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20" yWindow="0" windowWidth="15180" windowHeight="8955" activeTab="6"/>
  </bookViews>
  <sheets>
    <sheet name="Sensitivity Report 1" sheetId="4" r:id="rId1"/>
    <sheet name="Sheet1" sheetId="1" r:id="rId2"/>
    <sheet name="Sheet1_STS" sheetId="6" state="veryHidden" r:id="rId3"/>
    <sheet name="SolverTableSheet" sheetId="5" state="veryHidden" r:id="rId4"/>
    <sheet name="STS_1" sheetId="9" r:id="rId5"/>
    <sheet name="STS_2" sheetId="10" r:id="rId6"/>
    <sheet name="STS_3" sheetId="12" r:id="rId7"/>
  </sheets>
  <definedNames>
    <definedName name="Available">Sheet1!$D$21:$D$23</definedName>
    <definedName name="ChartData" localSheetId="4">STS_1!$K$5:$K$10</definedName>
    <definedName name="ChartData" localSheetId="5">STS_2!$K$5:$K$11</definedName>
    <definedName name="ChartData1" localSheetId="6">STS_3!$K$5:$K$9</definedName>
    <definedName name="ChartData2" localSheetId="6">STS_3!$O$5:$O$13</definedName>
    <definedName name="InputValues" localSheetId="4">STS_1!$A$5:$A$10</definedName>
    <definedName name="InputValues" localSheetId="5">STS_2!$A$5:$A$11</definedName>
    <definedName name="InputValues1" localSheetId="6">STS_3!$A$5:$A$13</definedName>
    <definedName name="InputValues2" localSheetId="6">STS_3!$B$4:$F$4</definedName>
    <definedName name="MaxSales">Sheet1!$B$18:$E$18</definedName>
    <definedName name="OutputAddresses" localSheetId="4">STS_1!$B$4:$E$4</definedName>
    <definedName name="OutputAddresses" localSheetId="5">STS_2!$B$4:$E$4</definedName>
    <definedName name="OutputAddresses" localSheetId="6">STS_3!$BA$1</definedName>
    <definedName name="OutputValues" localSheetId="4">STS_1!$B$5:$E$10</definedName>
    <definedName name="OutputValues" localSheetId="5">STS_2!$B$5:$E$11</definedName>
    <definedName name="OutputValues_1" localSheetId="6">STS_3!$B$5:$F$13</definedName>
    <definedName name="Produced">Sheet1!$B$16:$E$16</definedName>
    <definedName name="solver_adj" localSheetId="1" hidden="1">Sheet1!$B$16:$E$16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</definedName>
    <definedName name="solver_lhs1" localSheetId="1" hidden="1">Sheet1!$B$16:$E$16</definedName>
    <definedName name="solver_lhs2" localSheetId="1" hidden="1">Sheet1!$B$21:$B$23</definedName>
    <definedName name="solver_lin" localSheetId="1" hidden="1">1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neg" localSheetId="1" hidden="1">1</definedName>
    <definedName name="solver_nod" localSheetId="1" hidden="1">5000</definedName>
    <definedName name="solver_num" localSheetId="1" hidden="1">2</definedName>
    <definedName name="solver_nwt" localSheetId="1" hidden="1">1</definedName>
    <definedName name="solver_ofx" localSheetId="1" hidden="1">2</definedName>
    <definedName name="solver_opt" localSheetId="1" hidden="1">Sheet1!$F$32</definedName>
    <definedName name="solver_piv" localSheetId="1" hidden="1">0.000001</definedName>
    <definedName name="solver_pre" localSheetId="1" hidden="1">0.000001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1</definedName>
    <definedName name="solver_rel2" localSheetId="1" hidden="1">1</definedName>
    <definedName name="solver_reo" localSheetId="1" hidden="1">2</definedName>
    <definedName name="solver_rep" localSheetId="1" hidden="1">2</definedName>
    <definedName name="solver_rhs1" localSheetId="1" hidden="1">MaxSales</definedName>
    <definedName name="solver_rhs2" localSheetId="1" hidden="1">Available</definedName>
    <definedName name="solver_rlx" localSheetId="1" hidden="1">2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1</definedName>
    <definedName name="solver_tim" localSheetId="1" hidden="1">100</definedName>
    <definedName name="solver_tol" localSheetId="1" hidden="1">0.05</definedName>
    <definedName name="solver_typ" localSheetId="1" hidden="1">1</definedName>
    <definedName name="solver_val" localSheetId="1" hidden="1">0</definedName>
    <definedName name="solver_ver" localSheetId="1" hidden="1">2</definedName>
    <definedName name="TotProfit">Sheet1!$F$32</definedName>
    <definedName name="Used">Sheet1!$B$21:$B$23</definedName>
  </definedNames>
  <calcPr calcId="144525"/>
</workbook>
</file>

<file path=xl/calcChain.xml><?xml version="1.0" encoding="utf-8"?>
<calcChain xmlns="http://schemas.openxmlformats.org/spreadsheetml/2006/main">
  <c r="O1" i="12" l="1"/>
  <c r="K1" i="12"/>
  <c r="Q4" i="12"/>
  <c r="N4" i="12"/>
  <c r="N5" i="12" s="1"/>
  <c r="M4" i="12"/>
  <c r="J5" i="12"/>
  <c r="J4" i="12"/>
  <c r="K1" i="10"/>
  <c r="J4" i="10"/>
  <c r="K11" i="10" s="1"/>
  <c r="K1" i="9"/>
  <c r="J4" i="9"/>
  <c r="K9" i="9" s="1"/>
  <c r="B21" i="1"/>
  <c r="B22" i="1"/>
  <c r="B23" i="1"/>
  <c r="B27" i="1"/>
  <c r="C27" i="1"/>
  <c r="D27" i="1"/>
  <c r="E27" i="1"/>
  <c r="B29" i="1"/>
  <c r="C29" i="1"/>
  <c r="D29" i="1"/>
  <c r="E29" i="1"/>
  <c r="B30" i="1"/>
  <c r="C30" i="1"/>
  <c r="D30" i="1"/>
  <c r="E30" i="1"/>
  <c r="B31" i="1"/>
  <c r="C31" i="1"/>
  <c r="D31" i="1"/>
  <c r="E31" i="1"/>
  <c r="O13" i="12"/>
  <c r="O11" i="12"/>
  <c r="O9" i="12"/>
  <c r="O7" i="12"/>
  <c r="O5" i="12"/>
  <c r="K8" i="12"/>
  <c r="K6" i="12"/>
  <c r="O12" i="12"/>
  <c r="O10" i="12"/>
  <c r="O8" i="12"/>
  <c r="O6" i="12"/>
  <c r="K9" i="12"/>
  <c r="K7" i="12"/>
  <c r="K5" i="12"/>
  <c r="K6" i="9" l="1"/>
  <c r="K8" i="9"/>
  <c r="K10" i="9"/>
  <c r="K6" i="10"/>
  <c r="K8" i="10"/>
  <c r="K10" i="10"/>
  <c r="K5" i="9"/>
  <c r="K7" i="9"/>
  <c r="K5" i="10"/>
  <c r="K7" i="10"/>
  <c r="K9" i="10"/>
  <c r="D32" i="1"/>
  <c r="B32" i="1"/>
  <c r="F27" i="1"/>
  <c r="F30" i="1"/>
  <c r="E32" i="1"/>
  <c r="F29" i="1"/>
  <c r="F31" i="1"/>
  <c r="C32" i="1"/>
  <c r="F32" i="1" l="1"/>
</calcChain>
</file>

<file path=xl/comments1.xml><?xml version="1.0" encoding="utf-8"?>
<comments xmlns="http://schemas.openxmlformats.org/spreadsheetml/2006/main">
  <authors>
    <author>raghavan</author>
  </authors>
  <commentList>
    <comment ref="B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>
  <authors>
    <author>raghavan</author>
  </authors>
  <commentList>
    <comment ref="B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3.xml><?xml version="1.0" encoding="utf-8"?>
<comments xmlns="http://schemas.openxmlformats.org/spreadsheetml/2006/main">
  <authors>
    <author>raghavan</author>
  </authors>
  <commentList>
    <comment ref="B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" author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<sst xmlns="http://schemas.openxmlformats.org/spreadsheetml/2006/main" count="126" uniqueCount="88">
  <si>
    <t>Product Mix Problem</t>
  </si>
  <si>
    <t>Input data</t>
  </si>
  <si>
    <t>Hourly wage rate</t>
  </si>
  <si>
    <t>Cost per oz of metal</t>
  </si>
  <si>
    <t>Cost per oz of glass</t>
  </si>
  <si>
    <t>Frame type</t>
  </si>
  <si>
    <t>Labor hours per frame</t>
  </si>
  <si>
    <t>Metal (oz.) per frame</t>
  </si>
  <si>
    <t>Glass (oz.) per frame</t>
  </si>
  <si>
    <t>Unit Selling Price</t>
  </si>
  <si>
    <t>Production Plan</t>
  </si>
  <si>
    <t>Frame Type</t>
  </si>
  <si>
    <t>Frames Produced</t>
  </si>
  <si>
    <t>Maximum Sales</t>
  </si>
  <si>
    <t>&lt;=</t>
  </si>
  <si>
    <t>Constraints on Inputs</t>
  </si>
  <si>
    <t>Labor hours</t>
  </si>
  <si>
    <t>Metal (oz)</t>
  </si>
  <si>
    <t>Glass (oz.)</t>
  </si>
  <si>
    <t>Revenue, Cost Summary</t>
  </si>
  <si>
    <t>Revenue</t>
  </si>
  <si>
    <t>Costs of Inputs</t>
  </si>
  <si>
    <t xml:space="preserve">  Labor</t>
  </si>
  <si>
    <t xml:space="preserve">  Metal</t>
  </si>
  <si>
    <t xml:space="preserve">  Glass</t>
  </si>
  <si>
    <t>Profit</t>
  </si>
  <si>
    <t>Totals</t>
  </si>
  <si>
    <t>Used</t>
  </si>
  <si>
    <t>Available</t>
  </si>
  <si>
    <t>Microsoft Excel 9.0 Sensitivity Report</t>
  </si>
  <si>
    <t>Worksheet: [Example 3.1.xls]Sheet1</t>
  </si>
  <si>
    <t>Report Created: 1/23/02 2:45:35 PM</t>
  </si>
  <si>
    <t>Adjustable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</si>
  <si>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</si>
  <si>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</si>
  <si>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</si>
  <si>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</si>
  <si>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</si>
  <si>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</si>
  <si>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</si>
  <si>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</si>
  <si>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</si>
  <si>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</si>
  <si>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</si>
  <si>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</si>
  <si>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</si>
  <si>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</si>
  <si>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</si>
  <si>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</si>
  <si>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$B$16</t>
  </si>
  <si>
    <t>$C$16</t>
  </si>
  <si>
    <t>$D$16</t>
  </si>
  <si>
    <t>$E$16</t>
  </si>
  <si>
    <t>$B$21</t>
  </si>
  <si>
    <t>Labor hours Used</t>
  </si>
  <si>
    <t>$B$22</t>
  </si>
  <si>
    <t>Metal (oz) Used</t>
  </si>
  <si>
    <t>$B$23</t>
  </si>
  <si>
    <t>Glass (oz.) Used</t>
  </si>
  <si>
    <t>$B$16:$E$16,$F$32</t>
  </si>
  <si>
    <t>$F$32</t>
  </si>
  <si>
    <t>$A$53</t>
  </si>
  <si>
    <t>$B$5</t>
  </si>
  <si>
    <t>&lt;=?</t>
  </si>
  <si>
    <t>$D$21</t>
  </si>
  <si>
    <t/>
  </si>
  <si>
    <t>$B$4</t>
  </si>
  <si>
    <t>$A$63</t>
  </si>
  <si>
    <t>Oneway analysis for Solver model in Sheet1 worksheet</t>
  </si>
  <si>
    <t>Produced_1</t>
  </si>
  <si>
    <t>Produced_2</t>
  </si>
  <si>
    <t>Produced_3</t>
  </si>
  <si>
    <t>Produced_4</t>
  </si>
  <si>
    <t>Data for chart</t>
  </si>
  <si>
    <t>$B$16:$E$16</t>
  </si>
  <si>
    <t>metal cost</t>
  </si>
  <si>
    <t>metal cost (cell $B$5) values along side, output cell(s) along top</t>
  </si>
  <si>
    <t>labor hours</t>
  </si>
  <si>
    <t>labor hours (cell $D$21) values along side, output cell(s) along top</t>
  </si>
  <si>
    <t>TotProfit</t>
  </si>
  <si>
    <t>Twoway analysis for Solver model in Sheet1 worksheet</t>
  </si>
  <si>
    <t>Output</t>
  </si>
  <si>
    <t>labor cost</t>
  </si>
  <si>
    <t>labor hours (cell $D$21) values along side, labor cost (cell $B$4) values along top, output cell in corner</t>
  </si>
  <si>
    <t>Output and labor hours value for chart</t>
  </si>
  <si>
    <t>labor hours value</t>
  </si>
  <si>
    <t>Output and labor cost value for chart</t>
  </si>
  <si>
    <t>labor cost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</si>
</sst>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8"/>
      <name val="Arial"/>
      <family val="2"/>
    </font>
    <font>
      <sz val="10"/>
      <color indexed="10"/>
      <name val="Arial"/>
      <family val="2"/>
    </font>
    <font>
      <sz val="10"/>
      <color rgb="FFFFFFFF"/>
      <name val="Arial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2" borderId="0" xfId="0" applyNumberFormat="1" applyFill="1"/>
    <xf numFmtId="3" fontId="0" fillId="2" borderId="0" xfId="0" applyNumberFormat="1" applyFill="1"/>
    <xf numFmtId="0" fontId="0" fillId="2" borderId="0" xfId="0" applyFill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1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1" xfId="0" applyNumberFormat="1" applyFill="1" applyBorder="1" applyAlignment="1"/>
    <xf numFmtId="0" fontId="0" fillId="0" borderId="2" xfId="0" applyNumberFormat="1" applyFill="1" applyBorder="1" applyAlignment="1"/>
    <xf numFmtId="49" fontId="0" fillId="0" borderId="0" xfId="0" applyNumberFormat="1"/>
    <xf numFmtId="0" fontId="0" fillId="0" borderId="5" xfId="0" applyNumberFormat="1" applyBorder="1"/>
    <xf numFmtId="0" fontId="0" fillId="0" borderId="6" xfId="0" applyNumberFormat="1" applyBorder="1"/>
    <xf numFmtId="165" fontId="0" fillId="0" borderId="7" xfId="0" applyNumberFormat="1" applyBorder="1"/>
    <xf numFmtId="0" fontId="0" fillId="0" borderId="8" xfId="0" applyNumberFormat="1" applyBorder="1"/>
    <xf numFmtId="0" fontId="0" fillId="0" borderId="0" xfId="0" applyNumberFormat="1" applyBorder="1"/>
    <xf numFmtId="165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165" fontId="0" fillId="0" borderId="12" xfId="0" applyNumberFormat="1" applyBorder="1"/>
    <xf numFmtId="0" fontId="3" fillId="0" borderId="0" xfId="0" applyFont="1" applyAlignment="1">
      <alignment horizontal="center"/>
    </xf>
    <xf numFmtId="165" fontId="3" fillId="0" borderId="0" xfId="0" applyNumberFormat="1" applyFont="1"/>
    <xf numFmtId="165" fontId="0" fillId="0" borderId="5" xfId="0" applyNumberFormat="1" applyBorder="1"/>
    <xf numFmtId="165" fontId="0" fillId="0" borderId="8" xfId="0" applyNumberFormat="1" applyBorder="1"/>
    <xf numFmtId="165" fontId="0" fillId="0" borderId="10" xfId="0" applyNumberFormat="1" applyBorder="1"/>
    <xf numFmtId="165" fontId="0" fillId="0" borderId="6" xfId="0" applyNumberFormat="1" applyBorder="1"/>
    <xf numFmtId="165" fontId="0" fillId="0" borderId="0" xfId="0" applyNumberFormat="1" applyBorder="1"/>
    <xf numFmtId="165" fontId="0" fillId="0" borderId="11" xfId="0" applyNumberFormat="1" applyBorder="1"/>
    <xf numFmtId="0" fontId="0" fillId="0" borderId="0" xfId="0" applyNumberFormat="1"/>
    <xf numFmtId="0" fontId="0" fillId="0" borderId="0" xfId="0" applyAlignment="1">
      <alignment horizontal="right" textRotation="90"/>
    </xf>
    <xf numFmtId="0" fontId="0" fillId="3" borderId="0" xfId="0" applyFill="1" applyAlignment="1">
      <alignment horizontal="right" textRotation="90"/>
    </xf>
    <xf numFmtId="0" fontId="4" fillId="0" borderId="0" xfId="0" applyFont="1"/>
    <xf numFmtId="0" fontId="0" fillId="0" borderId="7" xfId="0" applyNumberFormat="1" applyBorder="1"/>
    <xf numFmtId="0" fontId="0" fillId="0" borderId="9" xfId="0" applyNumberFormat="1" applyBorder="1"/>
    <xf numFmtId="0" fontId="0" fillId="0" borderId="12" xfId="0" applyNumberFormat="1" applyBorder="1"/>
    <xf numFmtId="164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STS_1!$K$1</c:f>
          <c:strCache>
            <c:ptCount val="1"/>
            <c:pt idx="0">
              <c:v>Sensitivity of Produced_1 to labor hours</c:v>
            </c:pt>
          </c:strCache>
        </c:strRef>
      </c:tx>
      <c:layout/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STS_1!$A$5:$A$10</c:f>
              <c:numCache>
                <c:formatCode>General</c:formatCode>
                <c:ptCount val="6"/>
                <c:pt idx="0">
                  <c:v>2500</c:v>
                </c:pt>
                <c:pt idx="1">
                  <c:v>3000</c:v>
                </c:pt>
                <c:pt idx="2">
                  <c:v>3500</c:v>
                </c:pt>
                <c:pt idx="3">
                  <c:v>4000</c:v>
                </c:pt>
                <c:pt idx="4">
                  <c:v>4500</c:v>
                </c:pt>
                <c:pt idx="5">
                  <c:v>5000</c:v>
                </c:pt>
              </c:numCache>
            </c:numRef>
          </c:cat>
          <c:val>
            <c:numRef>
              <c:f>STS_1!$K$5:$K$10</c:f>
              <c:numCache>
                <c:formatCode>General</c:formatCode>
                <c:ptCount val="6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72704"/>
        <c:axId val="89274624"/>
      </c:lineChart>
      <c:catAx>
        <c:axId val="8927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labor hours ($D$21)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274624"/>
        <c:crosses val="autoZero"/>
        <c:auto val="1"/>
        <c:lblAlgn val="ctr"/>
        <c:lblOffset val="100"/>
        <c:noMultiLvlLbl val="0"/>
      </c:catAx>
      <c:valAx>
        <c:axId val="8927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272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STS_2!$K$1</c:f>
          <c:strCache>
            <c:ptCount val="1"/>
            <c:pt idx="0">
              <c:v>Sensitivity of Produced_1 to metal cost</c:v>
            </c:pt>
          </c:strCache>
        </c:strRef>
      </c:tx>
      <c:layout/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STS_2!$A$5:$A$11</c:f>
              <c:numCache>
                <c:formatCode>"$"#,##0.00</c:formatCode>
                <c:ptCount val="7"/>
                <c:pt idx="0">
                  <c:v>0.30000001192092896</c:v>
                </c:pt>
                <c:pt idx="1">
                  <c:v>0.5</c:v>
                </c:pt>
                <c:pt idx="2">
                  <c:v>0.70000004768371582</c:v>
                </c:pt>
                <c:pt idx="3">
                  <c:v>0.90000003576278687</c:v>
                </c:pt>
                <c:pt idx="4">
                  <c:v>1.1000000238418579</c:v>
                </c:pt>
                <c:pt idx="5">
                  <c:v>1.3000000715255737</c:v>
                </c:pt>
                <c:pt idx="6">
                  <c:v>1.5</c:v>
                </c:pt>
              </c:numCache>
            </c:numRef>
          </c:cat>
          <c:val>
            <c:numRef>
              <c:f>STS_2!$K$5:$K$11</c:f>
              <c:numCache>
                <c:formatCode>General</c:formatCode>
                <c:ptCount val="7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96992"/>
        <c:axId val="115398912"/>
      </c:lineChart>
      <c:catAx>
        <c:axId val="11539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metal cost ($B$5)</a:t>
                </a:r>
              </a:p>
            </c:rich>
          </c:tx>
          <c:layout/>
          <c:overlay val="0"/>
        </c:title>
        <c:numFmt formatCode="&quot;$&quot;#,##0.00" sourceLinked="1"/>
        <c:majorTickMark val="out"/>
        <c:minorTickMark val="none"/>
        <c:tickLblPos val="nextTo"/>
        <c:crossAx val="115398912"/>
        <c:crosses val="autoZero"/>
        <c:auto val="1"/>
        <c:lblAlgn val="ctr"/>
        <c:lblOffset val="100"/>
        <c:noMultiLvlLbl val="0"/>
      </c:catAx>
      <c:valAx>
        <c:axId val="115398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396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STS_3!$K$1</c:f>
          <c:strCache>
            <c:ptCount val="1"/>
            <c:pt idx="0">
              <c:v>Sensitivity of TotProfit to labor cost</c:v>
            </c:pt>
          </c:strCache>
        </c:strRef>
      </c:tx>
      <c:layout/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STS_3!$B$4:$F$4</c:f>
              <c:numCache>
                <c:formatCode>"$"#,##0.00</c:formatCode>
                <c:ptCount val="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</c:numCache>
            </c:numRef>
          </c:cat>
          <c:val>
            <c:numRef>
              <c:f>STS_3!$K$5:$K$9</c:f>
              <c:numCache>
                <c:formatCode>General</c:formatCode>
                <c:ptCount val="5"/>
                <c:pt idx="0">
                  <c:v>14000</c:v>
                </c:pt>
                <c:pt idx="1">
                  <c:v>11000</c:v>
                </c:pt>
                <c:pt idx="2">
                  <c:v>8000</c:v>
                </c:pt>
                <c:pt idx="3">
                  <c:v>5000</c:v>
                </c:pt>
                <c:pt idx="4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70336"/>
        <c:axId val="115434240"/>
      </c:lineChart>
      <c:catAx>
        <c:axId val="11587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labor cost ($B$4)</a:t>
                </a:r>
              </a:p>
            </c:rich>
          </c:tx>
          <c:layout/>
          <c:overlay val="0"/>
        </c:title>
        <c:numFmt formatCode="&quot;$&quot;#,##0.00" sourceLinked="1"/>
        <c:majorTickMark val="out"/>
        <c:minorTickMark val="none"/>
        <c:tickLblPos val="nextTo"/>
        <c:crossAx val="115434240"/>
        <c:crosses val="autoZero"/>
        <c:auto val="1"/>
        <c:lblAlgn val="ctr"/>
        <c:lblOffset val="100"/>
        <c:noMultiLvlLbl val="0"/>
      </c:catAx>
      <c:valAx>
        <c:axId val="11543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870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STS_3!$O$1</c:f>
          <c:strCache>
            <c:ptCount val="1"/>
            <c:pt idx="0">
              <c:v>Sensitivity of TotProfit to labor hours</c:v>
            </c:pt>
          </c:strCache>
        </c:strRef>
      </c:tx>
      <c:layout/>
      <c:overlay val="0"/>
      <c:txPr>
        <a:bodyPr/>
        <a:lstStyle/>
        <a:p>
          <a:pPr>
            <a:defRPr sz="14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STS_3!$A$5:$A$13</c:f>
              <c:numCache>
                <c:formatCode>General</c:formatCode>
                <c:ptCount val="9"/>
                <c:pt idx="0">
                  <c:v>3000</c:v>
                </c:pt>
                <c:pt idx="1">
                  <c:v>3500</c:v>
                </c:pt>
                <c:pt idx="2">
                  <c:v>4000</c:v>
                </c:pt>
                <c:pt idx="3">
                  <c:v>4500</c:v>
                </c:pt>
                <c:pt idx="4">
                  <c:v>5000</c:v>
                </c:pt>
                <c:pt idx="5">
                  <c:v>5500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STS_3!$O$5:$O$13</c:f>
              <c:numCache>
                <c:formatCode>General</c:formatCode>
                <c:ptCount val="9"/>
                <c:pt idx="0">
                  <c:v>14000</c:v>
                </c:pt>
                <c:pt idx="1">
                  <c:v>15600</c:v>
                </c:pt>
                <c:pt idx="2">
                  <c:v>17200</c:v>
                </c:pt>
                <c:pt idx="3">
                  <c:v>18750</c:v>
                </c:pt>
                <c:pt idx="4">
                  <c:v>20250</c:v>
                </c:pt>
                <c:pt idx="5">
                  <c:v>20750</c:v>
                </c:pt>
                <c:pt idx="6">
                  <c:v>20750</c:v>
                </c:pt>
                <c:pt idx="7">
                  <c:v>20750</c:v>
                </c:pt>
                <c:pt idx="8">
                  <c:v>20750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52928"/>
        <c:axId val="115467392"/>
      </c:lineChart>
      <c:catAx>
        <c:axId val="11545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labor hours ($D$21)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5467392"/>
        <c:crosses val="autoZero"/>
        <c:auto val="1"/>
        <c:lblAlgn val="ctr"/>
        <c:lblOffset val="100"/>
        <c:noMultiLvlLbl val="0"/>
      </c:catAx>
      <c:valAx>
        <c:axId val="11546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5452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123825</xdr:rowOff>
    </xdr:from>
    <xdr:to>
      <xdr:col>18</xdr:col>
      <xdr:colOff>0</xdr:colOff>
      <xdr:row>30</xdr:row>
      <xdr:rowOff>66675</xdr:rowOff>
    </xdr:to>
    <xdr:graphicFrame macro="">
      <xdr:nvGraphicFramePr>
        <xdr:cNvPr id="2" name="STS_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85725</xdr:rowOff>
    </xdr:from>
    <xdr:to>
      <xdr:col>16</xdr:col>
      <xdr:colOff>0</xdr:colOff>
      <xdr:row>4</xdr:row>
      <xdr:rowOff>123825</xdr:rowOff>
    </xdr:to>
    <xdr:sp macro="" textlink="">
      <xdr:nvSpPr>
        <xdr:cNvPr id="3" name="TextBox 2"/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13</xdr:row>
      <xdr:rowOff>152400</xdr:rowOff>
    </xdr:from>
    <xdr:to>
      <xdr:col>18</xdr:col>
      <xdr:colOff>0</xdr:colOff>
      <xdr:row>31</xdr:row>
      <xdr:rowOff>95250</xdr:rowOff>
    </xdr:to>
    <xdr:graphicFrame macro="">
      <xdr:nvGraphicFramePr>
        <xdr:cNvPr id="2" name="STS_2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3</xdr:row>
      <xdr:rowOff>85725</xdr:rowOff>
    </xdr:from>
    <xdr:to>
      <xdr:col>16</xdr:col>
      <xdr:colOff>0</xdr:colOff>
      <xdr:row>4</xdr:row>
      <xdr:rowOff>123825</xdr:rowOff>
    </xdr:to>
    <xdr:sp macro="" textlink="">
      <xdr:nvSpPr>
        <xdr:cNvPr id="3" name="TextBox 2"/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47625</xdr:rowOff>
    </xdr:from>
    <xdr:to>
      <xdr:col>16</xdr:col>
      <xdr:colOff>0</xdr:colOff>
      <xdr:row>33</xdr:row>
      <xdr:rowOff>152400</xdr:rowOff>
    </xdr:to>
    <xdr:graphicFrame macro="">
      <xdr:nvGraphicFramePr>
        <xdr:cNvPr id="2" name="STS_3_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47625</xdr:rowOff>
    </xdr:from>
    <xdr:to>
      <xdr:col>25</xdr:col>
      <xdr:colOff>0</xdr:colOff>
      <xdr:row>33</xdr:row>
      <xdr:rowOff>152400</xdr:rowOff>
    </xdr:to>
    <xdr:graphicFrame macro="">
      <xdr:nvGraphicFramePr>
        <xdr:cNvPr id="3" name="STS_3_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</xdr:row>
      <xdr:rowOff>85725</xdr:rowOff>
    </xdr:from>
    <xdr:to>
      <xdr:col>24</xdr:col>
      <xdr:colOff>0</xdr:colOff>
      <xdr:row>9</xdr:row>
      <xdr:rowOff>85725</xdr:rowOff>
    </xdr:to>
    <xdr:sp macro="" textlink="">
      <xdr:nvSpPr>
        <xdr:cNvPr id="4" name="TextBox 3"/>
        <xdr:cNvSpPr txBox="1"/>
      </xdr:nvSpPr>
      <xdr:spPr>
        <a:xfrm>
          <a:off x="10887075" y="571500"/>
          <a:ext cx="3657600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vert="horz" rtlCol="0" anchor="t"/>
        <a:lstStyle/>
        <a:p>
          <a:r>
            <a:rPr lang="en-US" sz="1100"/>
            <a:t>By making appropriate selections in cells $K$4, $L$4, $O$4, and $P$4, you can chart any row (in left chart) or column (in right chart) of any table to the left.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>
      <selection sqref="A1:I21"/>
    </sheetView>
  </sheetViews>
  <sheetFormatPr defaultRowHeight="12.75" x14ac:dyDescent="0.2"/>
  <cols>
    <col min="1" max="1" width="2.28515625" customWidth="1"/>
    <col min="2" max="2" width="6.28515625" bestFit="1" customWidth="1"/>
    <col min="3" max="3" width="15.85546875" bestFit="1" customWidth="1"/>
    <col min="4" max="4" width="6.28515625" customWidth="1"/>
    <col min="5" max="5" width="9" bestFit="1" customWidth="1"/>
    <col min="6" max="6" width="10.7109375" bestFit="1" customWidth="1"/>
    <col min="7" max="8" width="10.140625" bestFit="1" customWidth="1"/>
  </cols>
  <sheetData>
    <row r="1" spans="1:8" x14ac:dyDescent="0.2">
      <c r="A1" s="1" t="s">
        <v>29</v>
      </c>
    </row>
    <row r="2" spans="1:8" x14ac:dyDescent="0.2">
      <c r="A2" s="1" t="s">
        <v>30</v>
      </c>
    </row>
    <row r="3" spans="1:8" x14ac:dyDescent="0.2">
      <c r="A3" s="1" t="s">
        <v>31</v>
      </c>
    </row>
    <row r="6" spans="1:8" ht="13.5" thickBot="1" x14ac:dyDescent="0.25">
      <c r="A6" t="s">
        <v>32</v>
      </c>
    </row>
    <row r="7" spans="1:8" x14ac:dyDescent="0.2">
      <c r="B7" s="10"/>
      <c r="C7" s="10"/>
      <c r="D7" s="10" t="s">
        <v>35</v>
      </c>
      <c r="E7" s="10" t="s">
        <v>37</v>
      </c>
      <c r="F7" s="10" t="s">
        <v>39</v>
      </c>
      <c r="G7" s="10" t="s">
        <v>41</v>
      </c>
      <c r="H7" s="10" t="s">
        <v>41</v>
      </c>
    </row>
    <row r="8" spans="1:8" ht="13.5" thickBot="1" x14ac:dyDescent="0.25">
      <c r="B8" s="11" t="s">
        <v>33</v>
      </c>
      <c r="C8" s="11" t="s">
        <v>34</v>
      </c>
      <c r="D8" s="11" t="s">
        <v>36</v>
      </c>
      <c r="E8" s="11" t="s">
        <v>38</v>
      </c>
      <c r="F8" s="11" t="s">
        <v>40</v>
      </c>
      <c r="G8" s="11" t="s">
        <v>42</v>
      </c>
      <c r="H8" s="11" t="s">
        <v>43</v>
      </c>
    </row>
    <row r="9" spans="1:8" x14ac:dyDescent="0.2">
      <c r="B9" s="8" t="s">
        <v>49</v>
      </c>
      <c r="C9" s="8" t="s">
        <v>12</v>
      </c>
      <c r="D9" s="12">
        <v>1000</v>
      </c>
      <c r="E9" s="12">
        <v>2.000000000007276</v>
      </c>
      <c r="F9" s="8">
        <v>6.0000000000218279</v>
      </c>
      <c r="G9" s="8">
        <v>1E+30</v>
      </c>
      <c r="H9" s="8">
        <v>2.000000000007276</v>
      </c>
    </row>
    <row r="10" spans="1:8" x14ac:dyDescent="0.2">
      <c r="B10" s="8" t="s">
        <v>50</v>
      </c>
      <c r="C10" s="8" t="s">
        <v>12</v>
      </c>
      <c r="D10" s="12">
        <v>800.00000000418368</v>
      </c>
      <c r="E10" s="12">
        <v>0</v>
      </c>
      <c r="F10" s="8">
        <v>2.000000000007276</v>
      </c>
      <c r="G10" s="8">
        <v>1.000000000003638</v>
      </c>
      <c r="H10" s="8">
        <v>0.25000000001284667</v>
      </c>
    </row>
    <row r="11" spans="1:8" x14ac:dyDescent="0.2">
      <c r="B11" s="8" t="s">
        <v>51</v>
      </c>
      <c r="C11" s="8" t="s">
        <v>12</v>
      </c>
      <c r="D11" s="12">
        <v>399.99999999890861</v>
      </c>
      <c r="E11" s="12">
        <v>0</v>
      </c>
      <c r="F11" s="8">
        <v>3.9999999999781721</v>
      </c>
      <c r="G11" s="8">
        <v>2.0000000000345608</v>
      </c>
      <c r="H11" s="8">
        <v>0.50000000003365141</v>
      </c>
    </row>
    <row r="12" spans="1:8" ht="13.5" thickBot="1" x14ac:dyDescent="0.25">
      <c r="B12" s="9" t="s">
        <v>52</v>
      </c>
      <c r="C12" s="9" t="s">
        <v>12</v>
      </c>
      <c r="D12" s="13">
        <v>0</v>
      </c>
      <c r="E12" s="13">
        <v>-0.20000000001236917</v>
      </c>
      <c r="F12" s="9">
        <v>2.999999999992724</v>
      </c>
      <c r="G12" s="9">
        <v>0.20000000001236917</v>
      </c>
      <c r="H12" s="9">
        <v>1E+30</v>
      </c>
    </row>
    <row r="14" spans="1:8" ht="13.5" thickBot="1" x14ac:dyDescent="0.25">
      <c r="A14" t="s">
        <v>44</v>
      </c>
    </row>
    <row r="15" spans="1:8" x14ac:dyDescent="0.2">
      <c r="B15" s="10"/>
      <c r="C15" s="10"/>
      <c r="D15" s="10" t="s">
        <v>35</v>
      </c>
      <c r="E15" s="10" t="s">
        <v>45</v>
      </c>
      <c r="F15" s="10" t="s">
        <v>47</v>
      </c>
      <c r="G15" s="10" t="s">
        <v>41</v>
      </c>
      <c r="H15" s="10" t="s">
        <v>41</v>
      </c>
    </row>
    <row r="16" spans="1:8" ht="13.5" thickBot="1" x14ac:dyDescent="0.25">
      <c r="B16" s="11" t="s">
        <v>33</v>
      </c>
      <c r="C16" s="11" t="s">
        <v>34</v>
      </c>
      <c r="D16" s="11" t="s">
        <v>36</v>
      </c>
      <c r="E16" s="11" t="s">
        <v>46</v>
      </c>
      <c r="F16" s="11" t="s">
        <v>48</v>
      </c>
      <c r="G16" s="11" t="s">
        <v>42</v>
      </c>
      <c r="H16" s="11" t="s">
        <v>43</v>
      </c>
    </row>
    <row r="17" spans="2:8" x14ac:dyDescent="0.2">
      <c r="B17" s="8" t="s">
        <v>53</v>
      </c>
      <c r="C17" s="8" t="s">
        <v>54</v>
      </c>
      <c r="D17" s="12">
        <v>4000.0000000009095</v>
      </c>
      <c r="E17" s="12">
        <v>1.1999999999952706</v>
      </c>
      <c r="F17" s="8">
        <v>4000</v>
      </c>
      <c r="G17" s="8">
        <v>250.00000000272848</v>
      </c>
      <c r="H17" s="8">
        <v>999.99999999727152</v>
      </c>
    </row>
    <row r="18" spans="2:8" x14ac:dyDescent="0.2">
      <c r="B18" s="8" t="s">
        <v>55</v>
      </c>
      <c r="C18" s="8" t="s">
        <v>56</v>
      </c>
      <c r="D18" s="12">
        <v>6000.000000007276</v>
      </c>
      <c r="E18" s="12">
        <v>0.40000000000691216</v>
      </c>
      <c r="F18" s="8">
        <v>6000</v>
      </c>
      <c r="G18" s="8">
        <v>1999.999999994543</v>
      </c>
      <c r="H18" s="8">
        <v>500.00000000545697</v>
      </c>
    </row>
    <row r="19" spans="2:8" ht="13.5" thickBot="1" x14ac:dyDescent="0.25">
      <c r="B19" s="9" t="s">
        <v>57</v>
      </c>
      <c r="C19" s="9" t="s">
        <v>58</v>
      </c>
      <c r="D19" s="13">
        <v>8000.000000007276</v>
      </c>
      <c r="E19" s="13">
        <v>0</v>
      </c>
      <c r="F19" s="9">
        <v>10000</v>
      </c>
      <c r="G19" s="9">
        <v>1E+30</v>
      </c>
      <c r="H19" s="9">
        <v>1999.999999996362</v>
      </c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82" sqref="A34:XFD82"/>
    </sheetView>
  </sheetViews>
  <sheetFormatPr defaultRowHeight="12.75" x14ac:dyDescent="0.2"/>
  <cols>
    <col min="1" max="1" width="19.42578125" customWidth="1"/>
    <col min="2" max="2" width="10.140625" bestFit="1" customWidth="1"/>
  </cols>
  <sheetData>
    <row r="1" spans="1:5" x14ac:dyDescent="0.2">
      <c r="A1" s="1" t="s">
        <v>0</v>
      </c>
    </row>
    <row r="3" spans="1:5" x14ac:dyDescent="0.2">
      <c r="A3" s="1" t="s">
        <v>1</v>
      </c>
    </row>
    <row r="4" spans="1:5" x14ac:dyDescent="0.2">
      <c r="A4" t="s">
        <v>2</v>
      </c>
      <c r="B4" s="3">
        <v>8</v>
      </c>
    </row>
    <row r="5" spans="1:5" x14ac:dyDescent="0.2">
      <c r="A5" t="s">
        <v>3</v>
      </c>
      <c r="B5" s="3">
        <v>0.5</v>
      </c>
    </row>
    <row r="6" spans="1:5" x14ac:dyDescent="0.2">
      <c r="A6" t="s">
        <v>4</v>
      </c>
      <c r="B6" s="3">
        <v>0.75</v>
      </c>
    </row>
    <row r="8" spans="1:5" x14ac:dyDescent="0.2">
      <c r="A8" t="s">
        <v>5</v>
      </c>
      <c r="B8" s="2">
        <v>1</v>
      </c>
      <c r="C8">
        <v>2</v>
      </c>
      <c r="D8">
        <v>3</v>
      </c>
      <c r="E8">
        <v>4</v>
      </c>
    </row>
    <row r="9" spans="1:5" x14ac:dyDescent="0.2">
      <c r="A9" t="s">
        <v>6</v>
      </c>
      <c r="B9" s="4">
        <v>2</v>
      </c>
      <c r="C9" s="5">
        <v>1</v>
      </c>
      <c r="D9" s="5">
        <v>3</v>
      </c>
      <c r="E9" s="5">
        <v>2</v>
      </c>
    </row>
    <row r="10" spans="1:5" x14ac:dyDescent="0.2">
      <c r="A10" t="s">
        <v>7</v>
      </c>
      <c r="B10" s="5">
        <v>4</v>
      </c>
      <c r="C10" s="5">
        <v>2</v>
      </c>
      <c r="D10" s="5">
        <v>1</v>
      </c>
      <c r="E10" s="5">
        <v>2</v>
      </c>
    </row>
    <row r="11" spans="1:5" x14ac:dyDescent="0.2">
      <c r="A11" t="s">
        <v>8</v>
      </c>
      <c r="B11" s="5">
        <v>6</v>
      </c>
      <c r="C11" s="5">
        <v>2</v>
      </c>
      <c r="D11" s="5">
        <v>1</v>
      </c>
      <c r="E11" s="5">
        <v>2</v>
      </c>
    </row>
    <row r="12" spans="1:5" x14ac:dyDescent="0.2">
      <c r="A12" t="s">
        <v>9</v>
      </c>
      <c r="B12" s="3">
        <v>28.5</v>
      </c>
      <c r="C12" s="3">
        <v>12.5</v>
      </c>
      <c r="D12" s="3">
        <v>29.25</v>
      </c>
      <c r="E12" s="3">
        <v>21.5</v>
      </c>
    </row>
    <row r="14" spans="1:5" x14ac:dyDescent="0.2">
      <c r="A14" s="1" t="s">
        <v>10</v>
      </c>
    </row>
    <row r="15" spans="1:5" x14ac:dyDescent="0.2">
      <c r="A15" t="s">
        <v>11</v>
      </c>
      <c r="B15">
        <v>1</v>
      </c>
      <c r="C15">
        <v>2</v>
      </c>
      <c r="D15">
        <v>3</v>
      </c>
      <c r="E15">
        <v>4</v>
      </c>
    </row>
    <row r="16" spans="1:5" x14ac:dyDescent="0.2">
      <c r="A16" t="s">
        <v>12</v>
      </c>
      <c r="B16">
        <v>1000</v>
      </c>
      <c r="C16">
        <v>800</v>
      </c>
      <c r="D16">
        <v>400</v>
      </c>
      <c r="E16">
        <v>0</v>
      </c>
    </row>
    <row r="17" spans="1:6" x14ac:dyDescent="0.2">
      <c r="B17" t="s">
        <v>14</v>
      </c>
      <c r="C17" t="s">
        <v>14</v>
      </c>
      <c r="D17" t="s">
        <v>14</v>
      </c>
      <c r="E17" t="s">
        <v>14</v>
      </c>
    </row>
    <row r="18" spans="1:6" x14ac:dyDescent="0.2">
      <c r="A18" t="s">
        <v>13</v>
      </c>
      <c r="B18" s="5">
        <v>1000</v>
      </c>
      <c r="C18" s="5">
        <v>2000</v>
      </c>
      <c r="D18" s="5">
        <v>500</v>
      </c>
      <c r="E18" s="5">
        <v>1000</v>
      </c>
    </row>
    <row r="20" spans="1:6" x14ac:dyDescent="0.2">
      <c r="A20" s="1" t="s">
        <v>15</v>
      </c>
      <c r="B20" s="6" t="s">
        <v>27</v>
      </c>
      <c r="C20" s="6"/>
      <c r="D20" s="6" t="s">
        <v>28</v>
      </c>
    </row>
    <row r="21" spans="1:6" x14ac:dyDescent="0.2">
      <c r="A21" t="s">
        <v>16</v>
      </c>
      <c r="B21">
        <f>SUMPRODUCT(B9:E9,Produced)</f>
        <v>4000</v>
      </c>
      <c r="C21" s="24" t="s">
        <v>63</v>
      </c>
      <c r="D21" s="5">
        <v>4000</v>
      </c>
    </row>
    <row r="22" spans="1:6" x14ac:dyDescent="0.2">
      <c r="A22" t="s">
        <v>17</v>
      </c>
      <c r="B22">
        <f>SUMPRODUCT(B10:E10,Produced)</f>
        <v>6000</v>
      </c>
      <c r="C22" s="24" t="s">
        <v>63</v>
      </c>
      <c r="D22" s="5">
        <v>6000</v>
      </c>
    </row>
    <row r="23" spans="1:6" x14ac:dyDescent="0.2">
      <c r="A23" t="s">
        <v>18</v>
      </c>
      <c r="B23">
        <f>SUMPRODUCT(B11:E11,Produced)</f>
        <v>8000</v>
      </c>
      <c r="C23" s="24" t="s">
        <v>63</v>
      </c>
      <c r="D23" s="5">
        <v>10000</v>
      </c>
    </row>
    <row r="25" spans="1:6" x14ac:dyDescent="0.2">
      <c r="A25" s="1" t="s">
        <v>19</v>
      </c>
    </row>
    <row r="26" spans="1:6" x14ac:dyDescent="0.2">
      <c r="A26" t="s">
        <v>11</v>
      </c>
      <c r="B26">
        <v>1</v>
      </c>
      <c r="C26">
        <v>2</v>
      </c>
      <c r="D26">
        <v>3</v>
      </c>
      <c r="E26">
        <v>4</v>
      </c>
      <c r="F26" s="6" t="s">
        <v>26</v>
      </c>
    </row>
    <row r="27" spans="1:6" x14ac:dyDescent="0.2">
      <c r="A27" t="s">
        <v>20</v>
      </c>
      <c r="B27" s="7">
        <f>B12*B16</f>
        <v>28500</v>
      </c>
      <c r="C27" s="7">
        <f>C12*C16</f>
        <v>10000</v>
      </c>
      <c r="D27" s="7">
        <f>D12*D16</f>
        <v>11700</v>
      </c>
      <c r="E27" s="7">
        <f>E12*E16</f>
        <v>0</v>
      </c>
      <c r="F27" s="7">
        <f>SUM(B27:E27)</f>
        <v>50200</v>
      </c>
    </row>
    <row r="28" spans="1:6" x14ac:dyDescent="0.2">
      <c r="A28" t="s">
        <v>21</v>
      </c>
      <c r="B28" s="7"/>
    </row>
    <row r="29" spans="1:6" x14ac:dyDescent="0.2">
      <c r="A29" t="s">
        <v>22</v>
      </c>
      <c r="B29" s="7">
        <f t="shared" ref="B29:E31" si="0">$B4*B$16*B9</f>
        <v>16000</v>
      </c>
      <c r="C29" s="7">
        <f t="shared" si="0"/>
        <v>6400</v>
      </c>
      <c r="D29" s="7">
        <f t="shared" si="0"/>
        <v>9600</v>
      </c>
      <c r="E29" s="7">
        <f t="shared" si="0"/>
        <v>0</v>
      </c>
      <c r="F29" s="7">
        <f>SUM(B29:E29)</f>
        <v>32000</v>
      </c>
    </row>
    <row r="30" spans="1:6" x14ac:dyDescent="0.2">
      <c r="A30" t="s">
        <v>23</v>
      </c>
      <c r="B30" s="7">
        <f t="shared" si="0"/>
        <v>2000</v>
      </c>
      <c r="C30" s="7">
        <f t="shared" si="0"/>
        <v>800</v>
      </c>
      <c r="D30" s="7">
        <f t="shared" si="0"/>
        <v>200</v>
      </c>
      <c r="E30" s="7">
        <f t="shared" si="0"/>
        <v>0</v>
      </c>
      <c r="F30" s="7">
        <f>SUM(B30:E30)</f>
        <v>3000</v>
      </c>
    </row>
    <row r="31" spans="1:6" x14ac:dyDescent="0.2">
      <c r="A31" t="s">
        <v>24</v>
      </c>
      <c r="B31" s="7">
        <f t="shared" si="0"/>
        <v>4500</v>
      </c>
      <c r="C31" s="7">
        <f t="shared" si="0"/>
        <v>1200</v>
      </c>
      <c r="D31" s="7">
        <f t="shared" si="0"/>
        <v>300</v>
      </c>
      <c r="E31" s="7">
        <f t="shared" si="0"/>
        <v>0</v>
      </c>
      <c r="F31" s="7">
        <f>SUM(B31:E31)</f>
        <v>6000</v>
      </c>
    </row>
    <row r="32" spans="1:6" x14ac:dyDescent="0.2">
      <c r="A32" t="s">
        <v>25</v>
      </c>
      <c r="B32" s="7">
        <f>B27-SUM(B29:B31)</f>
        <v>6000</v>
      </c>
      <c r="C32" s="7">
        <f>C27-SUM(C29:C31)</f>
        <v>1600</v>
      </c>
      <c r="D32" s="7">
        <f>D27-SUM(D29:D31)</f>
        <v>1600</v>
      </c>
      <c r="E32" s="7">
        <f>E27-SUM(E29:E31)</f>
        <v>0</v>
      </c>
      <c r="F32" s="25">
        <f>SUM(B32:E32)</f>
        <v>9200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/>
  </sheetViews>
  <sheetFormatPr defaultRowHeight="12.75" x14ac:dyDescent="0.2"/>
  <sheetData>
    <row r="1" spans="1:2" x14ac:dyDescent="0.2">
      <c r="A1">
        <v>1</v>
      </c>
      <c r="B1">
        <v>1</v>
      </c>
    </row>
    <row r="2" spans="1:2" x14ac:dyDescent="0.2">
      <c r="A2" t="s">
        <v>62</v>
      </c>
      <c r="B2" t="s">
        <v>64</v>
      </c>
    </row>
    <row r="3" spans="1:2" x14ac:dyDescent="0.2">
      <c r="A3">
        <v>1</v>
      </c>
      <c r="B3">
        <v>1</v>
      </c>
    </row>
    <row r="4" spans="1:2" x14ac:dyDescent="0.2">
      <c r="A4">
        <v>0.3</v>
      </c>
      <c r="B4">
        <v>3000</v>
      </c>
    </row>
    <row r="5" spans="1:2" x14ac:dyDescent="0.2">
      <c r="A5">
        <v>1.5</v>
      </c>
      <c r="B5">
        <v>7000</v>
      </c>
    </row>
    <row r="6" spans="1:2" x14ac:dyDescent="0.2">
      <c r="A6">
        <v>0.2</v>
      </c>
      <c r="B6">
        <v>500</v>
      </c>
    </row>
    <row r="8" spans="1:2" x14ac:dyDescent="0.2">
      <c r="A8" s="14"/>
      <c r="B8" s="14" t="s">
        <v>65</v>
      </c>
    </row>
    <row r="9" spans="1:2" x14ac:dyDescent="0.2">
      <c r="A9" t="s">
        <v>74</v>
      </c>
      <c r="B9" t="s">
        <v>66</v>
      </c>
    </row>
    <row r="10" spans="1:2" x14ac:dyDescent="0.2">
      <c r="A10" t="s">
        <v>75</v>
      </c>
      <c r="B10">
        <v>1</v>
      </c>
    </row>
    <row r="11" spans="1:2" x14ac:dyDescent="0.2">
      <c r="B11">
        <v>6</v>
      </c>
    </row>
    <row r="12" spans="1:2" x14ac:dyDescent="0.2">
      <c r="B12">
        <v>10</v>
      </c>
    </row>
    <row r="13" spans="1:2" x14ac:dyDescent="0.2">
      <c r="B13">
        <v>1</v>
      </c>
    </row>
    <row r="15" spans="1:2" x14ac:dyDescent="0.2">
      <c r="B15" s="14" t="s">
        <v>65</v>
      </c>
    </row>
    <row r="16" spans="1:2" x14ac:dyDescent="0.2">
      <c r="B16" t="s">
        <v>60</v>
      </c>
    </row>
    <row r="17" spans="2:2" x14ac:dyDescent="0.2">
      <c r="B17" t="s">
        <v>77</v>
      </c>
    </row>
    <row r="18" spans="2:2" x14ac:dyDescent="0.2">
      <c r="B18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2.75" x14ac:dyDescent="0.2"/>
  <sheetData>
    <row r="1" spans="1:2" x14ac:dyDescent="0.2">
      <c r="A1">
        <v>1</v>
      </c>
      <c r="B1">
        <v>1</v>
      </c>
    </row>
    <row r="2" spans="1:2" x14ac:dyDescent="0.2">
      <c r="A2" t="s">
        <v>62</v>
      </c>
      <c r="B2" t="s">
        <v>64</v>
      </c>
    </row>
    <row r="3" spans="1:2" x14ac:dyDescent="0.2">
      <c r="A3">
        <v>1</v>
      </c>
      <c r="B3">
        <v>1</v>
      </c>
    </row>
    <row r="4" spans="1:2" x14ac:dyDescent="0.2">
      <c r="A4">
        <v>0.3</v>
      </c>
      <c r="B4">
        <v>3000</v>
      </c>
    </row>
    <row r="5" spans="1:2" x14ac:dyDescent="0.2">
      <c r="A5">
        <v>1.5</v>
      </c>
      <c r="B5">
        <v>7000</v>
      </c>
    </row>
    <row r="6" spans="1:2" x14ac:dyDescent="0.2">
      <c r="A6">
        <v>0.2</v>
      </c>
      <c r="B6">
        <v>500</v>
      </c>
    </row>
    <row r="7" spans="1:2" x14ac:dyDescent="0.2">
      <c r="A7" s="14"/>
      <c r="B7" s="14" t="s">
        <v>65</v>
      </c>
    </row>
    <row r="8" spans="1:2" x14ac:dyDescent="0.2">
      <c r="A8" t="s">
        <v>59</v>
      </c>
      <c r="B8" t="s">
        <v>66</v>
      </c>
    </row>
    <row r="9" spans="1:2" x14ac:dyDescent="0.2">
      <c r="A9" t="s">
        <v>61</v>
      </c>
      <c r="B9">
        <v>1</v>
      </c>
    </row>
    <row r="10" spans="1:2" x14ac:dyDescent="0.2">
      <c r="B10">
        <v>6</v>
      </c>
    </row>
    <row r="11" spans="1:2" x14ac:dyDescent="0.2">
      <c r="B11">
        <v>10</v>
      </c>
    </row>
    <row r="12" spans="1:2" x14ac:dyDescent="0.2">
      <c r="B12">
        <v>1</v>
      </c>
    </row>
    <row r="13" spans="1:2" x14ac:dyDescent="0.2">
      <c r="B13" s="14" t="s">
        <v>65</v>
      </c>
    </row>
    <row r="14" spans="1:2" x14ac:dyDescent="0.2">
      <c r="B14" t="s">
        <v>60</v>
      </c>
    </row>
    <row r="15" spans="1:2" x14ac:dyDescent="0.2">
      <c r="B15" t="s">
        <v>67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"/>
  <sheetViews>
    <sheetView workbookViewId="0">
      <selection activeCell="A2" sqref="A2"/>
    </sheetView>
  </sheetViews>
  <sheetFormatPr defaultRowHeight="12.75" x14ac:dyDescent="0.2"/>
  <sheetData>
    <row r="1" spans="1:11" x14ac:dyDescent="0.2">
      <c r="A1" s="1" t="s">
        <v>68</v>
      </c>
      <c r="K1" s="35" t="str">
        <f>CONCATENATE("Sensitivity of ",$K$4," to ","labor hours")</f>
        <v>Sensitivity of Produced_1 to labor hours</v>
      </c>
    </row>
    <row r="3" spans="1:11" x14ac:dyDescent="0.2">
      <c r="A3" t="s">
        <v>78</v>
      </c>
      <c r="K3" t="s">
        <v>73</v>
      </c>
    </row>
    <row r="4" spans="1:11" ht="57" x14ac:dyDescent="0.2">
      <c r="B4" s="33" t="s">
        <v>69</v>
      </c>
      <c r="C4" s="33" t="s">
        <v>70</v>
      </c>
      <c r="D4" s="33" t="s">
        <v>71</v>
      </c>
      <c r="E4" s="33" t="s">
        <v>72</v>
      </c>
      <c r="J4" s="35">
        <f>MATCH($K$4,OutputAddresses,0)</f>
        <v>1</v>
      </c>
      <c r="K4" s="34" t="s">
        <v>69</v>
      </c>
    </row>
    <row r="5" spans="1:11" x14ac:dyDescent="0.2">
      <c r="A5" s="32">
        <v>2500</v>
      </c>
      <c r="B5" s="15">
        <v>1000</v>
      </c>
      <c r="C5" s="16">
        <v>499.99999999863581</v>
      </c>
      <c r="D5" s="16">
        <v>0</v>
      </c>
      <c r="E5" s="36">
        <v>0</v>
      </c>
      <c r="K5">
        <f>INDEX(OutputValues,1,$J$4)</f>
        <v>1000</v>
      </c>
    </row>
    <row r="6" spans="1:11" x14ac:dyDescent="0.2">
      <c r="A6" s="32">
        <v>3000</v>
      </c>
      <c r="B6" s="18">
        <v>1000</v>
      </c>
      <c r="C6" s="19">
        <v>1000.0000000013645</v>
      </c>
      <c r="D6" s="19">
        <v>0</v>
      </c>
      <c r="E6" s="37">
        <v>0</v>
      </c>
      <c r="K6">
        <f>INDEX(OutputValues,2,$J$4)</f>
        <v>1000</v>
      </c>
    </row>
    <row r="7" spans="1:11" x14ac:dyDescent="0.2">
      <c r="A7" s="32">
        <v>3500</v>
      </c>
      <c r="B7" s="18">
        <v>1000</v>
      </c>
      <c r="C7" s="19">
        <v>899.99999999840861</v>
      </c>
      <c r="D7" s="19">
        <v>199.9999999992724</v>
      </c>
      <c r="E7" s="37">
        <v>0</v>
      </c>
      <c r="K7">
        <f>INDEX(OutputValues,3,$J$4)</f>
        <v>1000</v>
      </c>
    </row>
    <row r="8" spans="1:11" x14ac:dyDescent="0.2">
      <c r="A8" s="32">
        <v>4000</v>
      </c>
      <c r="B8" s="18">
        <v>1000</v>
      </c>
      <c r="C8" s="19">
        <v>800.00000000215778</v>
      </c>
      <c r="D8" s="19">
        <v>400.00000000036391</v>
      </c>
      <c r="E8" s="37">
        <v>0</v>
      </c>
      <c r="K8">
        <f>INDEX(OutputValues,4,$J$4)</f>
        <v>1000</v>
      </c>
    </row>
    <row r="9" spans="1:11" x14ac:dyDescent="0.2">
      <c r="A9" s="32">
        <v>4500</v>
      </c>
      <c r="B9" s="18">
        <v>1000</v>
      </c>
      <c r="C9" s="19">
        <v>499.99999998889086</v>
      </c>
      <c r="D9" s="19">
        <v>500</v>
      </c>
      <c r="E9" s="37">
        <v>250.00000000636669</v>
      </c>
      <c r="K9">
        <f>INDEX(OutputValues,5,$J$4)</f>
        <v>1000</v>
      </c>
    </row>
    <row r="10" spans="1:11" x14ac:dyDescent="0.2">
      <c r="A10" s="32">
        <v>5000</v>
      </c>
      <c r="B10" s="21">
        <v>1000</v>
      </c>
      <c r="C10" s="22">
        <v>0</v>
      </c>
      <c r="D10" s="22">
        <v>500</v>
      </c>
      <c r="E10" s="38">
        <v>749.99999999655734</v>
      </c>
      <c r="K10">
        <f>INDEX(OutputValues,6,$J$4)</f>
        <v>1000</v>
      </c>
    </row>
  </sheetData>
  <dataValidations count="1">
    <dataValidation type="list" allowBlank="1" showInputMessage="1" showErrorMessage="1" sqref="K4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"/>
  <sheetViews>
    <sheetView workbookViewId="0">
      <selection activeCell="A2" sqref="A2"/>
    </sheetView>
  </sheetViews>
  <sheetFormatPr defaultRowHeight="12.75" x14ac:dyDescent="0.2"/>
  <sheetData>
    <row r="1" spans="1:11" x14ac:dyDescent="0.2">
      <c r="A1" s="1" t="s">
        <v>68</v>
      </c>
      <c r="K1" s="35" t="str">
        <f>CONCATENATE("Sensitivity of ",$K$4," to ","metal cost")</f>
        <v>Sensitivity of Produced_1 to metal cost</v>
      </c>
    </row>
    <row r="3" spans="1:11" x14ac:dyDescent="0.2">
      <c r="A3" t="s">
        <v>76</v>
      </c>
      <c r="K3" t="s">
        <v>73</v>
      </c>
    </row>
    <row r="4" spans="1:11" ht="57" x14ac:dyDescent="0.2">
      <c r="B4" s="33" t="s">
        <v>69</v>
      </c>
      <c r="C4" s="33" t="s">
        <v>70</v>
      </c>
      <c r="D4" s="33" t="s">
        <v>71</v>
      </c>
      <c r="E4" s="33" t="s">
        <v>72</v>
      </c>
      <c r="J4" s="35">
        <f>MATCH($K$4,OutputAddresses,0)</f>
        <v>1</v>
      </c>
      <c r="K4" s="34" t="s">
        <v>69</v>
      </c>
    </row>
    <row r="5" spans="1:11" x14ac:dyDescent="0.2">
      <c r="A5" s="39">
        <v>0.30000001192092896</v>
      </c>
      <c r="B5" s="15">
        <v>1000</v>
      </c>
      <c r="C5" s="16">
        <v>800</v>
      </c>
      <c r="D5" s="16">
        <v>400</v>
      </c>
      <c r="E5" s="36">
        <v>0</v>
      </c>
      <c r="K5">
        <f>INDEX(OutputValues,1,$J$4)</f>
        <v>1000</v>
      </c>
    </row>
    <row r="6" spans="1:11" x14ac:dyDescent="0.2">
      <c r="A6" s="39">
        <v>0.5</v>
      </c>
      <c r="B6" s="18">
        <v>1000</v>
      </c>
      <c r="C6" s="19">
        <v>800</v>
      </c>
      <c r="D6" s="19">
        <v>400</v>
      </c>
      <c r="E6" s="37">
        <v>0</v>
      </c>
      <c r="K6">
        <f>INDEX(OutputValues,2,$J$4)</f>
        <v>1000</v>
      </c>
    </row>
    <row r="7" spans="1:11" x14ac:dyDescent="0.2">
      <c r="A7" s="39">
        <v>0.70000004768371582</v>
      </c>
      <c r="B7" s="18">
        <v>1000</v>
      </c>
      <c r="C7" s="19">
        <v>800</v>
      </c>
      <c r="D7" s="19">
        <v>400</v>
      </c>
      <c r="E7" s="37">
        <v>0</v>
      </c>
      <c r="K7">
        <f>INDEX(OutputValues,3,$J$4)</f>
        <v>1000</v>
      </c>
    </row>
    <row r="8" spans="1:11" x14ac:dyDescent="0.2">
      <c r="A8" s="39">
        <v>0.90000003576278687</v>
      </c>
      <c r="B8" s="18">
        <v>1000</v>
      </c>
      <c r="C8" s="19">
        <v>500</v>
      </c>
      <c r="D8" s="19">
        <v>500</v>
      </c>
      <c r="E8" s="37">
        <v>0</v>
      </c>
      <c r="K8">
        <f>INDEX(OutputValues,4,$J$4)</f>
        <v>1000</v>
      </c>
    </row>
    <row r="9" spans="1:11" x14ac:dyDescent="0.2">
      <c r="A9" s="39">
        <v>1.1000000238418579</v>
      </c>
      <c r="B9" s="18">
        <v>1000</v>
      </c>
      <c r="C9" s="19">
        <v>0</v>
      </c>
      <c r="D9" s="19">
        <v>500</v>
      </c>
      <c r="E9" s="37">
        <v>250.00000000113687</v>
      </c>
      <c r="K9">
        <f>INDEX(OutputValues,5,$J$4)</f>
        <v>1000</v>
      </c>
    </row>
    <row r="10" spans="1:11" x14ac:dyDescent="0.2">
      <c r="A10" s="39">
        <v>1.3000000715255737</v>
      </c>
      <c r="B10" s="18">
        <v>1000</v>
      </c>
      <c r="C10" s="19">
        <v>0</v>
      </c>
      <c r="D10" s="19">
        <v>500</v>
      </c>
      <c r="E10" s="37">
        <v>250</v>
      </c>
      <c r="K10">
        <f>INDEX(OutputValues,6,$J$4)</f>
        <v>1000</v>
      </c>
    </row>
    <row r="11" spans="1:11" x14ac:dyDescent="0.2">
      <c r="A11" s="39">
        <v>1.5</v>
      </c>
      <c r="B11" s="21">
        <v>1000</v>
      </c>
      <c r="C11" s="22">
        <v>0</v>
      </c>
      <c r="D11" s="22">
        <v>500</v>
      </c>
      <c r="E11" s="38">
        <v>250</v>
      </c>
      <c r="K11">
        <f>INDEX(OutputValues,7,$J$4)</f>
        <v>1000</v>
      </c>
    </row>
  </sheetData>
  <dataValidations count="1">
    <dataValidation type="list" allowBlank="1" showInputMessage="1" showErrorMessage="1" sqref="K4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13"/>
  <sheetViews>
    <sheetView tabSelected="1" workbookViewId="0">
      <selection activeCell="A2" sqref="A2"/>
    </sheetView>
  </sheetViews>
  <sheetFormatPr defaultRowHeight="12.75" x14ac:dyDescent="0.2"/>
  <cols>
    <col min="1" max="1" width="7.85546875" bestFit="1" customWidth="1"/>
  </cols>
  <sheetData>
    <row r="1" spans="1:53" x14ac:dyDescent="0.2">
      <c r="A1" s="1" t="s">
        <v>80</v>
      </c>
      <c r="K1" s="35" t="str">
        <f>CONCATENATE("Sensitivity of ",$K$4," to ","labor cost")</f>
        <v>Sensitivity of TotProfit to labor cost</v>
      </c>
      <c r="O1" s="35" t="str">
        <f>CONCATENATE("Sensitivity of ",$O$4," to ","labor hours")</f>
        <v>Sensitivity of TotProfit to labor hours</v>
      </c>
      <c r="BA1" t="s">
        <v>79</v>
      </c>
    </row>
    <row r="2" spans="1:53" x14ac:dyDescent="0.2">
      <c r="K2" t="s">
        <v>84</v>
      </c>
      <c r="O2" t="s">
        <v>86</v>
      </c>
    </row>
    <row r="3" spans="1:53" x14ac:dyDescent="0.2">
      <c r="A3" t="s">
        <v>83</v>
      </c>
      <c r="K3" t="s">
        <v>81</v>
      </c>
      <c r="L3" t="s">
        <v>85</v>
      </c>
      <c r="O3" t="s">
        <v>81</v>
      </c>
      <c r="P3" t="s">
        <v>87</v>
      </c>
    </row>
    <row r="4" spans="1:53" ht="41.25" x14ac:dyDescent="0.2">
      <c r="A4" s="6" t="s">
        <v>79</v>
      </c>
      <c r="B4" s="39">
        <v>6</v>
      </c>
      <c r="C4" s="39">
        <v>7</v>
      </c>
      <c r="D4" s="39">
        <v>8</v>
      </c>
      <c r="E4" s="39">
        <v>9</v>
      </c>
      <c r="F4" s="39">
        <v>10</v>
      </c>
      <c r="J4" s="35">
        <f>MATCH($K$4,OutputAddresses,0)</f>
        <v>1</v>
      </c>
      <c r="K4" s="34" t="s">
        <v>79</v>
      </c>
      <c r="L4" s="40">
        <v>3000</v>
      </c>
      <c r="M4" s="35">
        <f>MATCH($L$4,InputValues1,0)</f>
        <v>1</v>
      </c>
      <c r="N4" s="35">
        <f>MATCH($O$4,OutputAddresses,0)</f>
        <v>1</v>
      </c>
      <c r="O4" s="34" t="s">
        <v>79</v>
      </c>
      <c r="P4" s="40">
        <v>6</v>
      </c>
      <c r="Q4" s="35">
        <f>MATCH($P$4,InputValues2,0)</f>
        <v>1</v>
      </c>
    </row>
    <row r="5" spans="1:53" x14ac:dyDescent="0.2">
      <c r="A5" s="32">
        <v>3000</v>
      </c>
      <c r="B5" s="26">
        <v>14000</v>
      </c>
      <c r="C5" s="29">
        <v>11000</v>
      </c>
      <c r="D5" s="29">
        <v>8000</v>
      </c>
      <c r="E5" s="29">
        <v>5000</v>
      </c>
      <c r="F5" s="17">
        <v>2000</v>
      </c>
      <c r="J5" s="35" t="str">
        <f>"OutputValues_"&amp;$J$4</f>
        <v>OutputValues_1</v>
      </c>
      <c r="K5">
        <f ca="1">INDEX(INDIRECT($J$5),$M$4,1)</f>
        <v>14000</v>
      </c>
      <c r="N5" s="35" t="str">
        <f>"OutputValues_"&amp;$N$4</f>
        <v>OutputValues_1</v>
      </c>
      <c r="O5">
        <f ca="1">INDEX(INDIRECT($N$5),1,$Q$4)</f>
        <v>14000</v>
      </c>
    </row>
    <row r="6" spans="1:53" x14ac:dyDescent="0.2">
      <c r="A6" s="32">
        <v>3500</v>
      </c>
      <c r="B6" s="27">
        <v>15600</v>
      </c>
      <c r="C6" s="30">
        <v>12100</v>
      </c>
      <c r="D6" s="30">
        <v>8600</v>
      </c>
      <c r="E6" s="30">
        <v>5100</v>
      </c>
      <c r="F6" s="20">
        <v>2000</v>
      </c>
      <c r="K6">
        <f ca="1">INDEX(INDIRECT($J$5),$M$4,2)</f>
        <v>11000</v>
      </c>
      <c r="O6">
        <f ca="1">INDEX(INDIRECT($N$5),2,$Q$4)</f>
        <v>15600</v>
      </c>
    </row>
    <row r="7" spans="1:53" x14ac:dyDescent="0.2">
      <c r="A7" s="32">
        <v>4000</v>
      </c>
      <c r="B7" s="27">
        <v>17200</v>
      </c>
      <c r="C7" s="30">
        <v>13200</v>
      </c>
      <c r="D7" s="30">
        <v>9200</v>
      </c>
      <c r="E7" s="30">
        <v>5200</v>
      </c>
      <c r="F7" s="20">
        <v>2000</v>
      </c>
      <c r="K7">
        <f ca="1">INDEX(INDIRECT($J$5),$M$4,3)</f>
        <v>8000</v>
      </c>
      <c r="O7">
        <f ca="1">INDEX(INDIRECT($N$5),3,$Q$4)</f>
        <v>17200</v>
      </c>
    </row>
    <row r="8" spans="1:53" x14ac:dyDescent="0.2">
      <c r="A8" s="32">
        <v>4500</v>
      </c>
      <c r="B8" s="27">
        <v>18750</v>
      </c>
      <c r="C8" s="30">
        <v>14250</v>
      </c>
      <c r="D8" s="30">
        <v>9750</v>
      </c>
      <c r="E8" s="30">
        <v>5250</v>
      </c>
      <c r="F8" s="20">
        <v>2000</v>
      </c>
      <c r="K8">
        <f ca="1">INDEX(INDIRECT($J$5),$M$4,4)</f>
        <v>5000</v>
      </c>
      <c r="O8">
        <f ca="1">INDEX(INDIRECT($N$5),4,$Q$4)</f>
        <v>18750</v>
      </c>
    </row>
    <row r="9" spans="1:53" x14ac:dyDescent="0.2">
      <c r="A9" s="32">
        <v>5000</v>
      </c>
      <c r="B9" s="27">
        <v>20250</v>
      </c>
      <c r="C9" s="30">
        <v>15250</v>
      </c>
      <c r="D9" s="30">
        <v>10250</v>
      </c>
      <c r="E9" s="30">
        <v>5250</v>
      </c>
      <c r="F9" s="20">
        <v>2000</v>
      </c>
      <c r="K9">
        <f ca="1">INDEX(INDIRECT($J$5),$M$4,5)</f>
        <v>2000</v>
      </c>
      <c r="O9">
        <f ca="1">INDEX(INDIRECT($N$5),5,$Q$4)</f>
        <v>20250</v>
      </c>
    </row>
    <row r="10" spans="1:53" x14ac:dyDescent="0.2">
      <c r="A10" s="32">
        <v>5500</v>
      </c>
      <c r="B10" s="27">
        <v>20750</v>
      </c>
      <c r="C10" s="30">
        <v>15500</v>
      </c>
      <c r="D10" s="30">
        <v>10250</v>
      </c>
      <c r="E10" s="30">
        <v>5250</v>
      </c>
      <c r="F10" s="20">
        <v>2000</v>
      </c>
      <c r="O10">
        <f ca="1">INDEX(INDIRECT($N$5),6,$Q$4)</f>
        <v>20750</v>
      </c>
    </row>
    <row r="11" spans="1:53" x14ac:dyDescent="0.2">
      <c r="A11" s="32">
        <v>6000</v>
      </c>
      <c r="B11" s="27">
        <v>20750</v>
      </c>
      <c r="C11" s="30">
        <v>15500</v>
      </c>
      <c r="D11" s="30">
        <v>10250</v>
      </c>
      <c r="E11" s="30">
        <v>5250</v>
      </c>
      <c r="F11" s="20">
        <v>2000</v>
      </c>
      <c r="O11">
        <f ca="1">INDEX(INDIRECT($N$5),7,$Q$4)</f>
        <v>20750</v>
      </c>
    </row>
    <row r="12" spans="1:53" x14ac:dyDescent="0.2">
      <c r="A12" s="32">
        <v>6500</v>
      </c>
      <c r="B12" s="27">
        <v>20750</v>
      </c>
      <c r="C12" s="30">
        <v>15500</v>
      </c>
      <c r="D12" s="30">
        <v>10250</v>
      </c>
      <c r="E12" s="30">
        <v>5250</v>
      </c>
      <c r="F12" s="20">
        <v>2000</v>
      </c>
      <c r="O12">
        <f ca="1">INDEX(INDIRECT($N$5),8,$Q$4)</f>
        <v>20750</v>
      </c>
    </row>
    <row r="13" spans="1:53" x14ac:dyDescent="0.2">
      <c r="A13" s="32">
        <v>7000</v>
      </c>
      <c r="B13" s="28">
        <v>20750</v>
      </c>
      <c r="C13" s="31">
        <v>15500</v>
      </c>
      <c r="D13" s="31">
        <v>10250</v>
      </c>
      <c r="E13" s="31">
        <v>5250</v>
      </c>
      <c r="F13" s="23">
        <v>2000</v>
      </c>
      <c r="O13">
        <f ca="1">INDEX(INDIRECT($N$5),9,$Q$4)</f>
        <v>20750</v>
      </c>
    </row>
  </sheetData>
  <dataValidations count="3">
    <dataValidation type="list" allowBlank="1" showInputMessage="1" showErrorMessage="1" sqref="K4 O4">
      <formula1>OutputAddresses</formula1>
    </dataValidation>
    <dataValidation type="list" allowBlank="1" showInputMessage="1" showErrorMessage="1" sqref="L4">
      <formula1>InputValues1</formula1>
    </dataValidation>
    <dataValidation type="list" allowBlank="1" showInputMessage="1" showErrorMessage="1" sqref="P4">
      <formula1>InputValues2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19</vt:i4>
      </vt:variant>
    </vt:vector>
  </HeadingPairs>
  <TitlesOfParts>
    <vt:vector size="24" baseType="lpstr">
      <vt:lpstr>Sensitivity Report 1</vt:lpstr>
      <vt:lpstr>Sheet1</vt:lpstr>
      <vt:lpstr>STS_1</vt:lpstr>
      <vt:lpstr>STS_2</vt:lpstr>
      <vt:lpstr>STS_3</vt:lpstr>
      <vt:lpstr>Available</vt:lpstr>
      <vt:lpstr>STS_1!ChartData</vt:lpstr>
      <vt:lpstr>STS_2!ChartData</vt:lpstr>
      <vt:lpstr>STS_3!ChartData1</vt:lpstr>
      <vt:lpstr>STS_3!ChartData2</vt:lpstr>
      <vt:lpstr>STS_1!InputValues</vt:lpstr>
      <vt:lpstr>STS_2!InputValues</vt:lpstr>
      <vt:lpstr>STS_3!InputValues1</vt:lpstr>
      <vt:lpstr>STS_3!InputValues2</vt:lpstr>
      <vt:lpstr>MaxSales</vt:lpstr>
      <vt:lpstr>STS_1!OutputAddresses</vt:lpstr>
      <vt:lpstr>STS_2!OutputAddresses</vt:lpstr>
      <vt:lpstr>STS_3!OutputAddresses</vt:lpstr>
      <vt:lpstr>STS_1!OutputValues</vt:lpstr>
      <vt:lpstr>STS_2!OutputValues</vt:lpstr>
      <vt:lpstr>STS_3!OutputValues_1</vt:lpstr>
      <vt:lpstr>Produced</vt:lpstr>
      <vt:lpstr>TotProfit</vt:lpstr>
      <vt:lpstr>Used</vt:lpstr>
    </vt:vector>
  </TitlesOfParts>
  <Company>The Robert H. Smith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Technology Resources</dc:creator>
  <cp:lastModifiedBy>Raghu</cp:lastModifiedBy>
  <dcterms:created xsi:type="dcterms:W3CDTF">2002-01-23T18:57:18Z</dcterms:created>
  <dcterms:modified xsi:type="dcterms:W3CDTF">2012-03-26T22:45:01Z</dcterms:modified>
</cp:coreProperties>
</file>