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1.xml" ContentType="application/vnd.ms-office.chartex+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04330750d35c21c2/OneNote Notebooks/Module 7_Excercise/"/>
    </mc:Choice>
  </mc:AlternateContent>
  <xr:revisionPtr revIDLastSave="88" documentId="8_{D18507DD-E9F5-421A-854C-4C0D59BFD95A}" xr6:coauthVersionLast="47" xr6:coauthVersionMax="47" xr10:uidLastSave="{FA4F548B-EE1B-4E39-AC32-47886E0DEAA4}"/>
  <bookViews>
    <workbookView xWindow="-120" yWindow="-120" windowWidth="20730" windowHeight="11160" firstSheet="5" activeTab="8" xr2:uid="{00000000-000D-0000-FFFF-FFFF00000000}"/>
  </bookViews>
  <sheets>
    <sheet name="Sales Data" sheetId="1" r:id="rId1"/>
    <sheet name="Create a PivotTable" sheetId="2" r:id="rId2"/>
    <sheet name="Create Copies" sheetId="3" r:id="rId3"/>
    <sheet name="Create PivotCharts" sheetId="4" r:id="rId4"/>
    <sheet name="Add Slicers and Timeline" sheetId="5" r:id="rId5"/>
    <sheet name="Top 10" sheetId="6" r:id="rId6"/>
    <sheet name="Monthly Sales" sheetId="7" r:id="rId7"/>
    <sheet name="Sales Goals" sheetId="8" r:id="rId8"/>
    <sheet name="Final Dashboard" sheetId="9" r:id="rId9"/>
  </sheets>
  <definedNames>
    <definedName name="_xlchart.v5.0" hidden="1">'Sales Data'!$N$1</definedName>
    <definedName name="_xlchart.v5.1" hidden="1">'Sales Data'!$N$2:$N$50</definedName>
    <definedName name="_xlchart.v5.2" hidden="1">'Sales Data'!$O$1</definedName>
    <definedName name="_xlchart.v5.3" hidden="1">'Sales Data'!$O$2:$O$50</definedName>
    <definedName name="_xlchart.v5.4" hidden="1">'Sales Data'!$N$1</definedName>
    <definedName name="_xlchart.v5.5" hidden="1">'Sales Data'!$N$2:$N$50</definedName>
    <definedName name="_xlchart.v5.6" hidden="1">'Sales Data'!$O$1</definedName>
    <definedName name="_xlchart.v5.7" hidden="1">'Sales Data'!$O$2:$O$50</definedName>
    <definedName name="NativeTimeline_Order_Date">#N/A</definedName>
    <definedName name="Slicer_Category">#N/A</definedName>
    <definedName name="Slicer_Customer_Name">#N/A</definedName>
    <definedName name="Slicer_Employee">#N/A</definedName>
    <definedName name="Slicer_Order_Date">#N/A</definedName>
    <definedName name="Slicer_Order_Date1">#N/A</definedName>
    <definedName name="Slicer_Product_Nam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9" l="1"/>
  <c r="U5" i="7"/>
  <c r="H4" i="9" s="1"/>
  <c r="F5" i="8"/>
  <c r="E4" i="8"/>
  <c r="E5" i="8"/>
  <c r="E6" i="8"/>
  <c r="F6" i="8" s="1"/>
  <c r="E7" i="8"/>
  <c r="F7" i="8" s="1"/>
  <c r="E8" i="8"/>
  <c r="F8" i="8" s="1"/>
  <c r="E9" i="8"/>
  <c r="F9" i="8" s="1"/>
  <c r="E10" i="8"/>
  <c r="F10" i="8" s="1"/>
  <c r="E11" i="8"/>
  <c r="F11" i="8" s="1"/>
  <c r="D4" i="8"/>
  <c r="D12" i="8" s="1"/>
  <c r="D5" i="8"/>
  <c r="D6" i="8"/>
  <c r="D7" i="8"/>
  <c r="D8" i="8"/>
  <c r="D9" i="8"/>
  <c r="D10" i="8"/>
  <c r="D11" i="8"/>
  <c r="C12" i="8"/>
  <c r="F5" i="9"/>
  <c r="U6" i="7" l="1"/>
  <c r="H5" i="9"/>
  <c r="H6" i="9" s="1"/>
  <c r="U7" i="7"/>
  <c r="E12" i="8"/>
  <c r="F4" i="8"/>
  <c r="F12" i="8" s="1"/>
</calcChain>
</file>

<file path=xl/sharedStrings.xml><?xml version="1.0" encoding="utf-8"?>
<sst xmlns="http://schemas.openxmlformats.org/spreadsheetml/2006/main" count="975" uniqueCount="204">
  <si>
    <t>Order ID</t>
  </si>
  <si>
    <t>Order Date</t>
  </si>
  <si>
    <t>Employee</t>
  </si>
  <si>
    <t>Customer Name</t>
  </si>
  <si>
    <t>Category</t>
  </si>
  <si>
    <t>Product Name</t>
  </si>
  <si>
    <t>Sales</t>
  </si>
  <si>
    <t>Payment Type</t>
  </si>
  <si>
    <t>CSAT</t>
  </si>
  <si>
    <t>Last Name</t>
  </si>
  <si>
    <t>First Name</t>
  </si>
  <si>
    <t>Address</t>
  </si>
  <si>
    <t>City</t>
  </si>
  <si>
    <t>State/Province</t>
  </si>
  <si>
    <t>Map Sales</t>
  </si>
  <si>
    <t>Quarter</t>
  </si>
  <si>
    <t>Anne Hellung-Larsen</t>
  </si>
  <si>
    <t>Company AA</t>
  </si>
  <si>
    <t>Beverages</t>
  </si>
  <si>
    <t>Beer</t>
  </si>
  <si>
    <t>Check</t>
  </si>
  <si>
    <t>Toh</t>
  </si>
  <si>
    <t>Karen</t>
  </si>
  <si>
    <t>789 27th Street</t>
  </si>
  <si>
    <t>Las Vegas</t>
  </si>
  <si>
    <t>Dried Fruit &amp; Nuts</t>
  </si>
  <si>
    <t>Dried Plums</t>
  </si>
  <si>
    <t>Jan Kotas</t>
  </si>
  <si>
    <t>Company D</t>
  </si>
  <si>
    <t>Dried Apples</t>
  </si>
  <si>
    <t>Credit Card</t>
  </si>
  <si>
    <t>Lee</t>
  </si>
  <si>
    <t>Christina</t>
  </si>
  <si>
    <t>123 4th Street</t>
  </si>
  <si>
    <t>New York</t>
  </si>
  <si>
    <t>Dried Pears</t>
  </si>
  <si>
    <t>Mariya Sergienko</t>
  </si>
  <si>
    <t>Company L</t>
  </si>
  <si>
    <t>Chai</t>
  </si>
  <si>
    <t>Edwards</t>
  </si>
  <si>
    <t>John</t>
  </si>
  <si>
    <t>123 12th Street</t>
  </si>
  <si>
    <t>Coffee</t>
  </si>
  <si>
    <t>Michael Neipper</t>
  </si>
  <si>
    <t>Company H</t>
  </si>
  <si>
    <t>Baked Goods &amp; Mixes</t>
  </si>
  <si>
    <t>Chocolate Biscuits Mix</t>
  </si>
  <si>
    <t>Andersen</t>
  </si>
  <si>
    <t>Elizabeth</t>
  </si>
  <si>
    <t>123 8th Street</t>
  </si>
  <si>
    <t>Portland</t>
  </si>
  <si>
    <t>Company CC</t>
  </si>
  <si>
    <t>Candy</t>
  </si>
  <si>
    <t>Chocolate</t>
  </si>
  <si>
    <t>Soo Jung</t>
  </si>
  <si>
    <t>789 29th Street</t>
  </si>
  <si>
    <t>Denver</t>
  </si>
  <si>
    <t>Company C</t>
  </si>
  <si>
    <t>Soups</t>
  </si>
  <si>
    <t>Clam Chowder</t>
  </si>
  <si>
    <t>Cash</t>
  </si>
  <si>
    <t>Axen</t>
  </si>
  <si>
    <t>Thomas</t>
  </si>
  <si>
    <t>123 3rd Street</t>
  </si>
  <si>
    <t>Los Angelas</t>
  </si>
  <si>
    <t>Laura Giussani</t>
  </si>
  <si>
    <t>Company F</t>
  </si>
  <si>
    <t>Sauces</t>
  </si>
  <si>
    <t>Curry Sauce</t>
  </si>
  <si>
    <t>Pérez-Olaeta</t>
  </si>
  <si>
    <t>Francisco</t>
  </si>
  <si>
    <t>123 6th Street</t>
  </si>
  <si>
    <t>Milwaukee</t>
  </si>
  <si>
    <t>Company BB</t>
  </si>
  <si>
    <t>Raghav</t>
  </si>
  <si>
    <t>Amritansh</t>
  </si>
  <si>
    <t>789 28th Street</t>
  </si>
  <si>
    <t>Memphis</t>
  </si>
  <si>
    <t>Nancy Freehafer</t>
  </si>
  <si>
    <t>Company J</t>
  </si>
  <si>
    <t>Wacker</t>
  </si>
  <si>
    <t>Roland</t>
  </si>
  <si>
    <t>123 10th Street</t>
  </si>
  <si>
    <t>Chicago</t>
  </si>
  <si>
    <t>Green Tea</t>
  </si>
  <si>
    <t>Condiments</t>
  </si>
  <si>
    <t>Cajun Seasoning</t>
  </si>
  <si>
    <t>Jams, Preserves</t>
  </si>
  <si>
    <t>Boysenberry Spread</t>
  </si>
  <si>
    <t>Andrew Cencini</t>
  </si>
  <si>
    <t>Robert Zare</t>
  </si>
  <si>
    <t>Company I</t>
  </si>
  <si>
    <t>Dairy Products</t>
  </si>
  <si>
    <t>Mozzarella</t>
  </si>
  <si>
    <t>Mortensen</t>
  </si>
  <si>
    <t>Sven</t>
  </si>
  <si>
    <t>123 9th Street</t>
  </si>
  <si>
    <t>Salt Lake City</t>
  </si>
  <si>
    <t>Pasta</t>
  </si>
  <si>
    <t>Ravioli</t>
  </si>
  <si>
    <t>Company Y</t>
  </si>
  <si>
    <t>Scones</t>
  </si>
  <si>
    <t>Rodman</t>
  </si>
  <si>
    <t>789 25th Street</t>
  </si>
  <si>
    <t>Company Z</t>
  </si>
  <si>
    <t>Canned Meat</t>
  </si>
  <si>
    <t>Crab Meat</t>
  </si>
  <si>
    <t>Liu</t>
  </si>
  <si>
    <t>Run</t>
  </si>
  <si>
    <t>789 26th Street</t>
  </si>
  <si>
    <t>Miami</t>
  </si>
  <si>
    <t>Oil</t>
  </si>
  <si>
    <t>Olive Oil</t>
  </si>
  <si>
    <t>Grains</t>
  </si>
  <si>
    <t>Long Grain Rice</t>
  </si>
  <si>
    <t>Marmalade</t>
  </si>
  <si>
    <t>Syrup</t>
  </si>
  <si>
    <t>Company A</t>
  </si>
  <si>
    <t>Bedecs</t>
  </si>
  <si>
    <t>Anna</t>
  </si>
  <si>
    <t>123 1st Street</t>
  </si>
  <si>
    <t>Seattle</t>
  </si>
  <si>
    <t>Almonds</t>
  </si>
  <si>
    <t>Company K</t>
  </si>
  <si>
    <t>Krschne</t>
  </si>
  <si>
    <t>Peter</t>
  </si>
  <si>
    <t>123 11th Street</t>
  </si>
  <si>
    <t>Canned Fruit &amp; Vegetables</t>
  </si>
  <si>
    <t>Fruit Cocktail</t>
  </si>
  <si>
    <t>Grand Total</t>
  </si>
  <si>
    <t>Sum of Sales</t>
  </si>
  <si>
    <t>% of Total</t>
  </si>
  <si>
    <t>% Total</t>
  </si>
  <si>
    <t>Total Sales</t>
  </si>
  <si>
    <t>TOP 10 SALES METRICS</t>
  </si>
  <si>
    <t>Top 10 Categories</t>
  </si>
  <si>
    <t xml:space="preserve">Top 10 Product </t>
  </si>
  <si>
    <t>Top 10 Customers</t>
  </si>
  <si>
    <t>Top Sales Rep</t>
  </si>
  <si>
    <t>Jan</t>
  </si>
  <si>
    <t>Feb</t>
  </si>
  <si>
    <t>Mar</t>
  </si>
  <si>
    <t>Apr</t>
  </si>
  <si>
    <t>May</t>
  </si>
  <si>
    <t>Jun</t>
  </si>
  <si>
    <t>Baked Goods &amp; Mixes Total</t>
  </si>
  <si>
    <t>Beverages Total</t>
  </si>
  <si>
    <t>Candy Total</t>
  </si>
  <si>
    <t>Canned Fruit &amp; Vegetables Total</t>
  </si>
  <si>
    <t>Canned Meat Total</t>
  </si>
  <si>
    <t>Condiments Total</t>
  </si>
  <si>
    <t>Dairy Products Total</t>
  </si>
  <si>
    <t>Dried Fruit &amp; Nuts Total</t>
  </si>
  <si>
    <t>Grains Total</t>
  </si>
  <si>
    <t>Jams, Preserves Total</t>
  </si>
  <si>
    <t>Oil Total</t>
  </si>
  <si>
    <t>Pasta Total</t>
  </si>
  <si>
    <t>Sauces Total</t>
  </si>
  <si>
    <t>Soups Total</t>
  </si>
  <si>
    <t>Andrew Cencini Total</t>
  </si>
  <si>
    <t>Anne Hellung-Larsen Total</t>
  </si>
  <si>
    <t>Jan Kotas Total</t>
  </si>
  <si>
    <t>Laura Giussani Total</t>
  </si>
  <si>
    <t>Mariya Sergienko Total</t>
  </si>
  <si>
    <t>Michael Neipper Total</t>
  </si>
  <si>
    <t>Nancy Freehafer Total</t>
  </si>
  <si>
    <t>Robert Zare Total</t>
  </si>
  <si>
    <t>&lt;15-01-2015</t>
  </si>
  <si>
    <t>Jul</t>
  </si>
  <si>
    <t>Aug</t>
  </si>
  <si>
    <t>Sep</t>
  </si>
  <si>
    <t>Oct</t>
  </si>
  <si>
    <t>Nov</t>
  </si>
  <si>
    <t>Dec</t>
  </si>
  <si>
    <t>&gt;24-06-2015</t>
  </si>
  <si>
    <t>Total Sales by Category</t>
  </si>
  <si>
    <t>Total Sales by Sales Rep</t>
  </si>
  <si>
    <t>MONTHLY SALES DATAIL</t>
  </si>
  <si>
    <t>Sales Representative</t>
  </si>
  <si>
    <t>Sales Goals</t>
  </si>
  <si>
    <t>Monthly Goal</t>
  </si>
  <si>
    <t>YTD Goal</t>
  </si>
  <si>
    <t>Total</t>
  </si>
  <si>
    <t>SALES GOALS</t>
  </si>
  <si>
    <t>YTD Sales</t>
  </si>
  <si>
    <t>% to Goal</t>
  </si>
  <si>
    <t>NORTHWIND TRADERS MONTHLY PERMORMANCE</t>
  </si>
  <si>
    <t>Sales Rep Activity</t>
  </si>
  <si>
    <t>Category Activity</t>
  </si>
  <si>
    <t>Product  Activity</t>
  </si>
  <si>
    <t>Customer  Activity</t>
  </si>
  <si>
    <t>Sales Rep  Activity</t>
  </si>
  <si>
    <t>YTD Total</t>
  </si>
  <si>
    <t>Goal</t>
  </si>
  <si>
    <t>Nevada</t>
  </si>
  <si>
    <t>Oregon</t>
  </si>
  <si>
    <t>Colorado</t>
  </si>
  <si>
    <t>California</t>
  </si>
  <si>
    <t>Wisconsin</t>
  </si>
  <si>
    <t>Tennessee</t>
  </si>
  <si>
    <t>Illinois</t>
  </si>
  <si>
    <t>Utah</t>
  </si>
  <si>
    <t>Florida</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</si>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</sst>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mm/dd/yy;@"/>
    <numFmt numFmtId="165" formatCode="&quot;$&quot;#,##0.00_);[Red]\(&quot;$&quot;#,##0.00\)"/>
    <numFmt numFmtId="166" formatCode="[$$-C09]#,##0"/>
    <numFmt numFmtId="167" formatCode="0.0%"/>
  </numFmts>
  <fonts count="5" x14ac:knownFonts="1">
    <font>
      <sz val="11"/>
      <color theme="1"/>
      <name val="Calibri"/>
      <family val="2"/>
      <scheme val="minor"/>
    </font>
    <font>
      <sz val="11"/>
      <color theme="1"/>
      <name val="Calibri"/>
      <family val="2"/>
      <scheme val="minor"/>
    </font>
    <font>
      <b/>
      <sz val="20"/>
      <color rgb="FFFF5050"/>
      <name val="Calibri"/>
      <family val="2"/>
      <scheme val="minor"/>
    </font>
    <font>
      <b/>
      <sz val="18"/>
      <color rgb="FF227447"/>
      <name val="Segoe UI Light"/>
      <family val="2"/>
    </font>
    <font>
      <u/>
      <sz val="11"/>
      <color theme="10"/>
      <name val="Segoe UI Light"/>
      <family val="2"/>
    </font>
  </fonts>
  <fills count="5">
    <fill>
      <patternFill patternType="none"/>
    </fill>
    <fill>
      <patternFill patternType="gray125"/>
    </fill>
    <fill>
      <patternFill patternType="solid">
        <fgColor theme="0"/>
        <bgColor indexed="64"/>
      </patternFill>
    </fill>
    <fill>
      <patternFill patternType="solid">
        <fgColor theme="5" tint="0.79998168889431442"/>
        <bgColor theme="5" tint="0.79998168889431442"/>
      </patternFill>
    </fill>
    <fill>
      <patternFill patternType="solid">
        <fgColor theme="0"/>
        <bgColor theme="5" tint="0.79998168889431442"/>
      </patternFill>
    </fill>
  </fills>
  <borders count="3">
    <border>
      <left/>
      <right/>
      <top/>
      <bottom/>
      <diagonal/>
    </border>
    <border>
      <left/>
      <right/>
      <top/>
      <bottom style="double">
        <color indexed="64"/>
      </bottom>
      <diagonal/>
    </border>
    <border>
      <left/>
      <right/>
      <top style="thin">
        <color theme="5" tint="0.39997558519241921"/>
      </top>
      <bottom style="thin">
        <color theme="5" tint="0.39997558519241921"/>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1" fillId="0" borderId="0" xfId="0" applyFont="1" applyAlignment="1">
      <alignment horizontal="left"/>
    </xf>
    <xf numFmtId="0" fontId="1" fillId="0" borderId="0" xfId="0" applyFont="1"/>
    <xf numFmtId="164" fontId="1" fillId="0" borderId="0" xfId="0" applyNumberFormat="1" applyFont="1" applyAlignment="1">
      <alignment horizontal="center"/>
    </xf>
    <xf numFmtId="165" fontId="1" fillId="0" borderId="0" xfId="0" applyNumberFormat="1" applyFont="1"/>
    <xf numFmtId="9" fontId="1" fillId="0" borderId="0" xfId="0" applyNumberFormat="1" applyFon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right"/>
    </xf>
    <xf numFmtId="166" fontId="0" fillId="0" borderId="0" xfId="0" applyNumberFormat="1"/>
    <xf numFmtId="0" fontId="0" fillId="0" borderId="0" xfId="0" applyAlignment="1">
      <alignment horizontal="center"/>
    </xf>
    <xf numFmtId="0" fontId="0" fillId="2" borderId="0" xfId="0" applyFill="1"/>
    <xf numFmtId="164" fontId="0" fillId="0" borderId="0" xfId="0" applyNumberFormat="1" applyAlignment="1">
      <alignment horizontal="right"/>
    </xf>
    <xf numFmtId="167" fontId="0" fillId="0" borderId="0" xfId="0" applyNumberFormat="1"/>
    <xf numFmtId="166" fontId="0" fillId="0" borderId="0" xfId="1" applyNumberFormat="1" applyFont="1"/>
    <xf numFmtId="9" fontId="0" fillId="0" borderId="0" xfId="0" applyNumberFormat="1"/>
    <xf numFmtId="166" fontId="0" fillId="0" borderId="0" xfId="0" applyNumberFormat="1" applyAlignment="1">
      <alignment horizontal="center"/>
    </xf>
    <xf numFmtId="166" fontId="0" fillId="0" borderId="1" xfId="0" applyNumberFormat="1" applyBorder="1"/>
    <xf numFmtId="0" fontId="0" fillId="0" borderId="2" xfId="0" applyBorder="1"/>
    <xf numFmtId="0" fontId="0" fillId="3" borderId="2" xfId="0" applyFill="1" applyBorder="1"/>
    <xf numFmtId="0" fontId="0" fillId="4" borderId="2" xfId="0" applyFill="1" applyBorder="1"/>
    <xf numFmtId="0" fontId="2" fillId="0" borderId="0" xfId="0" applyFont="1" applyAlignment="1">
      <alignment horizontal="center" vertical="center"/>
    </xf>
  </cellXfs>
  <cellStyles count="4">
    <cellStyle name="Currency" xfId="1" builtinId="4"/>
    <cellStyle name="Hyperlink" xfId="3" xr:uid="{00000000-0005-0000-0000-000001000000}"/>
    <cellStyle name="Normal" xfId="0" builtinId="0"/>
    <cellStyle name="Title" xfId="2" xr:uid="{00000000-0005-0000-0000-000003000000}"/>
  </cellStyles>
  <dxfs count="110">
    <dxf>
      <alignment horizontal="right" readingOrder="0"/>
    </dxf>
    <dxf>
      <numFmt numFmtId="166" formatCode="[$$-C09]#,##0"/>
    </dxf>
    <dxf>
      <alignment horizontal="right" readingOrder="0"/>
    </dxf>
    <dxf>
      <numFmt numFmtId="166" formatCode="[$$-C09]#,##0"/>
    </dxf>
    <dxf>
      <alignment horizontal="right" readingOrder="0"/>
    </dxf>
    <dxf>
      <numFmt numFmtId="166" formatCode="[$$-C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numFmt numFmtId="166" formatCode="[$$-C09]#,##0"/>
    </dxf>
    <dxf>
      <numFmt numFmtId="166" formatCode="[$$-C09]#,##0"/>
    </dxf>
    <dxf>
      <numFmt numFmtId="166" formatCode="[$$-C09]#,##0"/>
    </dxf>
    <dxf>
      <numFmt numFmtId="166" formatCode="[$$-C09]#,##0"/>
    </dxf>
    <dxf>
      <numFmt numFmtId="14" formatCode="0.00%"/>
    </dxf>
    <dxf>
      <numFmt numFmtId="167" formatCode="0.0%"/>
    </dxf>
    <dxf>
      <numFmt numFmtId="166" formatCode="[$$-C09]#,##0"/>
    </dxf>
    <dxf>
      <numFmt numFmtId="166" formatCode="[$$-C09]#,##0"/>
    </dxf>
    <dxf>
      <alignment horizontal="right" readingOrder="0"/>
    </dxf>
    <dxf>
      <alignment horizontal="right" readingOrder="0"/>
    </dxf>
    <dxf>
      <alignment horizontal="right" readingOrder="0"/>
    </dxf>
    <dxf>
      <alignment horizontal="right" readingOrder="0"/>
    </dxf>
    <dxf>
      <numFmt numFmtId="166" formatCode="[$$-C09]#,##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auto="1"/>
        </patternFill>
      </fill>
    </dxf>
    <dxf>
      <alignment vertical="bottom" readingOrder="0"/>
    </dxf>
    <dxf>
      <font>
        <b val="0"/>
      </font>
    </dxf>
    <dxf>
      <alignment horizontal="right" readingOrder="0"/>
    </dxf>
    <dxf>
      <alignment horizontal="right" readingOrder="0"/>
    </dxf>
    <dxf>
      <alignment horizontal="right" readingOrder="0"/>
    </dxf>
    <dxf>
      <alignment horizontal="right"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C09]#,##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numFmt numFmtId="166" formatCode="[$$-C09]#,##0"/>
    </dxf>
    <dxf>
      <alignment horizontal="right" readingOrder="0"/>
    </dxf>
    <dxf>
      <alignment horizontal="right" readingOrder="0"/>
    </dxf>
    <dxf>
      <numFmt numFmtId="166" formatCode="[$$-C09]#,##0"/>
    </dxf>
    <dxf>
      <alignment horizontal="right"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numFmt numFmtId="165" formatCode="&quot;$&quot;#,##0.00_);[Red]\(&quot;$&quot;#,##0.00\)"/>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13" formatCode="0%"/>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165" formatCode="&quot;$&quot;#,##0.00_);[Red]\(&quot;$&quot;#,##0.00\)"/>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0" formatCode="General"/>
    </dxf>
    <dxf>
      <font>
        <strike val="0"/>
        <outline val="0"/>
        <shadow val="0"/>
        <u val="none"/>
        <vertAlign val="baseline"/>
        <sz val="11"/>
        <color theme="1"/>
        <name val="Calibri"/>
        <scheme val="minor"/>
      </font>
      <numFmt numFmtId="164" formatCode="mm/dd/yy;@"/>
      <alignment horizontal="center" vertical="bottom" textRotation="0" wrapText="0"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left"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el UI" pivot="0" count="7" xr9:uid="{00000000-0011-0000-FFFF-FFFF00000000}">
      <tableStyleElement type="wholeTable" dxfId="109"/>
      <tableStyleElement type="headerRow" dxfId="108"/>
      <tableStyleElement type="totalRow" dxfId="107"/>
      <tableStyleElement type="firstColumn" dxfId="106"/>
      <tableStyleElement type="lastColumn" dxfId="105"/>
      <tableStyleElement type="firstRowStripe" dxfId="104"/>
      <tableStyleElement type="firstColumnStripe" dxfId="103"/>
    </tableStyle>
  </tableStyles>
  <colors>
    <mruColors>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PivotCharts!pt_3a</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PivotCharts'!$C$3</c:f>
              <c:strCache>
                <c:ptCount val="1"/>
                <c:pt idx="0">
                  <c:v>Sum of Sales</c:v>
                </c:pt>
              </c:strCache>
            </c:strRef>
          </c:tx>
          <c:spPr>
            <a:solidFill>
              <a:schemeClr val="accent1"/>
            </a:solidFill>
            <a:ln>
              <a:noFill/>
            </a:ln>
            <a:effectLst/>
          </c:spPr>
          <c:invertIfNegative val="0"/>
          <c:cat>
            <c:strRef>
              <c:f>'Create PivotCharts'!$B$4:$B$18</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PivotCharts'!$C$4:$C$18</c:f>
              <c:numCache>
                <c:formatCode>[$$-C09]#,##0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CAA7-427E-9D10-1D095E1EB917}"/>
            </c:ext>
          </c:extLst>
        </c:ser>
        <c:dLbls>
          <c:showLegendKey val="0"/>
          <c:showVal val="0"/>
          <c:showCatName val="0"/>
          <c:showSerName val="0"/>
          <c:showPercent val="0"/>
          <c:showBubbleSize val="0"/>
        </c:dLbls>
        <c:gapWidth val="247"/>
        <c:overlap val="-27"/>
        <c:axId val="1441580384"/>
        <c:axId val="1441584192"/>
      </c:barChart>
      <c:lineChart>
        <c:grouping val="standard"/>
        <c:varyColors val="0"/>
        <c:ser>
          <c:idx val="1"/>
          <c:order val="1"/>
          <c:tx>
            <c:strRef>
              <c:f>'Create PivotCharts'!$D$3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PivotCharts'!$B$4:$B$18</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PivotCharts'!$D$4:$D$18</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CAA7-427E-9D10-1D095E1EB917}"/>
            </c:ext>
          </c:extLst>
        </c:ser>
        <c:dLbls>
          <c:showLegendKey val="0"/>
          <c:showVal val="0"/>
          <c:showCatName val="0"/>
          <c:showSerName val="0"/>
          <c:showPercent val="0"/>
          <c:showBubbleSize val="0"/>
        </c:dLbls>
        <c:marker val="1"/>
        <c:smooth val="0"/>
        <c:axId val="1441585824"/>
        <c:axId val="1441583104"/>
      </c:lineChart>
      <c:catAx>
        <c:axId val="14415803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1584192"/>
        <c:crosses val="autoZero"/>
        <c:auto val="1"/>
        <c:lblAlgn val="ctr"/>
        <c:lblOffset val="100"/>
        <c:noMultiLvlLbl val="0"/>
      </c:catAx>
      <c:valAx>
        <c:axId val="1441584192"/>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580384"/>
        <c:crosses val="autoZero"/>
        <c:crossBetween val="between"/>
      </c:valAx>
      <c:valAx>
        <c:axId val="144158310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585824"/>
        <c:crosses val="max"/>
        <c:crossBetween val="between"/>
      </c:valAx>
      <c:catAx>
        <c:axId val="1441585824"/>
        <c:scaling>
          <c:orientation val="minMax"/>
        </c:scaling>
        <c:delete val="1"/>
        <c:axPos val="b"/>
        <c:numFmt formatCode="General" sourceLinked="1"/>
        <c:majorTickMark val="out"/>
        <c:minorTickMark val="none"/>
        <c:tickLblPos val="nextTo"/>
        <c:crossAx val="144158310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[Northwind Traders Sales Data Dashboard.xlsx]Top 10!pt_Top10_Categories</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10'!$C$3</c:f>
              <c:strCache>
                <c:ptCount val="1"/>
                <c:pt idx="0">
                  <c:v>Total Sales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cat>
            <c:strRef>
              <c:f>'Top 10'!$B$4:$B$14</c:f>
              <c:strCache>
                <c:ptCount val="10"/>
                <c:pt idx="0">
                  <c:v>Beverages</c:v>
                </c:pt>
                <c:pt idx="1">
                  <c:v>Candy</c:v>
                </c:pt>
                <c:pt idx="2">
                  <c:v>Canned Fruit &amp; Vegetables</c:v>
                </c:pt>
                <c:pt idx="3">
                  <c:v>Canned Meat</c:v>
                </c:pt>
                <c:pt idx="4">
                  <c:v>Dairy Products</c:v>
                </c:pt>
                <c:pt idx="5">
                  <c:v>Dried Fruit &amp; Nuts</c:v>
                </c:pt>
                <c:pt idx="6">
                  <c:v>Jams, Preserves</c:v>
                </c:pt>
                <c:pt idx="7">
                  <c:v>Pasta</c:v>
                </c:pt>
                <c:pt idx="8">
                  <c:v>Sauces</c:v>
                </c:pt>
                <c:pt idx="9">
                  <c:v>Soups</c:v>
                </c:pt>
              </c:strCache>
            </c:strRef>
          </c:cat>
          <c:val>
            <c:numRef>
              <c:f>'Top 10'!$C$4:$C$14</c:f>
              <c:numCache>
                <c:formatCode>[$$-C09]#,##0</c:formatCode>
                <c:ptCount val="10"/>
                <c:pt idx="0">
                  <c:v>22636</c:v>
                </c:pt>
                <c:pt idx="1">
                  <c:v>2550</c:v>
                </c:pt>
                <c:pt idx="2">
                  <c:v>1560</c:v>
                </c:pt>
                <c:pt idx="3">
                  <c:v>2208</c:v>
                </c:pt>
                <c:pt idx="4">
                  <c:v>3132</c:v>
                </c:pt>
                <c:pt idx="5">
                  <c:v>3712.5</c:v>
                </c:pt>
                <c:pt idx="6">
                  <c:v>5740</c:v>
                </c:pt>
                <c:pt idx="7">
                  <c:v>1950</c:v>
                </c:pt>
                <c:pt idx="8">
                  <c:v>2600</c:v>
                </c:pt>
                <c:pt idx="9">
                  <c:v>2798.5</c:v>
                </c:pt>
              </c:numCache>
            </c:numRef>
          </c:val>
          <c:extLst>
            <c:ext xmlns:c16="http://schemas.microsoft.com/office/drawing/2014/chart" uri="{C3380CC4-5D6E-409C-BE32-E72D297353CC}">
              <c16:uniqueId val="{00000000-654A-4BD4-A9A3-D6B627581A4D}"/>
            </c:ext>
          </c:extLst>
        </c:ser>
        <c:dLbls>
          <c:showLegendKey val="0"/>
          <c:showVal val="0"/>
          <c:showCatName val="0"/>
          <c:showSerName val="0"/>
          <c:showPercent val="0"/>
          <c:showBubbleSize val="0"/>
        </c:dLbls>
        <c:gapWidth val="219"/>
        <c:overlap val="-27"/>
        <c:axId val="1442708272"/>
        <c:axId val="1442710448"/>
      </c:barChart>
      <c:lineChart>
        <c:grouping val="standard"/>
        <c:varyColors val="0"/>
        <c:ser>
          <c:idx val="1"/>
          <c:order val="1"/>
          <c:tx>
            <c:strRef>
              <c:f>'Top 10'!$D$3</c:f>
              <c:strCache>
                <c:ptCount val="1"/>
                <c:pt idx="0">
                  <c:v>% Total</c:v>
                </c:pt>
              </c:strCache>
            </c:strRef>
          </c:tx>
          <c:spPr>
            <a:ln w="31750" cap="rnd">
              <a:solidFill>
                <a:schemeClr val="accent2">
                  <a:shade val="76000"/>
                </a:schemeClr>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cat>
            <c:strRef>
              <c:f>'Top 10'!$B$4:$B$14</c:f>
              <c:strCache>
                <c:ptCount val="10"/>
                <c:pt idx="0">
                  <c:v>Beverages</c:v>
                </c:pt>
                <c:pt idx="1">
                  <c:v>Candy</c:v>
                </c:pt>
                <c:pt idx="2">
                  <c:v>Canned Fruit &amp; Vegetables</c:v>
                </c:pt>
                <c:pt idx="3">
                  <c:v>Canned Meat</c:v>
                </c:pt>
                <c:pt idx="4">
                  <c:v>Dairy Products</c:v>
                </c:pt>
                <c:pt idx="5">
                  <c:v>Dried Fruit &amp; Nuts</c:v>
                </c:pt>
                <c:pt idx="6">
                  <c:v>Jams, Preserves</c:v>
                </c:pt>
                <c:pt idx="7">
                  <c:v>Pasta</c:v>
                </c:pt>
                <c:pt idx="8">
                  <c:v>Sauces</c:v>
                </c:pt>
                <c:pt idx="9">
                  <c:v>Soups</c:v>
                </c:pt>
              </c:strCache>
            </c:strRef>
          </c:cat>
          <c:val>
            <c:numRef>
              <c:f>'Top 10'!$D$4:$D$14</c:f>
              <c:numCache>
                <c:formatCode>0.00%</c:formatCode>
                <c:ptCount val="10"/>
                <c:pt idx="0">
                  <c:v>0.46302698058788633</c:v>
                </c:pt>
                <c:pt idx="1">
                  <c:v>5.2161106224558676E-2</c:v>
                </c:pt>
                <c:pt idx="2">
                  <c:v>3.191032380796531E-2</c:v>
                </c:pt>
                <c:pt idx="3">
                  <c:v>4.5165381389735512E-2</c:v>
                </c:pt>
                <c:pt idx="4">
                  <c:v>6.4066111645222662E-2</c:v>
                </c:pt>
                <c:pt idx="5">
                  <c:v>7.5940434062225129E-2</c:v>
                </c:pt>
                <c:pt idx="6">
                  <c:v>0.11741362734469286</c:v>
                </c:pt>
                <c:pt idx="7">
                  <c:v>3.9887904759956634E-2</c:v>
                </c:pt>
                <c:pt idx="8">
                  <c:v>5.3183873013275512E-2</c:v>
                </c:pt>
                <c:pt idx="9">
                  <c:v>5.7244257164481352E-2</c:v>
                </c:pt>
              </c:numCache>
            </c:numRef>
          </c:val>
          <c:smooth val="0"/>
          <c:extLst>
            <c:ext xmlns:c16="http://schemas.microsoft.com/office/drawing/2014/chart" uri="{C3380CC4-5D6E-409C-BE32-E72D297353CC}">
              <c16:uniqueId val="{00000001-654A-4BD4-A9A3-D6B627581A4D}"/>
            </c:ext>
          </c:extLst>
        </c:ser>
        <c:dLbls>
          <c:showLegendKey val="0"/>
          <c:showVal val="0"/>
          <c:showCatName val="0"/>
          <c:showSerName val="0"/>
          <c:showPercent val="0"/>
          <c:showBubbleSize val="0"/>
        </c:dLbls>
        <c:marker val="1"/>
        <c:smooth val="0"/>
        <c:axId val="1443258736"/>
        <c:axId val="1443258192"/>
      </c:lineChart>
      <c:catAx>
        <c:axId val="14427082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2710448"/>
        <c:crosses val="autoZero"/>
        <c:auto val="1"/>
        <c:lblAlgn val="ctr"/>
        <c:lblOffset val="100"/>
        <c:noMultiLvlLbl val="0"/>
      </c:catAx>
      <c:valAx>
        <c:axId val="1442710448"/>
        <c:scaling>
          <c:orientation val="minMax"/>
        </c:scaling>
        <c:delete val="0"/>
        <c:axPos val="l"/>
        <c:majorGridlines>
          <c:spPr>
            <a:ln w="9525" cap="flat" cmpd="sng" algn="ctr">
              <a:solidFill>
                <a:schemeClr val="tx2">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2708272"/>
        <c:crosses val="autoZero"/>
        <c:crossBetween val="between"/>
      </c:valAx>
      <c:valAx>
        <c:axId val="1443258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3258736"/>
        <c:crosses val="max"/>
        <c:crossBetween val="between"/>
      </c:valAx>
      <c:catAx>
        <c:axId val="1443258736"/>
        <c:scaling>
          <c:orientation val="minMax"/>
        </c:scaling>
        <c:delete val="1"/>
        <c:axPos val="b"/>
        <c:numFmt formatCode="General" sourceLinked="1"/>
        <c:majorTickMark val="none"/>
        <c:minorTickMark val="none"/>
        <c:tickLblPos val="nextTo"/>
        <c:crossAx val="14432581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[Northwind Traders Sales Data Dashboard.xlsx]Top 10!PivotTable4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10'!$K$3</c:f>
              <c:strCache>
                <c:ptCount val="1"/>
                <c:pt idx="0">
                  <c:v>Total Sales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cat>
            <c:strRef>
              <c:f>'Top 10'!$J$4:$J$14</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'Top 10'!$K$4:$K$14</c:f>
              <c:numCache>
                <c:formatCode>[$$-C09]#,##0</c:formatCode>
                <c:ptCount val="10"/>
                <c:pt idx="0">
                  <c:v>15432.5</c:v>
                </c:pt>
                <c:pt idx="1">
                  <c:v>8007.5</c:v>
                </c:pt>
                <c:pt idx="2">
                  <c:v>4683</c:v>
                </c:pt>
                <c:pt idx="3">
                  <c:v>4569</c:v>
                </c:pt>
                <c:pt idx="4">
                  <c:v>3786.5</c:v>
                </c:pt>
                <c:pt idx="5">
                  <c:v>3625.25</c:v>
                </c:pt>
                <c:pt idx="6">
                  <c:v>2905.5</c:v>
                </c:pt>
                <c:pt idx="7">
                  <c:v>2550</c:v>
                </c:pt>
                <c:pt idx="8">
                  <c:v>1505</c:v>
                </c:pt>
                <c:pt idx="9">
                  <c:v>1412.5</c:v>
                </c:pt>
              </c:numCache>
            </c:numRef>
          </c:val>
          <c:extLst>
            <c:ext xmlns:c16="http://schemas.microsoft.com/office/drawing/2014/chart" uri="{C3380CC4-5D6E-409C-BE32-E72D297353CC}">
              <c16:uniqueId val="{00000000-B4DF-40C6-94C7-4156976CF6AD}"/>
            </c:ext>
          </c:extLst>
        </c:ser>
        <c:dLbls>
          <c:showLegendKey val="0"/>
          <c:showVal val="0"/>
          <c:showCatName val="0"/>
          <c:showSerName val="0"/>
          <c:showPercent val="0"/>
          <c:showBubbleSize val="0"/>
        </c:dLbls>
        <c:gapWidth val="219"/>
        <c:overlap val="-27"/>
        <c:axId val="1443256016"/>
        <c:axId val="1443260912"/>
      </c:barChart>
      <c:lineChart>
        <c:grouping val="standard"/>
        <c:varyColors val="0"/>
        <c:ser>
          <c:idx val="1"/>
          <c:order val="1"/>
          <c:tx>
            <c:strRef>
              <c:f>'Top 10'!$L$3</c:f>
              <c:strCache>
                <c:ptCount val="1"/>
                <c:pt idx="0">
                  <c:v>% Total</c:v>
                </c:pt>
              </c:strCache>
            </c:strRef>
          </c:tx>
          <c:spPr>
            <a:ln w="31750" cap="rnd">
              <a:solidFill>
                <a:schemeClr val="accent2">
                  <a:shade val="76000"/>
                </a:schemeClr>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cat>
            <c:strRef>
              <c:f>'Top 10'!$J$4:$J$14</c:f>
              <c:strCache>
                <c:ptCount val="10"/>
                <c:pt idx="0">
                  <c:v>Company BB</c:v>
                </c:pt>
                <c:pt idx="1">
                  <c:v>Company F</c:v>
                </c:pt>
                <c:pt idx="2">
                  <c:v>Company H</c:v>
                </c:pt>
                <c:pt idx="3">
                  <c:v>Company D</c:v>
                </c:pt>
                <c:pt idx="4">
                  <c:v>Company I</c:v>
                </c:pt>
                <c:pt idx="5">
                  <c:v>Company Z</c:v>
                </c:pt>
                <c:pt idx="6">
                  <c:v>Company CC</c:v>
                </c:pt>
                <c:pt idx="7">
                  <c:v>Company C</c:v>
                </c:pt>
                <c:pt idx="8">
                  <c:v>Company AA</c:v>
                </c:pt>
                <c:pt idx="9">
                  <c:v>Company J</c:v>
                </c:pt>
              </c:strCache>
            </c:strRef>
          </c:cat>
          <c:val>
            <c:numRef>
              <c:f>'Top 10'!$L$4:$L$14</c:f>
              <c:numCache>
                <c:formatCode>0.00%</c:formatCode>
                <c:ptCount val="10"/>
                <c:pt idx="0">
                  <c:v>0.31834848664566001</c:v>
                </c:pt>
                <c:pt idx="1">
                  <c:v>0.16518227810238928</c:v>
                </c:pt>
                <c:pt idx="2">
                  <c:v>9.6603010721634602E-2</c:v>
                </c:pt>
                <c:pt idx="3">
                  <c:v>9.4251367923798526E-2</c:v>
                </c:pt>
                <c:pt idx="4">
                  <c:v>7.8109609245669315E-2</c:v>
                </c:pt>
                <c:pt idx="5">
                  <c:v>7.4783272393466965E-2</c:v>
                </c:pt>
                <c:pt idx="6">
                  <c:v>5.9935948676427361E-2</c:v>
                </c:pt>
                <c:pt idx="7">
                  <c:v>5.260253626738591E-2</c:v>
                </c:pt>
                <c:pt idx="8">
                  <c:v>3.1045810620555215E-2</c:v>
                </c:pt>
                <c:pt idx="9">
                  <c:v>2.9137679403012786E-2</c:v>
                </c:pt>
              </c:numCache>
            </c:numRef>
          </c:val>
          <c:smooth val="0"/>
          <c:extLst>
            <c:ext xmlns:c16="http://schemas.microsoft.com/office/drawing/2014/chart" uri="{C3380CC4-5D6E-409C-BE32-E72D297353CC}">
              <c16:uniqueId val="{00000001-B4DF-40C6-94C7-4156976CF6AD}"/>
            </c:ext>
          </c:extLst>
        </c:ser>
        <c:dLbls>
          <c:showLegendKey val="0"/>
          <c:showVal val="0"/>
          <c:showCatName val="0"/>
          <c:showSerName val="0"/>
          <c:showPercent val="0"/>
          <c:showBubbleSize val="0"/>
        </c:dLbls>
        <c:marker val="1"/>
        <c:smooth val="0"/>
        <c:axId val="1443255472"/>
        <c:axId val="1443257104"/>
      </c:lineChart>
      <c:catAx>
        <c:axId val="1443256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3260912"/>
        <c:crosses val="autoZero"/>
        <c:auto val="1"/>
        <c:lblAlgn val="ctr"/>
        <c:lblOffset val="100"/>
        <c:noMultiLvlLbl val="0"/>
      </c:catAx>
      <c:valAx>
        <c:axId val="1443260912"/>
        <c:scaling>
          <c:orientation val="minMax"/>
        </c:scaling>
        <c:delete val="0"/>
        <c:axPos val="l"/>
        <c:majorGridlines>
          <c:spPr>
            <a:ln w="9525" cap="flat" cmpd="sng" algn="ctr">
              <a:solidFill>
                <a:schemeClr val="tx2">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3256016"/>
        <c:crosses val="autoZero"/>
        <c:crossBetween val="between"/>
      </c:valAx>
      <c:valAx>
        <c:axId val="144325710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3255472"/>
        <c:crosses val="max"/>
        <c:crossBetween val="between"/>
      </c:valAx>
      <c:catAx>
        <c:axId val="1443255472"/>
        <c:scaling>
          <c:orientation val="minMax"/>
        </c:scaling>
        <c:delete val="1"/>
        <c:axPos val="b"/>
        <c:numFmt formatCode="General" sourceLinked="1"/>
        <c:majorTickMark val="none"/>
        <c:minorTickMark val="none"/>
        <c:tickLblPos val="nextTo"/>
        <c:crossAx val="14432571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[Northwind Traders Sales Data Dashboard.xlsx]Top 10!pt_Top10_SalesReps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2"/>
          </a:solidFill>
          <a:ln>
            <a:noFill/>
          </a:ln>
          <a:effectLst/>
        </c:spPr>
        <c:marker>
          <c:symbol val="none"/>
        </c:marker>
      </c:pivotFmt>
      <c:pivotFmt>
        <c:idx val="27"/>
        <c:spPr>
          <a:solidFill>
            <a:schemeClr val="accent2"/>
          </a:solidFill>
          <a:ln>
            <a:noFill/>
          </a:ln>
          <a:effectLst/>
        </c:spPr>
        <c:marker>
          <c:symbol val="none"/>
        </c:marker>
      </c:pivotFmt>
      <c:pivotFmt>
        <c:idx val="28"/>
        <c:spPr>
          <a:solidFill>
            <a:schemeClr val="accent2"/>
          </a:solidFill>
          <a:ln>
            <a:noFill/>
          </a:ln>
          <a:effectLst/>
        </c:spPr>
        <c:marker>
          <c:symbol val="none"/>
        </c:marker>
      </c:pivotFmt>
      <c:pivotFmt>
        <c:idx val="29"/>
        <c:spPr>
          <a:solidFill>
            <a:schemeClr val="accent2"/>
          </a:solidFill>
          <a:ln>
            <a:noFill/>
          </a:ln>
          <a:effectLst/>
        </c:spPr>
        <c:marker>
          <c:symbol val="none"/>
        </c:marker>
      </c:pivotFmt>
      <c:pivotFmt>
        <c:idx val="30"/>
        <c:spPr>
          <a:solidFill>
            <a:schemeClr val="accent2"/>
          </a:solidFill>
          <a:ln>
            <a:noFill/>
          </a:ln>
          <a:effectLst/>
        </c:spPr>
        <c:marker>
          <c:symbol val="none"/>
        </c:marker>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2"/>
          </a:solidFill>
          <a:ln>
            <a:noFill/>
          </a:ln>
          <a:effectLst/>
        </c:spPr>
        <c:marker>
          <c:symbol val="none"/>
        </c:marker>
      </c:pivotFmt>
      <c:pivotFmt>
        <c:idx val="36"/>
        <c:spPr>
          <a:solidFill>
            <a:schemeClr val="accent2"/>
          </a:solidFill>
          <a:ln>
            <a:noFill/>
          </a:ln>
          <a:effectLst/>
        </c:spPr>
        <c:marker>
          <c:symbol val="none"/>
        </c:marke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s>
    <c:plotArea>
      <c:layout/>
      <c:barChart>
        <c:barDir val="col"/>
        <c:grouping val="clustered"/>
        <c:varyColors val="0"/>
        <c:ser>
          <c:idx val="0"/>
          <c:order val="0"/>
          <c:tx>
            <c:strRef>
              <c:f>'Top 10'!$O$3</c:f>
              <c:strCache>
                <c:ptCount val="1"/>
                <c:pt idx="0">
                  <c:v>Total Sales</c:v>
                </c:pt>
              </c:strCache>
            </c:strRef>
          </c:tx>
          <c:spPr>
            <a:solidFill>
              <a:schemeClr val="accent2">
                <a:tint val="77000"/>
              </a:schemeClr>
            </a:solidFill>
            <a:ln>
              <a:noFill/>
            </a:ln>
            <a:effectLst/>
          </c:spPr>
          <c:invertIfNegative val="0"/>
          <c:cat>
            <c:strRef>
              <c:f>'Top 10'!$N$4:$N$12</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'Top 10'!$O$4:$O$12</c:f>
              <c:numCache>
                <c:formatCode>[$$-C09]#,##0</c:formatCode>
                <c:ptCount val="8"/>
                <c:pt idx="0">
                  <c:v>19974.25</c:v>
                </c:pt>
                <c:pt idx="1">
                  <c:v>6561</c:v>
                </c:pt>
                <c:pt idx="2">
                  <c:v>6378</c:v>
                </c:pt>
                <c:pt idx="3">
                  <c:v>6278</c:v>
                </c:pt>
                <c:pt idx="4">
                  <c:v>5787.5</c:v>
                </c:pt>
                <c:pt idx="5">
                  <c:v>3786.5</c:v>
                </c:pt>
                <c:pt idx="6">
                  <c:v>2617.5</c:v>
                </c:pt>
                <c:pt idx="7">
                  <c:v>680</c:v>
                </c:pt>
              </c:numCache>
            </c:numRef>
          </c:val>
          <c:extLst>
            <c:ext xmlns:c16="http://schemas.microsoft.com/office/drawing/2014/chart" uri="{C3380CC4-5D6E-409C-BE32-E72D297353CC}">
              <c16:uniqueId val="{00000000-8958-4782-98BB-6F67B5722EEC}"/>
            </c:ext>
          </c:extLst>
        </c:ser>
        <c:ser>
          <c:idx val="1"/>
          <c:order val="1"/>
          <c:tx>
            <c:strRef>
              <c:f>'Top 10'!$P$3</c:f>
              <c:strCache>
                <c:ptCount val="1"/>
                <c:pt idx="0">
                  <c:v>% Total</c:v>
                </c:pt>
              </c:strCache>
            </c:strRef>
          </c:tx>
          <c:spPr>
            <a:solidFill>
              <a:schemeClr val="accent2">
                <a:shade val="76000"/>
              </a:schemeClr>
            </a:solidFill>
            <a:ln>
              <a:noFill/>
            </a:ln>
            <a:effectLst/>
          </c:spPr>
          <c:invertIfNegative val="0"/>
          <c:cat>
            <c:strRef>
              <c:f>'Top 10'!$N$4:$N$12</c:f>
              <c:strCache>
                <c:ptCount val="8"/>
                <c:pt idx="0">
                  <c:v>Anne Hellung-Larsen</c:v>
                </c:pt>
                <c:pt idx="1">
                  <c:v>Nancy Freehafer</c:v>
                </c:pt>
                <c:pt idx="2">
                  <c:v>Michael Neipper</c:v>
                </c:pt>
                <c:pt idx="3">
                  <c:v>Mariya Sergienko</c:v>
                </c:pt>
                <c:pt idx="4">
                  <c:v>Jan Kotas</c:v>
                </c:pt>
                <c:pt idx="5">
                  <c:v>Robert Zare</c:v>
                </c:pt>
                <c:pt idx="6">
                  <c:v>Andrew Cencini</c:v>
                </c:pt>
                <c:pt idx="7">
                  <c:v>Laura Giussani</c:v>
                </c:pt>
              </c:strCache>
            </c:strRef>
          </c:cat>
          <c:val>
            <c:numRef>
              <c:f>'Top 10'!$P$4:$P$12</c:f>
              <c:numCache>
                <c:formatCode>0.00%</c:formatCode>
                <c:ptCount val="8"/>
                <c:pt idx="0">
                  <c:v>0.38365722133387115</c:v>
                </c:pt>
                <c:pt idx="1">
                  <c:v>0.12602100350058343</c:v>
                </c:pt>
                <c:pt idx="2">
                  <c:v>0.12250601437688174</c:v>
                </c:pt>
                <c:pt idx="3">
                  <c:v>0.12058525529289175</c:v>
                </c:pt>
                <c:pt idx="4">
                  <c:v>0.11116393198592084</c:v>
                </c:pt>
                <c:pt idx="5">
                  <c:v>7.2729542715281079E-2</c:v>
                </c:pt>
                <c:pt idx="6">
                  <c:v>5.0275869023438065E-2</c:v>
                </c:pt>
                <c:pt idx="7">
                  <c:v>1.3061161771131952E-2</c:v>
                </c:pt>
              </c:numCache>
            </c:numRef>
          </c:val>
          <c:extLst>
            <c:ext xmlns:c16="http://schemas.microsoft.com/office/drawing/2014/chart" uri="{C3380CC4-5D6E-409C-BE32-E72D297353CC}">
              <c16:uniqueId val="{00000001-8958-4782-98BB-6F67B5722EEC}"/>
            </c:ext>
          </c:extLst>
        </c:ser>
        <c:dLbls>
          <c:showLegendKey val="0"/>
          <c:showVal val="0"/>
          <c:showCatName val="0"/>
          <c:showSerName val="0"/>
          <c:showPercent val="0"/>
          <c:showBubbleSize val="0"/>
        </c:dLbls>
        <c:gapWidth val="219"/>
        <c:overlap val="-27"/>
        <c:axId val="1443260368"/>
        <c:axId val="1443261456"/>
      </c:barChart>
      <c:catAx>
        <c:axId val="14432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61456"/>
        <c:crosses val="autoZero"/>
        <c:auto val="1"/>
        <c:lblAlgn val="ctr"/>
        <c:lblOffset val="100"/>
        <c:noMultiLvlLbl val="0"/>
      </c:catAx>
      <c:valAx>
        <c:axId val="1443261456"/>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6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PivotCharts!pt_3a</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6"/>
        <c:spPr>
          <a:solidFill>
            <a:schemeClr val="accent1"/>
          </a:solidFill>
          <a:ln>
            <a:noFill/>
          </a:ln>
          <a:effectLst/>
        </c:spPr>
        <c:marker>
          <c:symbol val="none"/>
        </c:marker>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PivotCharts'!$C$3</c:f>
              <c:strCache>
                <c:ptCount val="1"/>
                <c:pt idx="0">
                  <c:v>Sum of Sales</c:v>
                </c:pt>
              </c:strCache>
            </c:strRef>
          </c:tx>
          <c:spPr>
            <a:solidFill>
              <a:schemeClr val="accent1"/>
            </a:solidFill>
            <a:ln>
              <a:noFill/>
            </a:ln>
            <a:effectLst/>
          </c:spPr>
          <c:invertIfNegative val="0"/>
          <c:cat>
            <c:strRef>
              <c:f>'Create PivotCharts'!$B$4:$B$18</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PivotCharts'!$C$4:$C$18</c:f>
              <c:numCache>
                <c:formatCode>[$$-C09]#,##0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51B7-45B2-9E93-5D95DE58FB29}"/>
            </c:ext>
          </c:extLst>
        </c:ser>
        <c:dLbls>
          <c:showLegendKey val="0"/>
          <c:showVal val="0"/>
          <c:showCatName val="0"/>
          <c:showSerName val="0"/>
          <c:showPercent val="0"/>
          <c:showBubbleSize val="0"/>
        </c:dLbls>
        <c:gapWidth val="247"/>
        <c:overlap val="-27"/>
        <c:axId val="1440803888"/>
        <c:axId val="1440799536"/>
      </c:barChart>
      <c:lineChart>
        <c:grouping val="standard"/>
        <c:varyColors val="0"/>
        <c:ser>
          <c:idx val="1"/>
          <c:order val="1"/>
          <c:tx>
            <c:strRef>
              <c:f>'Create PivotCharts'!$D$3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PivotCharts'!$B$4:$B$18</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PivotCharts'!$D$4:$D$18</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51B7-45B2-9E93-5D95DE58FB29}"/>
            </c:ext>
          </c:extLst>
        </c:ser>
        <c:dLbls>
          <c:showLegendKey val="0"/>
          <c:showVal val="0"/>
          <c:showCatName val="0"/>
          <c:showSerName val="0"/>
          <c:showPercent val="0"/>
          <c:showBubbleSize val="0"/>
        </c:dLbls>
        <c:marker val="1"/>
        <c:smooth val="0"/>
        <c:axId val="1440801168"/>
        <c:axId val="1440800624"/>
      </c:lineChart>
      <c:catAx>
        <c:axId val="144080388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0799536"/>
        <c:crosses val="autoZero"/>
        <c:auto val="1"/>
        <c:lblAlgn val="ctr"/>
        <c:lblOffset val="100"/>
        <c:noMultiLvlLbl val="0"/>
      </c:catAx>
      <c:valAx>
        <c:axId val="1440799536"/>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0803888"/>
        <c:crosses val="autoZero"/>
        <c:crossBetween val="between"/>
      </c:valAx>
      <c:valAx>
        <c:axId val="14408006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0801168"/>
        <c:crosses val="max"/>
        <c:crossBetween val="between"/>
      </c:valAx>
      <c:catAx>
        <c:axId val="1440801168"/>
        <c:scaling>
          <c:orientation val="minMax"/>
        </c:scaling>
        <c:delete val="1"/>
        <c:axPos val="b"/>
        <c:numFmt formatCode="General" sourceLinked="1"/>
        <c:majorTickMark val="out"/>
        <c:minorTickMark val="none"/>
        <c:tickLblPos val="nextTo"/>
        <c:crossAx val="14408006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PivotCharts!pt_3b</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Product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6"/>
        <c:spPr>
          <a:solidFill>
            <a:schemeClr val="accent1"/>
          </a:solidFill>
          <a:ln>
            <a:noFill/>
          </a:ln>
          <a:effectLst/>
        </c:spPr>
        <c:marker>
          <c:symbol val="none"/>
        </c:marker>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8"/>
        <c:spPr>
          <a:solidFill>
            <a:schemeClr val="accent1"/>
          </a:solidFill>
          <a:ln>
            <a:noFill/>
          </a:ln>
          <a:effectLst/>
        </c:spPr>
        <c:marker>
          <c:symbol val="none"/>
        </c:marker>
      </c:pivotFmt>
      <c:pivotFmt>
        <c:idx val="9"/>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PivotCharts'!$G$3</c:f>
              <c:strCache>
                <c:ptCount val="1"/>
                <c:pt idx="0">
                  <c:v>Sum of Sales</c:v>
                </c:pt>
              </c:strCache>
            </c:strRef>
          </c:tx>
          <c:spPr>
            <a:solidFill>
              <a:schemeClr val="accent1"/>
            </a:solidFill>
            <a:ln>
              <a:noFill/>
            </a:ln>
            <a:effectLst/>
          </c:spPr>
          <c:invertIfNegative val="0"/>
          <c:cat>
            <c:strRef>
              <c:f>'Create PivotCharts'!$F$4:$F$14</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PivotCharts'!$G$4:$G$14</c:f>
              <c:numCache>
                <c:formatCode>[$$-C09]#,##0</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8CC1-48DF-A3AF-5EB6C5D644FE}"/>
            </c:ext>
          </c:extLst>
        </c:ser>
        <c:dLbls>
          <c:showLegendKey val="0"/>
          <c:showVal val="0"/>
          <c:showCatName val="0"/>
          <c:showSerName val="0"/>
          <c:showPercent val="0"/>
          <c:showBubbleSize val="0"/>
        </c:dLbls>
        <c:gapWidth val="247"/>
        <c:overlap val="-27"/>
        <c:axId val="1440801712"/>
        <c:axId val="1440802256"/>
      </c:barChart>
      <c:lineChart>
        <c:grouping val="standard"/>
        <c:varyColors val="0"/>
        <c:ser>
          <c:idx val="1"/>
          <c:order val="1"/>
          <c:tx>
            <c:strRef>
              <c:f>'Create PivotCharts'!$H$3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PivotCharts'!$F$4:$F$14</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PivotCharts'!$H$4:$H$14</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8CC1-48DF-A3AF-5EB6C5D644FE}"/>
            </c:ext>
          </c:extLst>
        </c:ser>
        <c:dLbls>
          <c:showLegendKey val="0"/>
          <c:showVal val="0"/>
          <c:showCatName val="0"/>
          <c:showSerName val="0"/>
          <c:showPercent val="0"/>
          <c:showBubbleSize val="0"/>
        </c:dLbls>
        <c:marker val="1"/>
        <c:smooth val="0"/>
        <c:axId val="1440798992"/>
        <c:axId val="1440802800"/>
      </c:lineChart>
      <c:catAx>
        <c:axId val="14408017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0802256"/>
        <c:crosses val="autoZero"/>
        <c:auto val="1"/>
        <c:lblAlgn val="ctr"/>
        <c:lblOffset val="100"/>
        <c:noMultiLvlLbl val="0"/>
      </c:catAx>
      <c:valAx>
        <c:axId val="1440802256"/>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0801712"/>
        <c:crosses val="autoZero"/>
        <c:crossBetween val="between"/>
      </c:valAx>
      <c:valAx>
        <c:axId val="144080280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0798992"/>
        <c:crosses val="max"/>
        <c:crossBetween val="between"/>
      </c:valAx>
      <c:catAx>
        <c:axId val="1440798992"/>
        <c:scaling>
          <c:orientation val="minMax"/>
        </c:scaling>
        <c:delete val="1"/>
        <c:axPos val="b"/>
        <c:numFmt formatCode="General" sourceLinked="1"/>
        <c:majorTickMark val="out"/>
        <c:minorTickMark val="none"/>
        <c:tickLblPos val="nextTo"/>
        <c:crossAx val="1440802800"/>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PivotCharts!pt_3c</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6"/>
        <c:spPr>
          <a:solidFill>
            <a:schemeClr val="accent1"/>
          </a:solidFill>
          <a:ln>
            <a:noFill/>
          </a:ln>
          <a:effectLst/>
        </c:spPr>
        <c:marker>
          <c:symbol val="none"/>
        </c:marker>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PivotCharts'!$K$3</c:f>
              <c:strCache>
                <c:ptCount val="1"/>
                <c:pt idx="0">
                  <c:v>Sum of Sales</c:v>
                </c:pt>
              </c:strCache>
            </c:strRef>
          </c:tx>
          <c:spPr>
            <a:solidFill>
              <a:schemeClr val="accent1"/>
            </a:solidFill>
            <a:ln>
              <a:noFill/>
            </a:ln>
            <a:effectLst/>
          </c:spPr>
          <c:invertIfNegative val="0"/>
          <c:cat>
            <c:strRef>
              <c:f>'Create PivotCharts'!$J$4:$J$18</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PivotCharts'!$K$4:$K$18</c:f>
              <c:numCache>
                <c:formatCode>[$$-C09]#,##0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F635-4886-AE1C-ED2D641B70FE}"/>
            </c:ext>
          </c:extLst>
        </c:ser>
        <c:dLbls>
          <c:showLegendKey val="0"/>
          <c:showVal val="0"/>
          <c:showCatName val="0"/>
          <c:showSerName val="0"/>
          <c:showPercent val="0"/>
          <c:showBubbleSize val="0"/>
        </c:dLbls>
        <c:gapWidth val="247"/>
        <c:overlap val="-27"/>
        <c:axId val="1440797360"/>
        <c:axId val="1445522176"/>
      </c:barChart>
      <c:lineChart>
        <c:grouping val="standard"/>
        <c:varyColors val="0"/>
        <c:ser>
          <c:idx val="1"/>
          <c:order val="1"/>
          <c:tx>
            <c:strRef>
              <c:f>'Create PivotCharts'!$L$3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PivotCharts'!$J$4:$J$18</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PivotCharts'!$L$4:$L$18</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F635-4886-AE1C-ED2D641B70FE}"/>
            </c:ext>
          </c:extLst>
        </c:ser>
        <c:dLbls>
          <c:showLegendKey val="0"/>
          <c:showVal val="0"/>
          <c:showCatName val="0"/>
          <c:showSerName val="0"/>
          <c:showPercent val="0"/>
          <c:showBubbleSize val="0"/>
        </c:dLbls>
        <c:marker val="1"/>
        <c:smooth val="0"/>
        <c:axId val="1445522720"/>
        <c:axId val="1445521088"/>
      </c:lineChart>
      <c:catAx>
        <c:axId val="1440797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5522176"/>
        <c:crosses val="autoZero"/>
        <c:auto val="1"/>
        <c:lblAlgn val="ctr"/>
        <c:lblOffset val="100"/>
        <c:noMultiLvlLbl val="0"/>
      </c:catAx>
      <c:valAx>
        <c:axId val="1445522176"/>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0797360"/>
        <c:crosses val="autoZero"/>
        <c:crossBetween val="between"/>
      </c:valAx>
      <c:valAx>
        <c:axId val="14455210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5522720"/>
        <c:crosses val="max"/>
        <c:crossBetween val="between"/>
      </c:valAx>
      <c:catAx>
        <c:axId val="1445522720"/>
        <c:scaling>
          <c:orientation val="minMax"/>
        </c:scaling>
        <c:delete val="1"/>
        <c:axPos val="b"/>
        <c:numFmt formatCode="General" sourceLinked="1"/>
        <c:majorTickMark val="out"/>
        <c:minorTickMark val="none"/>
        <c:tickLblPos val="nextTo"/>
        <c:crossAx val="144552108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PivotCharts!pt_3d</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Employee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6"/>
        <c:spPr>
          <a:solidFill>
            <a:schemeClr val="accent1"/>
          </a:solidFill>
          <a:ln>
            <a:noFill/>
          </a:ln>
          <a:effectLst/>
        </c:spPr>
        <c:marker>
          <c:symbol val="none"/>
        </c:marker>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PivotCharts'!$O$3</c:f>
              <c:strCache>
                <c:ptCount val="1"/>
                <c:pt idx="0">
                  <c:v>Sum of Sales</c:v>
                </c:pt>
              </c:strCache>
            </c:strRef>
          </c:tx>
          <c:spPr>
            <a:solidFill>
              <a:schemeClr val="accent1"/>
            </a:solidFill>
            <a:ln>
              <a:noFill/>
            </a:ln>
            <a:effectLst/>
          </c:spPr>
          <c:invertIfNegative val="0"/>
          <c:cat>
            <c:strRef>
              <c:f>'Create PivotCharts'!$N$4:$N$12</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PivotCharts'!$O$4:$O$12</c:f>
              <c:numCache>
                <c:formatCode>[$$-C09]#,##0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6611-4112-8FB1-965A736C5F54}"/>
            </c:ext>
          </c:extLst>
        </c:ser>
        <c:dLbls>
          <c:showLegendKey val="0"/>
          <c:showVal val="0"/>
          <c:showCatName val="0"/>
          <c:showSerName val="0"/>
          <c:showPercent val="0"/>
          <c:showBubbleSize val="0"/>
        </c:dLbls>
        <c:gapWidth val="247"/>
        <c:overlap val="-27"/>
        <c:axId val="1445523808"/>
        <c:axId val="1445520544"/>
      </c:barChart>
      <c:lineChart>
        <c:grouping val="standard"/>
        <c:varyColors val="0"/>
        <c:ser>
          <c:idx val="1"/>
          <c:order val="1"/>
          <c:tx>
            <c:strRef>
              <c:f>'Create PivotCharts'!$P$3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PivotCharts'!$N$4:$N$12</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PivotCharts'!$P$4:$P$12</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6611-4112-8FB1-965A736C5F54}"/>
            </c:ext>
          </c:extLst>
        </c:ser>
        <c:dLbls>
          <c:showLegendKey val="0"/>
          <c:showVal val="0"/>
          <c:showCatName val="0"/>
          <c:showSerName val="0"/>
          <c:showPercent val="0"/>
          <c:showBubbleSize val="0"/>
        </c:dLbls>
        <c:marker val="1"/>
        <c:smooth val="0"/>
        <c:axId val="1445525440"/>
        <c:axId val="1445524896"/>
      </c:lineChart>
      <c:catAx>
        <c:axId val="14455238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5520544"/>
        <c:crosses val="autoZero"/>
        <c:auto val="1"/>
        <c:lblAlgn val="ctr"/>
        <c:lblOffset val="100"/>
        <c:noMultiLvlLbl val="0"/>
      </c:catAx>
      <c:valAx>
        <c:axId val="1445520544"/>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5523808"/>
        <c:crosses val="autoZero"/>
        <c:crossBetween val="between"/>
      </c:valAx>
      <c:valAx>
        <c:axId val="14455248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5525440"/>
        <c:crosses val="max"/>
        <c:crossBetween val="between"/>
      </c:valAx>
      <c:catAx>
        <c:axId val="1445525440"/>
        <c:scaling>
          <c:orientation val="minMax"/>
        </c:scaling>
        <c:delete val="1"/>
        <c:axPos val="b"/>
        <c:numFmt formatCode="General" sourceLinked="1"/>
        <c:majorTickMark val="out"/>
        <c:minorTickMark val="none"/>
        <c:tickLblPos val="nextTo"/>
        <c:crossAx val="144552489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PivotCharts!pt_3b</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Product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PivotCharts'!$G$3</c:f>
              <c:strCache>
                <c:ptCount val="1"/>
                <c:pt idx="0">
                  <c:v>Sum of Sales</c:v>
                </c:pt>
              </c:strCache>
            </c:strRef>
          </c:tx>
          <c:spPr>
            <a:solidFill>
              <a:schemeClr val="accent1"/>
            </a:solidFill>
            <a:ln>
              <a:noFill/>
            </a:ln>
            <a:effectLst/>
          </c:spPr>
          <c:invertIfNegative val="0"/>
          <c:cat>
            <c:strRef>
              <c:f>'Create PivotCharts'!$F$4:$F$14</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PivotCharts'!$G$4:$G$14</c:f>
              <c:numCache>
                <c:formatCode>[$$-C09]#,##0</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A917-4F73-B823-BEB047529B9B}"/>
            </c:ext>
          </c:extLst>
        </c:ser>
        <c:dLbls>
          <c:showLegendKey val="0"/>
          <c:showVal val="0"/>
          <c:showCatName val="0"/>
          <c:showSerName val="0"/>
          <c:showPercent val="0"/>
          <c:showBubbleSize val="0"/>
        </c:dLbls>
        <c:gapWidth val="247"/>
        <c:overlap val="-27"/>
        <c:axId val="1441587456"/>
        <c:axId val="1441582560"/>
      </c:barChart>
      <c:lineChart>
        <c:grouping val="standard"/>
        <c:varyColors val="0"/>
        <c:ser>
          <c:idx val="1"/>
          <c:order val="1"/>
          <c:tx>
            <c:strRef>
              <c:f>'Create PivotCharts'!$H$3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PivotCharts'!$F$4:$F$14</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PivotCharts'!$H$4:$H$14</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A917-4F73-B823-BEB047529B9B}"/>
            </c:ext>
          </c:extLst>
        </c:ser>
        <c:dLbls>
          <c:showLegendKey val="0"/>
          <c:showVal val="0"/>
          <c:showCatName val="0"/>
          <c:showSerName val="0"/>
          <c:showPercent val="0"/>
          <c:showBubbleSize val="0"/>
        </c:dLbls>
        <c:marker val="1"/>
        <c:smooth val="0"/>
        <c:axId val="1441585280"/>
        <c:axId val="1441581472"/>
      </c:lineChart>
      <c:catAx>
        <c:axId val="144158745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1582560"/>
        <c:crosses val="autoZero"/>
        <c:auto val="1"/>
        <c:lblAlgn val="ctr"/>
        <c:lblOffset val="100"/>
        <c:noMultiLvlLbl val="0"/>
      </c:catAx>
      <c:valAx>
        <c:axId val="1441582560"/>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587456"/>
        <c:crosses val="autoZero"/>
        <c:crossBetween val="between"/>
      </c:valAx>
      <c:valAx>
        <c:axId val="144158147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585280"/>
        <c:crosses val="max"/>
        <c:crossBetween val="between"/>
      </c:valAx>
      <c:catAx>
        <c:axId val="1441585280"/>
        <c:scaling>
          <c:orientation val="minMax"/>
        </c:scaling>
        <c:delete val="1"/>
        <c:axPos val="b"/>
        <c:numFmt formatCode="General" sourceLinked="1"/>
        <c:majorTickMark val="out"/>
        <c:minorTickMark val="none"/>
        <c:tickLblPos val="nextTo"/>
        <c:crossAx val="144158147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PivotCharts!pt_3c</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PivotCharts'!$K$3</c:f>
              <c:strCache>
                <c:ptCount val="1"/>
                <c:pt idx="0">
                  <c:v>Sum of Sales</c:v>
                </c:pt>
              </c:strCache>
            </c:strRef>
          </c:tx>
          <c:spPr>
            <a:solidFill>
              <a:schemeClr val="accent1"/>
            </a:solidFill>
            <a:ln>
              <a:noFill/>
            </a:ln>
            <a:effectLst/>
          </c:spPr>
          <c:invertIfNegative val="0"/>
          <c:cat>
            <c:strRef>
              <c:f>'Create PivotCharts'!$J$4:$J$18</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PivotCharts'!$K$4:$K$18</c:f>
              <c:numCache>
                <c:formatCode>[$$-C09]#,##0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C96F-4AF0-9091-62377E38063A}"/>
            </c:ext>
          </c:extLst>
        </c:ser>
        <c:dLbls>
          <c:showLegendKey val="0"/>
          <c:showVal val="0"/>
          <c:showCatName val="0"/>
          <c:showSerName val="0"/>
          <c:showPercent val="0"/>
          <c:showBubbleSize val="0"/>
        </c:dLbls>
        <c:gapWidth val="247"/>
        <c:overlap val="-27"/>
        <c:axId val="1441586368"/>
        <c:axId val="1441582016"/>
      </c:barChart>
      <c:lineChart>
        <c:grouping val="standard"/>
        <c:varyColors val="0"/>
        <c:ser>
          <c:idx val="1"/>
          <c:order val="1"/>
          <c:tx>
            <c:strRef>
              <c:f>'Create PivotCharts'!$L$3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PivotCharts'!$J$4:$J$18</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PivotCharts'!$L$4:$L$18</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C96F-4AF0-9091-62377E38063A}"/>
            </c:ext>
          </c:extLst>
        </c:ser>
        <c:dLbls>
          <c:showLegendKey val="0"/>
          <c:showVal val="0"/>
          <c:showCatName val="0"/>
          <c:showSerName val="0"/>
          <c:showPercent val="0"/>
          <c:showBubbleSize val="0"/>
        </c:dLbls>
        <c:marker val="1"/>
        <c:smooth val="0"/>
        <c:axId val="1441809488"/>
        <c:axId val="1441804592"/>
      </c:lineChart>
      <c:catAx>
        <c:axId val="1441586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1582016"/>
        <c:crosses val="autoZero"/>
        <c:auto val="1"/>
        <c:lblAlgn val="ctr"/>
        <c:lblOffset val="100"/>
        <c:noMultiLvlLbl val="0"/>
      </c:catAx>
      <c:valAx>
        <c:axId val="1441582016"/>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586368"/>
        <c:crosses val="autoZero"/>
        <c:crossBetween val="between"/>
      </c:valAx>
      <c:valAx>
        <c:axId val="14418045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809488"/>
        <c:crosses val="max"/>
        <c:crossBetween val="between"/>
      </c:valAx>
      <c:catAx>
        <c:axId val="1441809488"/>
        <c:scaling>
          <c:orientation val="minMax"/>
        </c:scaling>
        <c:delete val="1"/>
        <c:axPos val="b"/>
        <c:numFmt formatCode="General" sourceLinked="1"/>
        <c:majorTickMark val="out"/>
        <c:minorTickMark val="none"/>
        <c:tickLblPos val="nextTo"/>
        <c:crossAx val="144180459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PivotCharts!pt_3d</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Employee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PivotCharts'!$O$3</c:f>
              <c:strCache>
                <c:ptCount val="1"/>
                <c:pt idx="0">
                  <c:v>Sum of Sales</c:v>
                </c:pt>
              </c:strCache>
            </c:strRef>
          </c:tx>
          <c:spPr>
            <a:solidFill>
              <a:schemeClr val="accent1"/>
            </a:solidFill>
            <a:ln>
              <a:noFill/>
            </a:ln>
            <a:effectLst/>
          </c:spPr>
          <c:invertIfNegative val="0"/>
          <c:cat>
            <c:strRef>
              <c:f>'Create PivotCharts'!$N$4:$N$12</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PivotCharts'!$O$4:$O$12</c:f>
              <c:numCache>
                <c:formatCode>[$$-C09]#,##0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0482-457A-8270-636DC6F25A9E}"/>
            </c:ext>
          </c:extLst>
        </c:ser>
        <c:dLbls>
          <c:showLegendKey val="0"/>
          <c:showVal val="0"/>
          <c:showCatName val="0"/>
          <c:showSerName val="0"/>
          <c:showPercent val="0"/>
          <c:showBubbleSize val="0"/>
        </c:dLbls>
        <c:gapWidth val="247"/>
        <c:overlap val="-27"/>
        <c:axId val="1441806768"/>
        <c:axId val="1441808400"/>
      </c:barChart>
      <c:lineChart>
        <c:grouping val="standard"/>
        <c:varyColors val="0"/>
        <c:ser>
          <c:idx val="1"/>
          <c:order val="1"/>
          <c:tx>
            <c:strRef>
              <c:f>'Create PivotCharts'!$P$3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PivotCharts'!$N$4:$N$12</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PivotCharts'!$P$4:$P$12</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0482-457A-8270-636DC6F25A9E}"/>
            </c:ext>
          </c:extLst>
        </c:ser>
        <c:dLbls>
          <c:showLegendKey val="0"/>
          <c:showVal val="0"/>
          <c:showCatName val="0"/>
          <c:showSerName val="0"/>
          <c:showPercent val="0"/>
          <c:showBubbleSize val="0"/>
        </c:dLbls>
        <c:marker val="1"/>
        <c:smooth val="0"/>
        <c:axId val="1441805136"/>
        <c:axId val="1441803504"/>
      </c:lineChart>
      <c:catAx>
        <c:axId val="14418067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1808400"/>
        <c:crosses val="autoZero"/>
        <c:auto val="1"/>
        <c:lblAlgn val="ctr"/>
        <c:lblOffset val="100"/>
        <c:noMultiLvlLbl val="0"/>
      </c:catAx>
      <c:valAx>
        <c:axId val="1441808400"/>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806768"/>
        <c:crosses val="autoZero"/>
        <c:crossBetween val="between"/>
      </c:valAx>
      <c:valAx>
        <c:axId val="144180350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805136"/>
        <c:crosses val="max"/>
        <c:crossBetween val="between"/>
      </c:valAx>
      <c:catAx>
        <c:axId val="1441805136"/>
        <c:scaling>
          <c:orientation val="minMax"/>
        </c:scaling>
        <c:delete val="1"/>
        <c:axPos val="b"/>
        <c:numFmt formatCode="General" sourceLinked="1"/>
        <c:majorTickMark val="out"/>
        <c:minorTickMark val="none"/>
        <c:tickLblPos val="nextTo"/>
        <c:crossAx val="144180350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PivotCharts!pt_3a</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PivotCharts'!$C$3</c:f>
              <c:strCache>
                <c:ptCount val="1"/>
                <c:pt idx="0">
                  <c:v>Sum of Sales</c:v>
                </c:pt>
              </c:strCache>
            </c:strRef>
          </c:tx>
          <c:spPr>
            <a:solidFill>
              <a:schemeClr val="accent1"/>
            </a:solidFill>
            <a:ln>
              <a:noFill/>
            </a:ln>
            <a:effectLst/>
          </c:spPr>
          <c:invertIfNegative val="0"/>
          <c:cat>
            <c:strRef>
              <c:f>'Create PivotCharts'!$B$4:$B$18</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PivotCharts'!$C$4:$C$18</c:f>
              <c:numCache>
                <c:formatCode>[$$-C09]#,##0</c:formatCode>
                <c:ptCount val="14"/>
                <c:pt idx="0">
                  <c:v>22636</c:v>
                </c:pt>
                <c:pt idx="1">
                  <c:v>5740</c:v>
                </c:pt>
                <c:pt idx="2">
                  <c:v>3712.5</c:v>
                </c:pt>
                <c:pt idx="3">
                  <c:v>3132</c:v>
                </c:pt>
                <c:pt idx="4">
                  <c:v>2798.5</c:v>
                </c:pt>
                <c:pt idx="5">
                  <c:v>2600</c:v>
                </c:pt>
                <c:pt idx="6">
                  <c:v>2550</c:v>
                </c:pt>
                <c:pt idx="7">
                  <c:v>2208</c:v>
                </c:pt>
                <c:pt idx="8">
                  <c:v>1950</c:v>
                </c:pt>
                <c:pt idx="9">
                  <c:v>1560</c:v>
                </c:pt>
                <c:pt idx="10">
                  <c:v>1380</c:v>
                </c:pt>
                <c:pt idx="11">
                  <c:v>982</c:v>
                </c:pt>
                <c:pt idx="12">
                  <c:v>533.75</c:v>
                </c:pt>
                <c:pt idx="13">
                  <c:v>280</c:v>
                </c:pt>
              </c:numCache>
            </c:numRef>
          </c:val>
          <c:extLst>
            <c:ext xmlns:c16="http://schemas.microsoft.com/office/drawing/2014/chart" uri="{C3380CC4-5D6E-409C-BE32-E72D297353CC}">
              <c16:uniqueId val="{00000000-C597-4315-B233-5EC16E0DDCF7}"/>
            </c:ext>
          </c:extLst>
        </c:ser>
        <c:dLbls>
          <c:showLegendKey val="0"/>
          <c:showVal val="0"/>
          <c:showCatName val="0"/>
          <c:showSerName val="0"/>
          <c:showPercent val="0"/>
          <c:showBubbleSize val="0"/>
        </c:dLbls>
        <c:gapWidth val="247"/>
        <c:overlap val="-27"/>
        <c:axId val="1441805680"/>
        <c:axId val="1441807312"/>
      </c:barChart>
      <c:lineChart>
        <c:grouping val="standard"/>
        <c:varyColors val="0"/>
        <c:ser>
          <c:idx val="1"/>
          <c:order val="1"/>
          <c:tx>
            <c:strRef>
              <c:f>'Create PivotCharts'!$D$3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PivotCharts'!$B$4:$B$18</c:f>
              <c:strCache>
                <c:ptCount val="14"/>
                <c:pt idx="0">
                  <c:v>Beverages</c:v>
                </c:pt>
                <c:pt idx="1">
                  <c:v>Jams, Preserves</c:v>
                </c:pt>
                <c:pt idx="2">
                  <c:v>Dried Fruit &amp; Nuts</c:v>
                </c:pt>
                <c:pt idx="3">
                  <c:v>Dairy Products</c:v>
                </c:pt>
                <c:pt idx="4">
                  <c:v>Soups</c:v>
                </c:pt>
                <c:pt idx="5">
                  <c:v>Sauces</c:v>
                </c:pt>
                <c:pt idx="6">
                  <c:v>Candy</c:v>
                </c:pt>
                <c:pt idx="7">
                  <c:v>Canned Meat</c:v>
                </c:pt>
                <c:pt idx="8">
                  <c:v>Pasta</c:v>
                </c:pt>
                <c:pt idx="9">
                  <c:v>Canned Fruit &amp; Vegetables</c:v>
                </c:pt>
                <c:pt idx="10">
                  <c:v>Condiments</c:v>
                </c:pt>
                <c:pt idx="11">
                  <c:v>Baked Goods &amp; Mixes</c:v>
                </c:pt>
                <c:pt idx="12">
                  <c:v>Oil</c:v>
                </c:pt>
                <c:pt idx="13">
                  <c:v>Grains</c:v>
                </c:pt>
              </c:strCache>
            </c:strRef>
          </c:cat>
          <c:val>
            <c:numRef>
              <c:f>'Create PivotCharts'!$D$4:$D$18</c:f>
              <c:numCache>
                <c:formatCode>0.00%</c:formatCode>
                <c:ptCount val="14"/>
                <c:pt idx="0">
                  <c:v>0.43478302625197479</c:v>
                </c:pt>
                <c:pt idx="1">
                  <c:v>0.1102515714210256</c:v>
                </c:pt>
                <c:pt idx="2">
                  <c:v>7.1308180993128481E-2</c:v>
                </c:pt>
                <c:pt idx="3">
                  <c:v>6.0158174510566577E-2</c:v>
                </c:pt>
                <c:pt idx="4">
                  <c:v>5.3752442965459953E-2</c:v>
                </c:pt>
                <c:pt idx="5">
                  <c:v>4.9939736183739813E-2</c:v>
                </c:pt>
                <c:pt idx="6">
                  <c:v>4.8979356641744819E-2</c:v>
                </c:pt>
                <c:pt idx="7">
                  <c:v>4.241036057449904E-2</c:v>
                </c:pt>
                <c:pt idx="8">
                  <c:v>3.745480213780486E-2</c:v>
                </c:pt>
                <c:pt idx="9">
                  <c:v>2.9963841710243889E-2</c:v>
                </c:pt>
                <c:pt idx="10">
                  <c:v>2.65064753590619E-2</c:v>
                </c:pt>
                <c:pt idx="11">
                  <c:v>1.8861854204781731E-2</c:v>
                </c:pt>
                <c:pt idx="12">
                  <c:v>1.0252051610796587E-2</c:v>
                </c:pt>
                <c:pt idx="13">
                  <c:v>5.3781254351719801E-3</c:v>
                </c:pt>
              </c:numCache>
            </c:numRef>
          </c:val>
          <c:smooth val="0"/>
          <c:extLst>
            <c:ext xmlns:c16="http://schemas.microsoft.com/office/drawing/2014/chart" uri="{C3380CC4-5D6E-409C-BE32-E72D297353CC}">
              <c16:uniqueId val="{00000001-C597-4315-B233-5EC16E0DDCF7}"/>
            </c:ext>
          </c:extLst>
        </c:ser>
        <c:dLbls>
          <c:showLegendKey val="0"/>
          <c:showVal val="0"/>
          <c:showCatName val="0"/>
          <c:showSerName val="0"/>
          <c:showPercent val="0"/>
          <c:showBubbleSize val="0"/>
        </c:dLbls>
        <c:marker val="1"/>
        <c:smooth val="0"/>
        <c:axId val="1441802416"/>
        <c:axId val="1441807856"/>
      </c:lineChart>
      <c:catAx>
        <c:axId val="14418056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1807312"/>
        <c:crosses val="autoZero"/>
        <c:auto val="1"/>
        <c:lblAlgn val="ctr"/>
        <c:lblOffset val="100"/>
        <c:noMultiLvlLbl val="0"/>
      </c:catAx>
      <c:valAx>
        <c:axId val="1441807312"/>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805680"/>
        <c:crosses val="autoZero"/>
        <c:crossBetween val="between"/>
      </c:valAx>
      <c:valAx>
        <c:axId val="144180785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802416"/>
        <c:crosses val="max"/>
        <c:crossBetween val="between"/>
      </c:valAx>
      <c:catAx>
        <c:axId val="1441802416"/>
        <c:scaling>
          <c:orientation val="minMax"/>
        </c:scaling>
        <c:delete val="1"/>
        <c:axPos val="b"/>
        <c:numFmt formatCode="General" sourceLinked="1"/>
        <c:majorTickMark val="out"/>
        <c:minorTickMark val="none"/>
        <c:tickLblPos val="nextTo"/>
        <c:crossAx val="144180785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PivotCharts!pt_3b</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Product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PivotCharts'!$G$3</c:f>
              <c:strCache>
                <c:ptCount val="1"/>
                <c:pt idx="0">
                  <c:v>Sum of Sales</c:v>
                </c:pt>
              </c:strCache>
            </c:strRef>
          </c:tx>
          <c:spPr>
            <a:solidFill>
              <a:schemeClr val="accent1"/>
            </a:solidFill>
            <a:ln>
              <a:noFill/>
            </a:ln>
            <a:effectLst/>
          </c:spPr>
          <c:invertIfNegative val="0"/>
          <c:cat>
            <c:strRef>
              <c:f>'Create PivotCharts'!$F$4:$F$14</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PivotCharts'!$G$4:$G$14</c:f>
              <c:numCache>
                <c:formatCode>[$$-C09]#,##0</c:formatCode>
                <c:ptCount val="10"/>
                <c:pt idx="0">
                  <c:v>6818</c:v>
                </c:pt>
                <c:pt idx="1">
                  <c:v>2500</c:v>
                </c:pt>
                <c:pt idx="2">
                  <c:v>2550</c:v>
                </c:pt>
                <c:pt idx="3">
                  <c:v>2798.5</c:v>
                </c:pt>
                <c:pt idx="4">
                  <c:v>14950</c:v>
                </c:pt>
                <c:pt idx="5">
                  <c:v>2208</c:v>
                </c:pt>
                <c:pt idx="6">
                  <c:v>2600</c:v>
                </c:pt>
                <c:pt idx="7">
                  <c:v>2120</c:v>
                </c:pt>
                <c:pt idx="8">
                  <c:v>3240</c:v>
                </c:pt>
                <c:pt idx="9">
                  <c:v>3132</c:v>
                </c:pt>
              </c:numCache>
            </c:numRef>
          </c:val>
          <c:extLst>
            <c:ext xmlns:c16="http://schemas.microsoft.com/office/drawing/2014/chart" uri="{C3380CC4-5D6E-409C-BE32-E72D297353CC}">
              <c16:uniqueId val="{00000000-17E5-4C0E-80DB-05FF33172CBE}"/>
            </c:ext>
          </c:extLst>
        </c:ser>
        <c:dLbls>
          <c:showLegendKey val="0"/>
          <c:showVal val="0"/>
          <c:showCatName val="0"/>
          <c:showSerName val="0"/>
          <c:showPercent val="0"/>
          <c:showBubbleSize val="0"/>
        </c:dLbls>
        <c:gapWidth val="247"/>
        <c:overlap val="-27"/>
        <c:axId val="1441245600"/>
        <c:axId val="1441248864"/>
      </c:barChart>
      <c:lineChart>
        <c:grouping val="standard"/>
        <c:varyColors val="0"/>
        <c:ser>
          <c:idx val="1"/>
          <c:order val="1"/>
          <c:tx>
            <c:strRef>
              <c:f>'Create PivotCharts'!$H$3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PivotCharts'!$F$4:$F$14</c:f>
              <c:strCache>
                <c:ptCount val="10"/>
                <c:pt idx="0">
                  <c:v>Beer</c:v>
                </c:pt>
                <c:pt idx="1">
                  <c:v>Boysenberry Spread</c:v>
                </c:pt>
                <c:pt idx="2">
                  <c:v>Chocolate</c:v>
                </c:pt>
                <c:pt idx="3">
                  <c:v>Clam Chowder</c:v>
                </c:pt>
                <c:pt idx="4">
                  <c:v>Coffee</c:v>
                </c:pt>
                <c:pt idx="5">
                  <c:v>Crab Meat</c:v>
                </c:pt>
                <c:pt idx="6">
                  <c:v>Curry Sauce</c:v>
                </c:pt>
                <c:pt idx="7">
                  <c:v>Dried Apples</c:v>
                </c:pt>
                <c:pt idx="8">
                  <c:v>Marmalade</c:v>
                </c:pt>
                <c:pt idx="9">
                  <c:v>Mozzarella</c:v>
                </c:pt>
              </c:strCache>
            </c:strRef>
          </c:cat>
          <c:val>
            <c:numRef>
              <c:f>'Create PivotCharts'!$H$4:$H$14</c:f>
              <c:numCache>
                <c:formatCode>0.00%</c:formatCode>
                <c:ptCount val="10"/>
                <c:pt idx="0">
                  <c:v>0.15886663637528689</c:v>
                </c:pt>
                <c:pt idx="1">
                  <c:v>5.8252653408362748E-2</c:v>
                </c:pt>
                <c:pt idx="2">
                  <c:v>5.9417706476530004E-2</c:v>
                </c:pt>
                <c:pt idx="3">
                  <c:v>6.5208020225321267E-2</c:v>
                </c:pt>
                <c:pt idx="4">
                  <c:v>0.34835086738200927</c:v>
                </c:pt>
                <c:pt idx="5">
                  <c:v>5.1448743490265979E-2</c:v>
                </c:pt>
                <c:pt idx="6">
                  <c:v>6.0582759544697259E-2</c:v>
                </c:pt>
                <c:pt idx="7">
                  <c:v>4.9398250090291612E-2</c:v>
                </c:pt>
                <c:pt idx="8">
                  <c:v>7.5495438817238122E-2</c:v>
                </c:pt>
                <c:pt idx="9">
                  <c:v>7.2978924189996852E-2</c:v>
                </c:pt>
              </c:numCache>
            </c:numRef>
          </c:val>
          <c:smooth val="0"/>
          <c:extLst>
            <c:ext xmlns:c16="http://schemas.microsoft.com/office/drawing/2014/chart" uri="{C3380CC4-5D6E-409C-BE32-E72D297353CC}">
              <c16:uniqueId val="{00000001-17E5-4C0E-80DB-05FF33172CBE}"/>
            </c:ext>
          </c:extLst>
        </c:ser>
        <c:dLbls>
          <c:showLegendKey val="0"/>
          <c:showVal val="0"/>
          <c:showCatName val="0"/>
          <c:showSerName val="0"/>
          <c:showPercent val="0"/>
          <c:showBubbleSize val="0"/>
        </c:dLbls>
        <c:marker val="1"/>
        <c:smooth val="0"/>
        <c:axId val="1441249408"/>
        <c:axId val="1441243968"/>
      </c:lineChart>
      <c:catAx>
        <c:axId val="14412456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1248864"/>
        <c:crosses val="autoZero"/>
        <c:auto val="1"/>
        <c:lblAlgn val="ctr"/>
        <c:lblOffset val="100"/>
        <c:noMultiLvlLbl val="0"/>
      </c:catAx>
      <c:valAx>
        <c:axId val="1441248864"/>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245600"/>
        <c:crosses val="autoZero"/>
        <c:crossBetween val="between"/>
      </c:valAx>
      <c:valAx>
        <c:axId val="14412439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249408"/>
        <c:crosses val="max"/>
        <c:crossBetween val="between"/>
      </c:valAx>
      <c:catAx>
        <c:axId val="1441249408"/>
        <c:scaling>
          <c:orientation val="minMax"/>
        </c:scaling>
        <c:delete val="1"/>
        <c:axPos val="b"/>
        <c:numFmt formatCode="General" sourceLinked="1"/>
        <c:majorTickMark val="out"/>
        <c:minorTickMark val="none"/>
        <c:tickLblPos val="nextTo"/>
        <c:crossAx val="144124396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PivotCharts!pt_3c</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PivotCharts'!$K$3</c:f>
              <c:strCache>
                <c:ptCount val="1"/>
                <c:pt idx="0">
                  <c:v>Sum of Sales</c:v>
                </c:pt>
              </c:strCache>
            </c:strRef>
          </c:tx>
          <c:spPr>
            <a:solidFill>
              <a:schemeClr val="accent1"/>
            </a:solidFill>
            <a:ln>
              <a:noFill/>
            </a:ln>
            <a:effectLst/>
          </c:spPr>
          <c:invertIfNegative val="0"/>
          <c:cat>
            <c:strRef>
              <c:f>'Create PivotCharts'!$J$4:$J$18</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PivotCharts'!$K$4:$K$18</c:f>
              <c:numCache>
                <c:formatCode>[$$-C09]#,##0</c:formatCode>
                <c:ptCount val="14"/>
                <c:pt idx="0">
                  <c:v>736</c:v>
                </c:pt>
                <c:pt idx="1">
                  <c:v>1505</c:v>
                </c:pt>
                <c:pt idx="2">
                  <c:v>15432.5</c:v>
                </c:pt>
                <c:pt idx="3">
                  <c:v>2550</c:v>
                </c:pt>
                <c:pt idx="4">
                  <c:v>2905.5</c:v>
                </c:pt>
                <c:pt idx="5">
                  <c:v>4569</c:v>
                </c:pt>
                <c:pt idx="6">
                  <c:v>8007.5</c:v>
                </c:pt>
                <c:pt idx="7">
                  <c:v>4683</c:v>
                </c:pt>
                <c:pt idx="8">
                  <c:v>3786.5</c:v>
                </c:pt>
                <c:pt idx="9">
                  <c:v>1412.5</c:v>
                </c:pt>
                <c:pt idx="10">
                  <c:v>800</c:v>
                </c:pt>
                <c:pt idx="11">
                  <c:v>1190</c:v>
                </c:pt>
                <c:pt idx="12">
                  <c:v>860</c:v>
                </c:pt>
                <c:pt idx="13">
                  <c:v>3625.25</c:v>
                </c:pt>
              </c:numCache>
            </c:numRef>
          </c:val>
          <c:extLst>
            <c:ext xmlns:c16="http://schemas.microsoft.com/office/drawing/2014/chart" uri="{C3380CC4-5D6E-409C-BE32-E72D297353CC}">
              <c16:uniqueId val="{00000000-47A2-40FF-A9F7-652E7ACEA573}"/>
            </c:ext>
          </c:extLst>
        </c:ser>
        <c:dLbls>
          <c:showLegendKey val="0"/>
          <c:showVal val="0"/>
          <c:showCatName val="0"/>
          <c:showSerName val="0"/>
          <c:showPercent val="0"/>
          <c:showBubbleSize val="0"/>
        </c:dLbls>
        <c:gapWidth val="247"/>
        <c:overlap val="-27"/>
        <c:axId val="1441250496"/>
        <c:axId val="1441244512"/>
      </c:barChart>
      <c:lineChart>
        <c:grouping val="standard"/>
        <c:varyColors val="0"/>
        <c:ser>
          <c:idx val="1"/>
          <c:order val="1"/>
          <c:tx>
            <c:strRef>
              <c:f>'Create PivotCharts'!$L$3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PivotCharts'!$J$4:$J$18</c:f>
              <c:strCache>
                <c:ptCount val="14"/>
                <c:pt idx="0">
                  <c:v>Company A</c:v>
                </c:pt>
                <c:pt idx="1">
                  <c:v>Company AA</c:v>
                </c:pt>
                <c:pt idx="2">
                  <c:v>Company BB</c:v>
                </c:pt>
                <c:pt idx="3">
                  <c:v>Company C</c:v>
                </c:pt>
                <c:pt idx="4">
                  <c:v>Company CC</c:v>
                </c:pt>
                <c:pt idx="5">
                  <c:v>Company D</c:v>
                </c:pt>
                <c:pt idx="6">
                  <c:v>Company F</c:v>
                </c:pt>
                <c:pt idx="7">
                  <c:v>Company H</c:v>
                </c:pt>
                <c:pt idx="8">
                  <c:v>Company I</c:v>
                </c:pt>
                <c:pt idx="9">
                  <c:v>Company J</c:v>
                </c:pt>
                <c:pt idx="10">
                  <c:v>Company K</c:v>
                </c:pt>
                <c:pt idx="11">
                  <c:v>Company L</c:v>
                </c:pt>
                <c:pt idx="12">
                  <c:v>Company Y</c:v>
                </c:pt>
                <c:pt idx="13">
                  <c:v>Company Z</c:v>
                </c:pt>
              </c:strCache>
            </c:strRef>
          </c:cat>
          <c:val>
            <c:numRef>
              <c:f>'Create PivotCharts'!$L$4:$L$18</c:f>
              <c:numCache>
                <c:formatCode>0.00%</c:formatCode>
                <c:ptCount val="14"/>
                <c:pt idx="0">
                  <c:v>1.4136786858166347E-2</c:v>
                </c:pt>
                <c:pt idx="1">
                  <c:v>2.8907424214049394E-2</c:v>
                </c:pt>
                <c:pt idx="2">
                  <c:v>0.29642114563675565</c:v>
                </c:pt>
                <c:pt idx="3">
                  <c:v>4.8979356641744819E-2</c:v>
                </c:pt>
                <c:pt idx="4">
                  <c:v>5.5807655185329243E-2</c:v>
                </c:pt>
                <c:pt idx="5">
                  <c:v>8.7759482547502779E-2</c:v>
                </c:pt>
                <c:pt idx="6">
                  <c:v>0.15380478365049868</c:v>
                </c:pt>
                <c:pt idx="7">
                  <c:v>8.994914790325137E-2</c:v>
                </c:pt>
                <c:pt idx="8">
                  <c:v>7.2729542715281079E-2</c:v>
                </c:pt>
                <c:pt idx="9">
                  <c:v>2.713072206135865E-2</c:v>
                </c:pt>
                <c:pt idx="10">
                  <c:v>1.5366072671919943E-2</c:v>
                </c:pt>
                <c:pt idx="11">
                  <c:v>2.2857033099480915E-2</c:v>
                </c:pt>
                <c:pt idx="12">
                  <c:v>1.6518528122313938E-2</c:v>
                </c:pt>
                <c:pt idx="13">
                  <c:v>6.963231869234722E-2</c:v>
                </c:pt>
              </c:numCache>
            </c:numRef>
          </c:val>
          <c:smooth val="0"/>
          <c:extLst>
            <c:ext xmlns:c16="http://schemas.microsoft.com/office/drawing/2014/chart" uri="{C3380CC4-5D6E-409C-BE32-E72D297353CC}">
              <c16:uniqueId val="{00000001-47A2-40FF-A9F7-652E7ACEA573}"/>
            </c:ext>
          </c:extLst>
        </c:ser>
        <c:dLbls>
          <c:showLegendKey val="0"/>
          <c:showVal val="0"/>
          <c:showCatName val="0"/>
          <c:showSerName val="0"/>
          <c:showPercent val="0"/>
          <c:showBubbleSize val="0"/>
        </c:dLbls>
        <c:marker val="1"/>
        <c:smooth val="0"/>
        <c:axId val="1441246144"/>
        <c:axId val="1441246688"/>
      </c:lineChart>
      <c:catAx>
        <c:axId val="14412504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1244512"/>
        <c:crosses val="autoZero"/>
        <c:auto val="1"/>
        <c:lblAlgn val="ctr"/>
        <c:lblOffset val="100"/>
        <c:noMultiLvlLbl val="0"/>
      </c:catAx>
      <c:valAx>
        <c:axId val="1441244512"/>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250496"/>
        <c:crosses val="autoZero"/>
        <c:crossBetween val="between"/>
      </c:valAx>
      <c:valAx>
        <c:axId val="14412466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1246144"/>
        <c:crosses val="max"/>
        <c:crossBetween val="between"/>
      </c:valAx>
      <c:catAx>
        <c:axId val="1441246144"/>
        <c:scaling>
          <c:orientation val="minMax"/>
        </c:scaling>
        <c:delete val="1"/>
        <c:axPos val="b"/>
        <c:numFmt formatCode="General" sourceLinked="1"/>
        <c:majorTickMark val="out"/>
        <c:minorTickMark val="none"/>
        <c:tickLblPos val="nextTo"/>
        <c:crossAx val="144124668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 Traders Sales Data Dashboard.xlsx]Create PivotCharts!pt_3d</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Employee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PivotCharts'!$O$3</c:f>
              <c:strCache>
                <c:ptCount val="1"/>
                <c:pt idx="0">
                  <c:v>Sum of Sales</c:v>
                </c:pt>
              </c:strCache>
            </c:strRef>
          </c:tx>
          <c:spPr>
            <a:solidFill>
              <a:schemeClr val="accent1"/>
            </a:solidFill>
            <a:ln>
              <a:noFill/>
            </a:ln>
            <a:effectLst/>
          </c:spPr>
          <c:invertIfNegative val="0"/>
          <c:cat>
            <c:strRef>
              <c:f>'Create PivotCharts'!$N$4:$N$12</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PivotCharts'!$O$4:$O$12</c:f>
              <c:numCache>
                <c:formatCode>[$$-C09]#,##0</c:formatCode>
                <c:ptCount val="8"/>
                <c:pt idx="0">
                  <c:v>2617.5</c:v>
                </c:pt>
                <c:pt idx="1">
                  <c:v>19974.25</c:v>
                </c:pt>
                <c:pt idx="2">
                  <c:v>5787.5</c:v>
                </c:pt>
                <c:pt idx="3">
                  <c:v>680</c:v>
                </c:pt>
                <c:pt idx="4">
                  <c:v>6278</c:v>
                </c:pt>
                <c:pt idx="5">
                  <c:v>6378</c:v>
                </c:pt>
                <c:pt idx="6">
                  <c:v>6561</c:v>
                </c:pt>
                <c:pt idx="7">
                  <c:v>3786.5</c:v>
                </c:pt>
              </c:numCache>
            </c:numRef>
          </c:val>
          <c:extLst>
            <c:ext xmlns:c16="http://schemas.microsoft.com/office/drawing/2014/chart" uri="{C3380CC4-5D6E-409C-BE32-E72D297353CC}">
              <c16:uniqueId val="{00000000-352E-46A2-A6B6-C6526E02D330}"/>
            </c:ext>
          </c:extLst>
        </c:ser>
        <c:dLbls>
          <c:showLegendKey val="0"/>
          <c:showVal val="0"/>
          <c:showCatName val="0"/>
          <c:showSerName val="0"/>
          <c:showPercent val="0"/>
          <c:showBubbleSize val="0"/>
        </c:dLbls>
        <c:gapWidth val="247"/>
        <c:overlap val="-27"/>
        <c:axId val="1442709904"/>
        <c:axId val="1442712080"/>
      </c:barChart>
      <c:lineChart>
        <c:grouping val="standard"/>
        <c:varyColors val="0"/>
        <c:ser>
          <c:idx val="1"/>
          <c:order val="1"/>
          <c:tx>
            <c:strRef>
              <c:f>'Create PivotCharts'!$P$3</c:f>
              <c:strCache>
                <c:ptCount val="1"/>
                <c:pt idx="0">
                  <c:v>%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'Create PivotCharts'!$N$4:$N$12</c:f>
              <c:strCache>
                <c:ptCount val="8"/>
                <c:pt idx="0">
                  <c:v>Andrew Cencini</c:v>
                </c:pt>
                <c:pt idx="1">
                  <c:v>Anne Hellung-Larsen</c:v>
                </c:pt>
                <c:pt idx="2">
                  <c:v>Jan Kotas</c:v>
                </c:pt>
                <c:pt idx="3">
                  <c:v>Laura Giussani</c:v>
                </c:pt>
                <c:pt idx="4">
                  <c:v>Mariya Sergienko</c:v>
                </c:pt>
                <c:pt idx="5">
                  <c:v>Michael Neipper</c:v>
                </c:pt>
                <c:pt idx="6">
                  <c:v>Nancy Freehafer</c:v>
                </c:pt>
                <c:pt idx="7">
                  <c:v>Robert Zare</c:v>
                </c:pt>
              </c:strCache>
            </c:strRef>
          </c:cat>
          <c:val>
            <c:numRef>
              <c:f>'Create PivotCharts'!$P$4:$P$12</c:f>
              <c:numCache>
                <c:formatCode>0.00%</c:formatCode>
                <c:ptCount val="8"/>
                <c:pt idx="0">
                  <c:v>5.0275869023438065E-2</c:v>
                </c:pt>
                <c:pt idx="1">
                  <c:v>0.38365722133387115</c:v>
                </c:pt>
                <c:pt idx="2">
                  <c:v>0.11116393198592084</c:v>
                </c:pt>
                <c:pt idx="3">
                  <c:v>1.3061161771131952E-2</c:v>
                </c:pt>
                <c:pt idx="4">
                  <c:v>0.12058525529289175</c:v>
                </c:pt>
                <c:pt idx="5">
                  <c:v>0.12250601437688174</c:v>
                </c:pt>
                <c:pt idx="6">
                  <c:v>0.12602100350058343</c:v>
                </c:pt>
                <c:pt idx="7">
                  <c:v>7.2729542715281079E-2</c:v>
                </c:pt>
              </c:numCache>
            </c:numRef>
          </c:val>
          <c:smooth val="0"/>
          <c:extLst>
            <c:ext xmlns:c16="http://schemas.microsoft.com/office/drawing/2014/chart" uri="{C3380CC4-5D6E-409C-BE32-E72D297353CC}">
              <c16:uniqueId val="{00000001-352E-46A2-A6B6-C6526E02D330}"/>
            </c:ext>
          </c:extLst>
        </c:ser>
        <c:dLbls>
          <c:showLegendKey val="0"/>
          <c:showVal val="0"/>
          <c:showCatName val="0"/>
          <c:showSerName val="0"/>
          <c:showPercent val="0"/>
          <c:showBubbleSize val="0"/>
        </c:dLbls>
        <c:marker val="1"/>
        <c:smooth val="0"/>
        <c:axId val="1442710992"/>
        <c:axId val="1442706096"/>
      </c:lineChart>
      <c:catAx>
        <c:axId val="144270990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2712080"/>
        <c:crosses val="autoZero"/>
        <c:auto val="1"/>
        <c:lblAlgn val="ctr"/>
        <c:lblOffset val="100"/>
        <c:noMultiLvlLbl val="0"/>
      </c:catAx>
      <c:valAx>
        <c:axId val="1442712080"/>
        <c:scaling>
          <c:orientation val="minMax"/>
        </c:scaling>
        <c:delete val="0"/>
        <c:axPos val="l"/>
        <c:majorGridlines>
          <c:spPr>
            <a:ln w="9525" cap="flat" cmpd="sng" algn="ctr">
              <a:solidFill>
                <a:schemeClr val="dk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2709904"/>
        <c:crosses val="autoZero"/>
        <c:crossBetween val="between"/>
      </c:valAx>
      <c:valAx>
        <c:axId val="14427060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2710992"/>
        <c:crosses val="max"/>
        <c:crossBetween val="between"/>
      </c:valAx>
      <c:catAx>
        <c:axId val="1442710992"/>
        <c:scaling>
          <c:orientation val="minMax"/>
        </c:scaling>
        <c:delete val="1"/>
        <c:axPos val="b"/>
        <c:numFmt formatCode="General" sourceLinked="1"/>
        <c:majorTickMark val="out"/>
        <c:minorTickMark val="none"/>
        <c:tickLblPos val="nextTo"/>
        <c:crossAx val="144270609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[Northwind Traders Sales Data Dashboard.xlsx]Top 10!pt_Top10_Products</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10'!$G$3</c:f>
              <c:strCache>
                <c:ptCount val="1"/>
                <c:pt idx="0">
                  <c:v>Total Sales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cat>
            <c:strRef>
              <c:f>'Top 10'!$F$4:$F$14</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'Top 10'!$G$4:$G$14</c:f>
              <c:numCache>
                <c:formatCode>[$$-C09]#,##0</c:formatCode>
                <c:ptCount val="10"/>
                <c:pt idx="0">
                  <c:v>14950</c:v>
                </c:pt>
                <c:pt idx="1">
                  <c:v>6818</c:v>
                </c:pt>
                <c:pt idx="2">
                  <c:v>3240</c:v>
                </c:pt>
                <c:pt idx="3">
                  <c:v>3132</c:v>
                </c:pt>
                <c:pt idx="4">
                  <c:v>2798.5</c:v>
                </c:pt>
                <c:pt idx="5">
                  <c:v>2600</c:v>
                </c:pt>
                <c:pt idx="6">
                  <c:v>2550</c:v>
                </c:pt>
                <c:pt idx="7">
                  <c:v>2500</c:v>
                </c:pt>
                <c:pt idx="8">
                  <c:v>2208</c:v>
                </c:pt>
                <c:pt idx="9">
                  <c:v>2120</c:v>
                </c:pt>
              </c:numCache>
            </c:numRef>
          </c:val>
          <c:extLst>
            <c:ext xmlns:c16="http://schemas.microsoft.com/office/drawing/2014/chart" uri="{C3380CC4-5D6E-409C-BE32-E72D297353CC}">
              <c16:uniqueId val="{00000000-A180-4FF4-BEB3-35E18977B3E4}"/>
            </c:ext>
          </c:extLst>
        </c:ser>
        <c:dLbls>
          <c:showLegendKey val="0"/>
          <c:showVal val="0"/>
          <c:showCatName val="0"/>
          <c:showSerName val="0"/>
          <c:showPercent val="0"/>
          <c:showBubbleSize val="0"/>
        </c:dLbls>
        <c:gapWidth val="219"/>
        <c:overlap val="-27"/>
        <c:axId val="1442706640"/>
        <c:axId val="1442707184"/>
      </c:barChart>
      <c:lineChart>
        <c:grouping val="standard"/>
        <c:varyColors val="0"/>
        <c:ser>
          <c:idx val="1"/>
          <c:order val="1"/>
          <c:tx>
            <c:strRef>
              <c:f>'Top 10'!$H$3</c:f>
              <c:strCache>
                <c:ptCount val="1"/>
                <c:pt idx="0">
                  <c:v>% Total</c:v>
                </c:pt>
              </c:strCache>
            </c:strRef>
          </c:tx>
          <c:spPr>
            <a:ln w="31750" cap="rnd">
              <a:solidFill>
                <a:schemeClr val="accent2">
                  <a:shade val="76000"/>
                </a:schemeClr>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cat>
            <c:strRef>
              <c:f>'Top 10'!$F$4:$F$14</c:f>
              <c:strCache>
                <c:ptCount val="10"/>
                <c:pt idx="0">
                  <c:v>Coffee</c:v>
                </c:pt>
                <c:pt idx="1">
                  <c:v>Beer</c:v>
                </c:pt>
                <c:pt idx="2">
                  <c:v>Marmalade</c:v>
                </c:pt>
                <c:pt idx="3">
                  <c:v>Mozzarella</c:v>
                </c:pt>
                <c:pt idx="4">
                  <c:v>Clam Chowder</c:v>
                </c:pt>
                <c:pt idx="5">
                  <c:v>Curry Sauce</c:v>
                </c:pt>
                <c:pt idx="6">
                  <c:v>Chocolate</c:v>
                </c:pt>
                <c:pt idx="7">
                  <c:v>Boysenberry Spread</c:v>
                </c:pt>
                <c:pt idx="8">
                  <c:v>Crab Meat</c:v>
                </c:pt>
                <c:pt idx="9">
                  <c:v>Dried Apples</c:v>
                </c:pt>
              </c:strCache>
            </c:strRef>
          </c:cat>
          <c:val>
            <c:numRef>
              <c:f>'Top 10'!$H$4:$H$14</c:f>
              <c:numCache>
                <c:formatCode>0.00%</c:formatCode>
                <c:ptCount val="10"/>
                <c:pt idx="0">
                  <c:v>0.34835086738200927</c:v>
                </c:pt>
                <c:pt idx="1">
                  <c:v>0.15886663637528689</c:v>
                </c:pt>
                <c:pt idx="2">
                  <c:v>7.5495438817238122E-2</c:v>
                </c:pt>
                <c:pt idx="3">
                  <c:v>7.2978924189996852E-2</c:v>
                </c:pt>
                <c:pt idx="4">
                  <c:v>6.5208020225321267E-2</c:v>
                </c:pt>
                <c:pt idx="5">
                  <c:v>6.0582759544697259E-2</c:v>
                </c:pt>
                <c:pt idx="6">
                  <c:v>5.9417706476530004E-2</c:v>
                </c:pt>
                <c:pt idx="7">
                  <c:v>5.8252653408362748E-2</c:v>
                </c:pt>
                <c:pt idx="8">
                  <c:v>5.1448743490265979E-2</c:v>
                </c:pt>
                <c:pt idx="9">
                  <c:v>4.9398250090291612E-2</c:v>
                </c:pt>
              </c:numCache>
            </c:numRef>
          </c:val>
          <c:smooth val="0"/>
          <c:extLst>
            <c:ext xmlns:c16="http://schemas.microsoft.com/office/drawing/2014/chart" uri="{C3380CC4-5D6E-409C-BE32-E72D297353CC}">
              <c16:uniqueId val="{00000001-A180-4FF4-BEB3-35E18977B3E4}"/>
            </c:ext>
          </c:extLst>
        </c:ser>
        <c:dLbls>
          <c:showLegendKey val="0"/>
          <c:showVal val="0"/>
          <c:showCatName val="0"/>
          <c:showSerName val="0"/>
          <c:showPercent val="0"/>
          <c:showBubbleSize val="0"/>
        </c:dLbls>
        <c:marker val="1"/>
        <c:smooth val="0"/>
        <c:axId val="1442711536"/>
        <c:axId val="1442708816"/>
      </c:lineChart>
      <c:catAx>
        <c:axId val="1442706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2707184"/>
        <c:crosses val="autoZero"/>
        <c:auto val="1"/>
        <c:lblAlgn val="ctr"/>
        <c:lblOffset val="100"/>
        <c:noMultiLvlLbl val="0"/>
      </c:catAx>
      <c:valAx>
        <c:axId val="1442707184"/>
        <c:scaling>
          <c:orientation val="minMax"/>
        </c:scaling>
        <c:delete val="0"/>
        <c:axPos val="l"/>
        <c:majorGridlines>
          <c:spPr>
            <a:ln w="9525" cap="flat" cmpd="sng" algn="ctr">
              <a:solidFill>
                <a:schemeClr val="tx2">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2706640"/>
        <c:crosses val="autoZero"/>
        <c:crossBetween val="between"/>
      </c:valAx>
      <c:valAx>
        <c:axId val="14427088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2711536"/>
        <c:crosses val="max"/>
        <c:crossBetween val="between"/>
      </c:valAx>
      <c:catAx>
        <c:axId val="1442711536"/>
        <c:scaling>
          <c:orientation val="minMax"/>
        </c:scaling>
        <c:delete val="1"/>
        <c:axPos val="b"/>
        <c:numFmt formatCode="General" sourceLinked="1"/>
        <c:majorTickMark val="none"/>
        <c:minorTickMark val="none"/>
        <c:tickLblPos val="nextTo"/>
        <c:crossAx val="1442708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Northwind Traders Total Sales by State</cx:v>
        </cx:txData>
      </cx:tx>
      <cx:txPr>
        <a:bodyPr spcFirstLastPara="1" vertOverflow="ellipsis" horzOverflow="overflow" wrap="square" lIns="0" tIns="0" rIns="0" bIns="0" anchor="ctr" anchorCtr="1"/>
        <a:lstStyle/>
        <a:p>
          <a:pPr algn="ctr" rtl="0">
            <a:defRPr>
              <a:solidFill>
                <a:srgbClr val="FF9999"/>
              </a:solidFill>
            </a:defRPr>
          </a:pPr>
          <a:r>
            <a:rPr lang="en-GB" sz="1400" b="0" i="0" u="none" strike="noStrike" baseline="0">
              <a:solidFill>
                <a:srgbClr val="FF9999"/>
              </a:solidFill>
              <a:latin typeface="Calibri" panose="020F0502020204030204"/>
            </a:rPr>
            <a:t>Northwind Traders Total Sales by State</a:t>
          </a:r>
        </a:p>
      </cx:txPr>
    </cx:title>
    <cx:plotArea>
      <cx:plotAreaRegion>
        <cx:series layoutId="regionMap" uniqueId="{4B2584B5-55E2-41F6-8944-CAB4D27C5A21}">
          <cx:dataId val="0"/>
          <cx:layoutPr>
            <cx:geography cultureLanguage="en-GB" cultureRegion="IN" attribution="Powered by Bing">
              <cx:geoCache provider="{E9337A44-BEBE-4D9F-B70C-5C5E7DAFC167}">
                <cx:binary>1Ftpb9zGsv0rhj8/Kr03++LmAo+cGWksS7IlW7H9hZBlhd3cmt1srr/+FT2yrzWJHQQJHhDBMDEk
p5daTlWd6vn3/fSv++rhzj+b6qrp/nU//fxch9D+66efunv9UN91J7W597azv4aTe1v/ZH/91dw/
/PTJ342myX8iCLOf7vWdDw/T8//8G0bLH+xLe38XjG1e9w9+vn7o+ip0P3j2u4+e3X2qTbMxXfDm
PuCfn1/5h9w2z589NMGE+c3cPvz8/Mk7z5/9dDzSb2Z9VsHCQv8JvsvoiaKxiAUV6vD3/Fllm/zx
cYQJOuE8xpjiL5Ne3tXwxcNC/ufZ28aEh0/PbsJdeOi+vPJ76/q8qrtPn/xD18G2Pl+/O8yTLcFb
18+f3du+Casgc5Dpz8+P5jWdTQ8vpHbd19ubz4L46akq/vPvoxsgmqM732jrWI5/9Og3yrp8GO4+
3f1IKH9OWVSdUC4Y4xQddBUfKQuLE8E5jWUco/XvSGeH9fxlnX1nmCOdXd7+Q3U2Pntvffn3aY0R
cDFFGKXks1IQfao1yU8EPOECs4NWxZe5D552+XBY0d+gt+8MdKy59/9IzaW2sv7uk/0ivd8DoT/p
b/GJUjHniD1qDvzpCTgifsKZjKkAlR4Q+aCyL0v5yyr77kBHKkuv/pkqu6vMr9Y35u8ESXlCOBNC
YXVwt2OlYXUisCQSM/wl4j3R3dc1/XXtfX+oY/397z9Sf/uqMo01P4z7f87lGDrBhGGBpPxdsIzV
CWaQrfCYH5SnnnrelxX9Zd19d6Ajze1f/iM194vp7m3Tmb8zlWQngirFqXjMTkA136IlqE5SojhX
9Ktqv3W8r0v6y7r7/khHyvtl/49U3puHpoEs+uHhi+3/DaGOn8SMKIUeM0dEjpQnTiijAKzoEVXh
+bfK+7qkv6y87490pLw3l/9I5b0Nd/qL7P4GvUFJQKiUgvCDUx3pDWN8ImRMCBFHaeW6jr+srN8d
5EhPb9/8I/W0g2zS/J3VG4lPOKAfZo/wt1ZnT/CRnLBYUkbi38fHxwX9ZZ19b5wjte3+oYHtrtNA
yYS/lSSRJwwYEC5jeUg65FPNHUgSwWLE8GcvBM1+C46/fF3TX1beD4Y60t8v/4yU8se0zkGKB5h8
8uafpLmAOeEIFMjo76eVSp0gvNZx6rEGZ081eMQ2fX9Zv89yHX39yU7+n6is79NcX+nBzV24237m
Fb9hun789AtFdvTVR+v/3fB2kN3+08/PCeYYwtVXvnId5InfXJius703X3TxzZce7rrw8/MIckqk
uGKSCA4h8Pmz8eHzfcVPpFREiVjCzcb6oIHrRFD4YagtCJTsBNF1chh/fUTFCVqrfAkvoJiqmH2l
cV/ZagbK9ascHj8/a/r6lTVN6H5+zikAQnt4b10jR0pKghkC5jSmknIERF17f3cNwASv4//xWBSu
d7l+sXA0uaSqcjGEhBUZmZNWsOE9ymt5GXFur007N5fLqKLExTXCaaP6YoulQTdFKJd568lUXuk4
FGUioqZIlPSnkzL0RWh6nNSDad2Gx1NME5spppOsHOVu1lyfD9VoX6JcYZlYUr1stS9fSUvj0xop
fZrJTJ6ysmIhzeso23R9KU4Xo/2+ZFRc9N2cbZal01FK+zn4pB5jci4nO34oazGXm0lmeUp1P5wW
EQlnQ2Oza+sYGxMTjdO+Rx/LcrF3sqzii6WkGU38FIctvJBvx0FMuzKbxNWYTXG+xUJVKNWZRXs8
Z+ys9CS6H613v8rWqCtaNPHeZjVw4xPJXKrrFr8yuu1PA6X+mnVsfFGUEtFkLou5TmlBHgpkUVrw
YknaqqUuieZcXOaoyc+7donuG5H7kODWkstocc1+Nu7doCZ3XYxEnJY6Ht7qNoQbpcJUJ1W0+I8s
k/k7H5WlSnvO5kSIvOiTpVFL0sfNvkKlNAlBxu81V6VMCcH+zs3T2KeEjb8IIggIuak+ViaEM7WY
sMPMmPsF9dVLg/xVtOT8RelD+8Jny3LeZtWQNlx2OznFHdl4YWadoLknHvSZl++UUU4nIKUeRquj
bkc6Wp3PWGapt7WAjU6qSDqc9S+x4dFZwZE+nVxWvbEN07+UwegyHZuWkmSerN3Wghd4E2UctYkm
tOwSA7a3d571Fz1TS5f2FtEymfGQ7fQSmaTKZ9SlY9foTbVQnCdcTeOvpiC9T9uJNiZpqm45bQvd
vDKCTwlzs3yZe7ts+DL3CfFxfdGGqHhJIorntKxHFiWWzXJOuG3z20wuRCSqz9lHN42sTcqWi1NZ
eXirRfXZ0i653AyS5RsbN/hyqbl6nWezTsc42ra6HlI9Dxvh+aWp1HDfSFruke9cOhZRpDdD18+n
rNHT+bIE0e0KFZq3yhbZu6gWefQic8QVW9VI/MmNqOsTjcb+elhGm22HucTvg6qyJs0b17/GfeM+
+BmRVLUjvis99UM6zGG+7kZZxWeMlmOX+FjZM0PmLlE1nViSBa1N0meY3tIB6XOHNPvYC4eaBDMw
2lT6pTpr8yb+UEgkL0o+zWg/qVK9WYbSRulcyKxOmK6GatPmnd3FuqnveK7VW2/YxwiN7Ua0nl7g
XswPvPWzA5vAttlmcda8K/K+w2nliyBBWY1/HyTzTTLLot3HmQ2bOhr6OglQ1r/UZAqbNvjXuIsV
S5wBf/aIu3SOPdvGVbukNZEiWYa+20ysNRumVb9dxuBelBbLFxx1Ml2oLmKQAytObd8Donk6yzRS
LTodKmauyRDxU2tQOW0iFTK2ZdKj96TUarswANOBoHZOVVOb4lSGttrnM3WXJcv6KlGWhmsfGwaC
lXXxS2kKNycOBzoCmGX9PsunJk7jaGw/DHJu/RmL4u7MIZVnCUdzd8U6H91bLmsPUiqGV7ObIwCX
RavERoXyiWJs2EWxdh/EOI8PrtLj+5k1+IJ2Jqu3YeziOaF89lmqMuqu9KyychOTtt4IPWZ7TaKR
pBi1N3nZtZu4VOO5F96kdVW6jWjkC9bOYTM0TfVa6a7aDLnJ9kUJsGkxc6cTqt/kDe9POz9miaEM
D0nnjZdJVM5NqsIgtg5Ny6eFDlO9HbBwG0v7eousHkhSobi4mhCuhv6cVU40IWV+bM0vS5RXzdks
WVOid/FcipIk2lMcwru+n7viKpuyKCGqEFe4GLPdgit/LeoKXQPbmr8CWJxOZVwu+yEfbzlrmmun
4vi6x11GEmSK7Hb0onlHIx/3SSOb8YWe8/I2bgQBkBrBrWLTNq9QP9WvlERu1+U1T4Mp2aXK6y61
w0K2Bfc5wDZEu3SqZ3PZE9XvXCxdsaFdXV8WCsFyRRntcFdpEEwVteDq0J1JsO/ES4dh+csUyAXn
TbYkfgnZDYu92BemHN/kfRS7RA+ZfqBLNF81Ud7XpyFy9uWM5uxS2ba9WcDG9zls/L41btmPs+en
U3D9bsrc8qFkxWTTxUXLWY6reVewmSQTDv3WhazfloEDHvUGL+ckLHKvjbZpPRavXNX7hDtCrzJb
dQxAtsyuxyXbW1GQCz/Z3KbNwiT4Wm9f5Ys0p6s833g74ZeqWPwZwIU8LZyPrspyGOiWkJG/rtSi
P2WBmTMzRWOUeDe1MA8K84t5kfNrUvrxVM1K7Qfcd7c+s/WrAfPhDPxJzEnTW5/QVqoaVJQPJlnm
GW1C0egx7alyr0eKapN0BVVprCTeam7QWeEqdtWXdXaxSDXtOwiMJmnJeNmo+B5Zo+5xR4lNeMfd
O9NX+gMas3Lf2ag9baiO4sQMADVgfhqCNKsoT6FkljszFOWrTEEK0ko5bsqAxXtiTXxF5gY8T6+g
OaqKmNNlHPmy9Z4Qe9PM6p0hTQ6IrWPdnrvO9ThFTUx0OtSjem+irLzhWHXulfCd6c6oVC5KFiFK
ntYFduglEcFAHFO4QS6ZgzZtCoEfJG/JMt94l28maLPPO6qF3LVKyFQ3jcjSIh9fL5jY4jz4qqvP
+hDpd7yl3NwRAS6ezqREfOvHxeciKcXkFnGB8TQN4dTmpUH9CzBZ4ssXcmhE1N25bHkPae/0S1lG
zX0xTORWhV6+wS5vXzhn3rhGztuaunovXdemsh/qVNrpWlTLewDAX5nRd0UQ72U/9h+p7SCDYJ7n
Scf791JFxRmwSdUrh6vtyOroJSiHJLFvy31TBvcrXfjQJKF1ZZmMjsYmMb2pzrydw2vKx3JO+55p
l7Re5fmbWPR+Wy9kea0XyHeSYEdeR8m3nfsn2fe9bWdvcv14juLrx/+8sTX8+9zK/+/N9RjGfz9d
fDm/8cO3Th/s2sHrjl9aq6evY/330MBasXw9QXBUAx1OfHynQPrhwyfV05Na8UkhxKBG/X7tdFRy
flN1rd97LJ+EOFGSUgHMBpz/gIIFOMJDBQUNshOozoAPVpRDOy2GCuaxjJIYTiEwCcUyifFacz3W
UBi6pcAQQ1MNQ3NNQYftz9RQFFqo35RQ64xAqyiBKWQM4DvkqISqcOEbPJb8IcZZ6NWWtKyNqhS1
g1luOe/b8o5Fnne7xs3dzDaBTFxPaWQz9DFvPGui1EL6Kl8ozed+U6qocWejqqvuouJ1G82JLSfe
fuRlAMTeREJUBU1zKRl+gDJn7q8rPcnqLo55m91TcCmoH4RxLU1qbDpYCmu5r680RmFsNnnFfdkm
q4XXL7GcHSw5r2s8n5OaNsWvUTdY+M43Kv2dQvNpmcmEQhC5FBwJUWu/kyDQ7LdlpsS16bXQ8UM2
2qZwZ6FmFTur2NB5ebZ0eTBjupgWmrAVygzJdj+efi2Yn+gIylwob+FoA5TMAsNins6/FDTuBBLm
U4FLWpo0WMqpTpQikSt2fhqhyNp4HXKoSyMWLRDfR0bnDvIftogRalihm65MrHXU40vFYwfPfrxI
MOFv1whVH6XQMVR0PV+xmuXTNU7aRATymOiTiPyAyAZCZy7dropZoChpfBDiQ8lRFqBX9NXd/lg3
67xsJSYIR0QBC3A0b9vPVtqIxp/yGWxOJANqq+6dZhmEomQsADevmgwOoUGY0xbo++TH00Oz7Wjb
ksXQKiWKcaD/5SqWbxiInA8mQpOmnyJZSUdTPiLB78CRorC3i5HVpYmwhay1dHN/U3YILToBarUC
ofx4JYAIT1fCCVCjQIWsFA3h9EgQQRhUzGWT3Wdqabg/ta6ts3kbZXWn5lMoHSbQyo+n/O3m4QiU
YILH0K4CTg893byWOquKGflPTIzg5bsZiwWXO+7HvmNbE2dMfPA9SB1KIQHNlQ8WzYNX28FY1I5/
YAj4CMkk4gpB72x1VApwGh+tJldLwRVUuR81ZOl1dDYFvTpEPVkNp9r6sWALS03dzaRNJkUorAqy
KN3f1K0o5rSJsG9uVK1r32wct55cA+vTdB9/LLMVT/9LWTEJBDdiDDGOJWA4FUdY0o9Z7JFbpo+T
Dx6MAPUlAmGhaaQ8SiZPh+imJaVbnSaMdr2YNu//rLCAn5NMUCSAg6MMoO2p6mJHujB3wn5sKh4B
hheAXsuYDDOkrPycZhxwv8t7X97VBW8AUX1be8zP4qiIhjJxGtB2Rf5Zw7cas1TDOZvK1tZ/ACv4
2MbwKiTgHaG5BhoW4ig+TRSYE9Us9CPUNyKqt0Xo2qp/5ZYAZUw6utnB4iJZD/DMzq62M9R6yxzd
jG2b7TvlqyJP62VB83mtXROypFFIZAHIJRRVUFmpfKlTQtUEkEiiYsbNC7SoCkYtTTY69wduiqFJ
8cQAiMCxEkog6HQI6FQdIQZYZuOGZmg/SG55wdMWxRxMMct6pXyKFxkBtGfzAT2rnsGz/jOctDiL
4dE0Bircrh/pHzs0O0ZxAtmGAkfCmMBx1d+YRTmVXZ1p235oPXiR29KujNkFwZrO5xRIHBCHyoZq
ua31NM8y6bUfHeT3iIziOndLFp35mhXLrY/6TlzGRqwJwsSGulKnZc9X9diOKjCheZB8uG49FP23
SyXKsUxQVa1By4D0QUG2URpuUshVl9u4nibQHeXFDJduQXmINy3vaLcTsl91V065gQTDfZ5exXk0
j0lspwKGsJA8wMpN1Ky5QWh5Xd5NnWhcu1ODx8MNo3YJL70vMw8kcu1JnUZ5Vk9nOYPg+r6Jm4zd
DmjAYGQyziHPGFxjIUX5MTYcQzhIH7glCR0SJgWn+Mg0aDY3OVZt9WHBdefzZAImve2S0Ra22tPe
jQAUP57xGI2IBCwiGOI2hjTnNzN2HnV6rOn4ni79aoxjz1b4I50sIXiLwXHxISvoAkY4kj50+YUE
YAE7/fEy1nT2iVNQKQSRa2+BIMIgS34KR8Ch9C5Sor6tWVMHCiVMz6MH67QDNNJl1+Ctz6Q1r4Yu
zgFxWs1tvs3jQAabxFClVkMSSO7OqywWNxP1FbBD3YjFcB3iCJnU8WWy52BESCcFYplpE6i88ers
GoEd2kFDdrHPijKsnj/A4eAr6PbLFkgmoBin4fTHOz7GtZhCgFpPC6xNEkGhJni641JkuhldJ98O
fYMgieVQRUMSOwAfMiYMkix2pvE4gdlOpaJwycPnzDYS7WrStAcGPbsBbn81aeLMUvsz0xK6QqRb
OoR3rhraDmp0PpfgddlYrzk1nuMavFNioEn+wHrJEbLFkAHFEDYB1UCDa4Pn6ZYcberFFg15GwdN
wbdCm68LCBHtV9f97MdwAnSGtWV6Wl0csHKFFN86CDSRxpDG44mvt6wru/KuUoVkZ2asVjm4ebTi
MnMTvGU0Xbc45zWwyWUkPd21sR9ol84QL2C7P9YW1FRP7BO2pjAcGcDgKogzyPeebi1MJZZVb+e3
NB9WpAregWkt1WLsfUBxSYDKDdYtt5I0a3ysI4tBIRMQd/m8XWqBQ75TNOrHt5ClehDHKAsK1keH
BdCkMZECE2Nj1a7o1gNsAnndjgBrATISmNCEDMEnqLEwiKLOGYgiBKmjkPKqL8AltCIFfDrIZ4XC
8u7HQjjy0RjSBciuJOExlJ3Q3DvyUTwuTMzCRW+GWlpAh0N6S3Q8DWUKlaXOmz+ChaNwtE7JoK1H
EIQlJCBreip2VFhIIdtJvul6DBYS5hDAoCD2g3xY0TLLt9kY2alLREVnEHg1ZA2kLAB6IKXRT1V4
JUUXZ8UOyLkYwAAccrj2cF4EIkAdgeOHqYFA9ai23I0NiHKqYmjXJOBFqzrycloVERUGw0XNhRqu
ka0trISXJcSmUoS1Tv2xtJmixzYn1iAAIIHhCO1vKypIB7soR9P8RutZVFkS+pK2aTairLgUZGF+
3jrtRRsnigBfrBPvnXEvUNXTiSctZDvRuYeeI7vIai1p6kY75ffIVOhszHomNqVsbPWJFdXir2sr
avgVDrDN4xUbMBDbm7hoFG9TB/lj1++A6YuHS+90NtlE1KjGLynyWG2axiucFlPofZbYKXZLkehm
8GxK8wkY0jIZFj/OVTJFvGDFThHcsxtRhZnlKZowEGTA+I0aZ5C/ZXnYBy0hM0vlUo3LAmUtmGK7
n8o56xOg2gqxG5TM6QYorml5MwpLzG3PqjzbUBYITmeoTy20DfPQqY0yZCzTnFf5mSQ0bJxF43Ke
qQahUzxiTXZ51MUabdvS1uztzIe8jKAzhabpzRQmGi6iLjTRNUQM2X/iXgj/dpFD3tiktRbr7rWa
lqo8zQywG7vFsri2iSotBdITOkqdiz/iuoibT5q0dpg2YCqze1B9GEeUltUIvY+zkDWOxxuoA3gl
TrM6KsUlNJOhA3o6iJYAwf6g44YGkPKEKbSALhZqBzDpBbj2Vr+Gg6JBoG3TsLaV+15lRlcvGz6V
Lt8WQx7G4eXIs9yYXcbqsefXWUOo24uC6Tzega0IaDa2w4IgrFddbEaV5BETLmx05pdi3o95F2ng
wU0N0SaFRgoDgB1a0/N3NuoF7/ZgHGOUpSOFtAVf9i1kXSoJM42h9VwRKeESDjcjYyp4hhRU9T5d
bMfcx6V3igwvCuHbnJzhKYok8O8FL3t5OjUFrquEs2GNi4hHBraTUw5B5W7KZjgjC91nrXh+NY/t
2MpXRRYVY7WTJY1Iuy/7WcXDlSiAClaJU2rlJKQPXJe3Ms+yaDlnrOpAUtHsALIvALWd5ucRzbys
oJ/rDK5eFcVYxNl2LAAIoD1kMIW1A2StS5qHqEJki3INve0NasvCx5smoIg370hOGpivLiql3vZ5
7FzqoQ4GyZK4NxBBUiz0OgisH1KWxDm15vRMd7D7tNW4oWJX6HGVGK1CCRfb6RDdNLVcIZ8NIY9l
qsZgwQCWBvKN06A8kO1Je9iqDnwB8blCwh/Eki6D2SqNochssFnVg1umCf8FV9Mq54apArikqI88
qCJqylizB+egoHE7bwxkWtDxxbN0qYk17yPQIOtdfwutit40IK9IL/ZU9wvD00VcyHXJBjTdLjcC
LAtmoPDIfcyiaTUw4aNV83yO4F6l6lU0A7TSYgMhNnYjrGGA09Wwx8f9eE+p+wiEm4Z7fGqtuCk5
yxRN2aiAAEpaqeFkyvbRerKlUzCkLKJ1c1mYPwujB6vx6WOOq/jC10+04+UFhWMF0c2jqKPD61+E
fHgPmAJSXkhoM8ICcBPp4WNpRGv8qWnoDJt2ZIEfPyY5oTmcLYECPLcq4QdF2WUIYGpQefc+3zdY
zRlPcKmHWVypurcgpYHUFbxCoAcCqwKaIxtUUqJ5TXqhUUfgZiVz5D6qgwRtCx4EuHbYkyYGarS0
tY0Y8dncx2t1jg6qPZiHyMoK5COYgW9suazWzU9i1mCnOfbrNJppATdn65DUb+H8AevDC9gpXcV7
MKSln+HYzRY2uY6Cje/ge3AujIJ1dUGvSz8INFrGBT7YilomtxHiTVnsF8Ll1J7mCBgttB1Nb8Gn
VZGvzEc3gn7NIIn7iEXegPl0HDJW2Lwf1oMsHXDZ64BkWC9syGO4VA1a3aFe+Lr+phe5Ht/2VV7l
ZtfkMYyrHRyboGdlN0sczunBVkzRqSBPH0WuisHDciZDSxgEIoCFyYvWlBDnBwwNI/QWMrciHjat
i0JjUtTlGUzOCw0/vdmEqgVuswLCACgbUJPu99Lmqzv3EF/hXjn3ooh3JSSL0/yCqq6a7FlgFtV1
WilW1UOSdTnQhljhHt7XwXVwgaSRV5e16+H/uR6BRONoxEAVOeDyq8uhDBmQAqMvYHasczvciiab
oArI5mW1/VEBlBe7iToCCBN7XfXxtqohxNbbKWoy1e05nHVapvdITAXgTV5ZW5Znj3RyESrti12v
K6h372c4A0TpGRw0AXGc0s8+42xcgcC6bCyz5Zbq2I7hraOjHsVZOGx9UnkHIqLttJSwozIfO74V
C8KAcsGzVXx4alerAb5qNfEDfxp3JfQ9E9yTdb/BGAIXDwYO78OhCA6fTAXtww+KkbJRCVAWs6gv
aIs9vCGgtQtGPfC+A7s6kCwL5pXPdnCCxGdkn0MjGcZYDtRbBmU5sIaOsxL40gyXUPrWNdROTRoq
ICb4eV2K1Z8CGw2Q8HkZB4BKKrIZYl43A9IUO6j1VuH1hq5UAenjErj4ompy+LqfK9jl+xHSsyx6
MWad9+ZS0WIlKW0P4e5ClhkV4TUDGmvOtlNWRLPeibHlVbcB6gILlkgggcQHlsOpOzhsBbEalL9E
bIFdiaZew0bNs9XcPPEYjO8gySJYYKKpQYYOL8aF15l8XS79GEFPdQnAKiytU+ID4C3YFxzaWEAC
BUPrHrK2iQD8obxcWarKQL4KmbWqLRztEGrWDn9kUyWqSyFcO2c7RmwXol9Hg4sp20JEoxWH8wHA
f0dpXGHpb4GRHMvwBuWuyPM04zPV0/UoIbdxn9RgBkfed1kM1MSpL6GtqtKILF15u7CeMJv0EB0m
KPbhaA3klFJy1eMerLyG0wfpADcjOSRyhM4UnGs57OSgS9cWQBCn8Lveed3WZ7ipqmHFPwWH1uAC
2f/qvKar1zeaz+x9VpD1HscogjfmfF5fzCiwE3Dmo2/W3oapshZcOYdsMbtcwozbbQGOunqlqtcn
jyYLOSUgkeLQ7IEWwGc+fIXTKE/9NHsqE0w8il/1WuajTUbUAHvO5iVTZD+6ZvXyPFpWOrCDPhFc
GKRlYe8WBPbNEPQfLoG3XFdeGug0fniciHsFIc2BqUQ3h4qtMcUiy6Ro2p69Lg+AVR6IRhfjlYyO
KreSkB2cl2FsU+e1s1mineijm95AWx0lYYQu3vDCkHxN4zSbYA45VOuy+s8OF9kS4kiS8X518pas
bcZNM06rTcpsIaVJuO6aut7qogJv3B0EAjzwCnol/DQNxmUdjopzOCNXyfgPiK+jgh64HMAHsGAC
4Cbwb2hlHaCHAHw1udHWCli1zPMJvGG0ALMuYqsHVQMQLzoZjFvX/gfV3dPabp1erI0TOFXLMcx/
VNj6frLR2Emgqg7QWAAHDKuAOgA86cdTHRHo4E0IDmPDXEBZwf9iLeu/6VCN8f8x9yXLkePYll/E
Nk4gwU0vSPool2tWSrGBSaFMggNIECBAkF/fx0NR9VJR9TKt+i26c5MWpsE5ABf3nkntSBlayX+s
EQi+hqEYJYvjmzQDZ4WKnPDLSzV1gzc8xCrGK/tZHP/6Wr5CCLDOYP3QAM75BHQ41nn49VqYjULA
t031kIFVS77VJLj041rDr7FZB7TOf/ec//UDYbYCcJDQDLpPkv2CWbRcQYIlfHY/uh4HBaRg2XRI
lxZl7ufO/usbDC6w3X/RO5c7BHbrkzQIaRiAjvrlA13XxFU/dcn9z4ox8/UC2i9JtBCydbGmdttI
tqo7M0dLUwrTX+o5NIzeg6fXGOfR31zR15WOK8IoRTMcXmlGkGnwKy22ZL43p5Du3Xefm2pGX4c9
7kzLUNdramu8Ah4bKCrLLMLhgNbC45cLaSDoNWthR0z2WyKigfi5Q2lZCpT6Ed+O/cGCc71EmCeL
+ZPPkp9l9q9v4tfXiBcX+5FPwJhAWU5/hZ5w7o5T6Dx75rq9VKb1RyMkNenN3eJRE8Nk81ek8r/7
POLjRV7+S5LkF3A2dehGQuobCF1/HHuu4mOT+wMq65BDu1T9R9Aa8QH5B3AEYmNAYAVb7i/lIJoZ
kGhbN+fPYwlN8uVtQNONfdHr8XJg/PUNXn7hn5YpFgTopxg7EHoU6Od/xTPnZXW1Wkm7T3tPQX6V
CpFG3xKFDfN3W/BfPwqvjoLBg/ERQ+av9yZYKBZTJdX+sxWxBOgI1lE4Cvzvr+/qpxTjTzcGrBAf
lUEg40coIUhc+VphfB+8TFpzvVNr6HO9CYm7qBEMXAlm+EOvPQjtYtAVsNUsF2zFtAjRbTUF4gqn
NSQ4VTG0EsjPKYyBPfi3gpGqGvYLegMynJmr28AtBQtBOb3qcRQYg1QTxv24EZ1Zw6mAID7RoqSK
AGo7RS4YouQ2++Tz2gTDCKSHvQhGd91W3GaQzBib1AEwkQZSjT0GjbQWZec1Eq/iZ4OSevgxnkO3
fVkK6NApDgu4A1DGPkeNdvZRumcuQpRujIaXNmC2oYeGdggp5oQ+NPgGtFiJSc+R7i7NnPfZ20iQ
o9jtvqQBxGOtnkSw5r1WWV+XiUw7qO//AXmMODahjf9sZH50UGDWZjzfdaSXQzwdLZAlzBZtEm4k
HfCRosVUYY8+2Iq6KjonNOYp4Pld0z1FaHuz6JwsUxbLQ5P43gUM0FYBZ10+57BsXnQ0lrw1ArAr
EJgULEPe8IkOrPDMUM2+yKGQw/l5m42ZTOdNNSYxGR/Jktl1eATfcGG00AP6YXIeJg0S4bGWQJur
EiIkyAm2XI1B0BQiQNP5x4LRU9MjSdwcfgugAp/oGbAZk3d9ljUttLG99nxMwigcbirgiAGXvukH
KHlpObtwVUvue0AmbIHWLCC0WOKFzac205OGErZr5hrTdEYVeNGa+3oX+900vye+aBdeshgNd5+L
tBfqpQfy4pmcflJuP2vRCD68Sk5UoG432553SWjQRf/oswB8X/rEpZ8uh87n0uh+dIN92rUY2VQG
RYzMrfITEaCSVUOKywhbiJDn1rPZI4r4QB9kn3ndVtSkIjmvqvmBLDVpyqWe2a6ObbSv/Wg9COXs
HkjGcJ+qJCxcRvg5rSdYTMbYqkeGRb2PKzLoHLuPvzdKdi+VXw8QcQYMs2gXTTsMu4CUwp5cUel/
G1psx36WySmZa1mmMed4u76ntk3q4k0z1OZmbbrJ36ArnzZ08aMOKzYR3+FSeYBVSF6p2KuuhNXT
hmhA0BCiVHs7mKzk2UzvUslH8Pqy/qj1yMqOyyqHqrwvCcvGI11DsV1YDxa4lyTGr6aQesdNn25n
/MoDxTz2Do2w2UH3wD7GrO12rQu6NV+yhmw5zDAPMgY2D8eGP+rci4bqaXYrfeu8nmCUN+IR9p56
44eTf4QHHJaEwfOiUwyYbqsmDTs6bAZ3AA9r6JWmKPsIQPVgnglkcG/Dhtdb2Ji8TaDFdK9tDMAB
paDUizPHSKulzQn8QwVLM8bpC9S92XKAAsF812HcBJvBwFVQVLXgS26R/fA7nUgqYEXx1FFkkCOU
cTA1d85GLeYkMVwRPQVjwSgf3vxGy5NLY/9KJ8FlhTJy4VArOx8d2tlrP23tAei3d6zbiIclRfX7
COY56vN1pQHH2Cy911mO0PJ7nitCaLPftG6GEIoCCfngxQSVL7yTXQ7FlDKlXOfWHRNTjVXuB7I+
w3KDQoyRqrBz1EVHGEU7eVRuVNtQmvCKdMLlQHqfybx89w1j5zjA9oH5BPaKdPTrvHLCpiVZhghu
h6k/Sx6r10U69GQ+6O1K56aFBqIt0roiMvdMFL+BmR7yKOz63QCgAM4jMd25oG/vNF+mtminqXoa
+TK+KCdFmI/OuIIFSjZ5g+sD40qBuWHjOb4WsaPzbRZq3kFkbpu3Rsg1B8kjnhH/ATmvtMFdBhLh
IENFC6N8dozrPn7TNHGnBni/Be0QG3wom3JmPFhCKlOdEuoNcAkFbfamPDQ1JUV/1uSk0eNtMift
FoU+SYqsXtP9FAz8FjodaDtmrp7CoZc7a1ywa6RN3lTEnmbMyU/rKFa6GyUMWM0oqt8XPJAdn1Jj
NmgDl4dJZYTlKh7B2LbwCvjc2kOStXI3og8N8irV2VPWT9l75GT02EDx/m5Xu/5usMDhJBrC6xjC
gp2Pk6Ic3Tg9oL/0cjL39uQp3X5b/aHfRV3AoMwCnHzmix/jLHOoSH5TU+BBpE32KYiZQuq+2bXE
qCdouyJcvw2Pgd9H2yaJ9CtwufE26zmU+0uXPQih1qtKN+PGpSi5GINFfe5jfzoqE8+3vWbqUVEa
f49ai+IQjos9x4vA5gGmdRNEk7lyKp0P9eyiAbgN7XcsEXGJ8RgKS8Ae2WH1FDsxxtXdGlL+RNFD
vo4rnR5x4Fd7bLb0eg28CRqmpN52GSMnMNxBVEwi60q6Ln2E9a767Vp5AwwflN9WbpAj/E6dv1Vz
M77KycQVhut1PaksNlcQKrVAB8TwWEUrTAS8Em4TpS3dB+D8CivX+IbaKgIyr7wPj4XQoJ0WEq91
VizCodctUwNIm55aEtl0golFtd2Ud5lkp9mT1S1Qlu7sxUv/3E3qDT8DKftUB89aoINpTNqcYYKD
/JLIoD7CvxF+Mx4zcwHbjn8NqY95qkNrxx0PuyguMh6kVzEbFN1mvuizo+BUluBx4zW34LtLCqdd
mjfrlNlcRKw/Dx74/qvFG1M868SfJ3UaMwuiJ3AqmA99PIob+Ly8u7TP4BpInOLDhmdS3TdVbcUG
lO/Cr0TdDnXpqZ5AEclY4O1Sq/V6v9BeGb67tB5+mY0OEVgtntowV+2xxUyuuiJI0bkURBhmr4GW
NBp+zaB6nNN1WIrB75IT5HosKOcALeLVhEF8eiY1pj+FOqLkRBI0ThWcLmxvpwQerdD5ffO4RgsL
LYyBo5+ZY4hi5x9oDEZgN3ZLr0pu4Rh4yLyqbaDAqTo4o5THqq4tvDhzD3UE1Uwe8ri7G5bAW3cz
Bs2m8NMx9E9z1ri+CBVw/OsUrrG5hEBuLQcgW8cmnOoCjqL2OHmLg+2oW7wkWyM8/t53ogROI9qL
SkuGRNxMU9zQqVySJulCAOx6wH6goDcLEyyh2MQBDAynloOdzUUPmLdYJzf2eSQWED+padp9X8dk
2FQgCq/bGjBp2bja7aMqDmiZUJ+ngMQaFRzaCi6IXBoCb2I4g/1OpnCChTdzKUwiLNZ5GrcRoDhg
ds+B9NSHzdCaREou4W4YYPDbVJaHJizQwnFvKMDNQ4o25ylP7hcvHlI0ZoYudVegkk74hsH3ald/
RxEaabLh8LHmpBoDl21akQYp38jQDYRcB55NzBPIXMFgvaHxW2Xtt3Xl1VPF5bcqk6TJMSaIhxna
jovrT+18HB4+ikSiQH+l61W3hN1ZRbXZWq6yQo5ylXkKmabMhSDiQfVdUioFR5CBuQ711U7i+1Sx
dZsOHWi8yrFrMIzULwKn57FccdjEt5nm0UMKAZEqawusB+sBCyaHHm7+CAbZ3smx13Sj07Q66aEf
Hsyop2pjXGXZAahxBU+bcNlBDM1Yhv3YbduRkQcY1IJNNvHhqmXEuw5bF1+FEqTlUGmQ13CeDGUY
MvvWm9TsVheGXe6nOIRLP7Oj3sggGc7QD87TQV48dJmefVeMbdUUcaKtzLNAMGhIIYg0B53g5jYL
QO6HlSEwhIH3HmF55rZU2JQzHFGtOuOUx+FfJ21X1g36C1wCu8epU29NmiWF6SV/buoq+AbkzW0h
2sl2g5+JbSrT5tZrfAUnUsJf/F48dQ2UYBUGt20asuZ1mMMJTqloGF4jn6mjCSPmcqZcQ4sa4OiR
yRA3XflAuGtnCwy70U2DseRo56D+3vIo/dayKnhpg2g+WTC3JZHjcIgAGT8DfA/hTcxWJ/Oo8cfr
hMGn3YLZny+LMP4et5dhGO6qy6ntQv0+WOrVmy6pQYQCTB6SQ0/6eijgQIQ3FLTKALAwnZugiDrU
EVjW64Zcd1KH75zzqc3DDteQN13KadHi9xaAv7Am+CLJQSQmTMuJQ8ip0Gu11VHIYfpNYmrjRSuj
yP+Gg3eGB9Ojs917U5uUk2y8fT2S8OmiG9gGMMWavF48eUOIa96NpRLHAybP7WAY1FADI9EJ1J26
kgtEJbmq0NKcnDbyvQ0nVxcaMKOFAa1z36dpwV7BpsScZiRQzA8L1srmYOTspm9sdARIDePoXLsV
zTxko7/HkJCyrUj5dBUvmN9yD+3IVHZs9MjGGwU0v/5qyfOku+41ldYVrY502fne6J/NnAYPYNdo
BlUQerg8mWbe7WY0VUdUv37euJHzBq1chtYTKg5vOEd8DrzCwGkKY5rwidwoaeEwgCIFi6iIueBN
3NptZRNQKaItmhZNmtpcxlhbsGWsQ/TUEcyQLz3c6e1NOASzLjFVMBjAsXiHVRYqMFW37Dw/bPr4
JjERo3kbjHX01kE26vWF9ahr2BaEWev865YPyZAVmLZhAs7NyoU2RYoDlywlB39Fu9xAzR0vZW8X
JtqrhbIw8gttMIDJ284CHYpyB5k33J3KyLF+qao2HqpyxlYBjQI3TtSr3LpxSKZthV6tPxhuPPGH
HrWzZMOhfxL9hozg2h6YH4J72UkIpaa+VEvs+c1tY2SL9xB7kEuZBkpmcAAWMnfc/u/Cy1Ifz1E3
/VJmkjvyQgC38YdPsNaTF8Jhgp8c0GgYMCevEBtzoe6hF7jwINiHa/pRxcx3MKsLBAwMhzHQWf1q
5Mw9nvcUQJeHyZY1c4IjAuV4ejYcgAI9TWgo3dmHk3WJC1NpM7aIZfBDvC0cec3QvEfU9FaUpJvM
0l9FBre35gjNDUNdQPQSCfYQTUTWySaBUBVJEb4x4zJAh1RP6HEwO1TjVkraoB5701C2UCFdhxBz
oXWXGSrmksHSOdF4V0+pWBYJFNYCSa0LSKpMN8ebqndx3W3kDMUN4g9UP9DTitaPbpjXJQwsmGWZ
NHCwj1m8SZc1infg/cSzpKZ78qCumfJwgPksjw32zgZqE/Hh9y26LKjfkVOxGRKdwZ6voFNx+RqO
IB/XxCw/VPbHrK7sLYE6dg8cuD4NPouKNkzMdRMsi9jISECsZTMQwdLrHhpkEqSHES1cmke9XOLc
9XPb79QEq/7kqJx7mHNs+yFXn7UorbFgeYJz1JRTtMK9f8mzQIPgdRt0oJgQWSMJ2akknkTJBHXv
3srcIvOgmsfgnrZ1S0rERvffFXJCYCNvLEaDfvWQAOKrJuAbtBNK7w0nrf2oPHdBXNBRh32xtrza
wqdlmbcVJqAQ54Rj1hfMj5HPEC++3gd6SF/h9Y8DXaQshCsYgGJNMKGmiz4LmvimDH1iphdIHyCb
yJWEyq6ApmO0aJCCELoigFvnCpM3YgNG9OHXDoSby+eoTTdpm3RHDzECkLIbAnMFtHVSQLoRLvD0
055koKS8ie/gW8CLSV3l5RG0dftRdmNTGABm7ysEC1gbLLsznj/gPle5TQLpbhe87DLOGM02DbQV
v3sQLwE8bGR18lCG9TcMlzO/SxsBN7uGjqneo4NJjipOSf2OEhktu8jGzf0wR+waMsnqo1IBnjyd
Vwe52iUBoF3X2uWy9ucn6oi5nRV84GcJGxvY4VQMqKapgFmhJdl9APgwLbNmmA8BQIu6nKGN+W2O
YvgISavjfR83DeSJijyMrBq2U9j7L4nSAUJYoEPkqluh0NfrksP/tJzhqQzrMjTawtTV9RDIZ7XN
7KFKFNRpul8hB63Y7HC5WXeRRmAaLiT8uuEWDBF4Vj+CsbCsbGRRej34HWCZlSnkhVF18elW/aKv
IyPNqQoDS0ufVDLdQgghH2eXTlAdTz3uEmqA9FusOK1ygQb8ZvQuHa+mMYVz11uWOk9alkGO0o41
L3GgN1BeAS65XQUQANiepUw2rYXAroxg7t6so8PPVARyOshGhCxtJP+YNe83IdOumCeyvKaoFvbK
Tb2SZTdaeq+Jmgw+jiAdwoOm5xiJcLiOOhZeUd61KWRCbBG5Clh2hSCO8H3p6vboPKlvodVrCmjA
wje4YkwPniHNlqImulFFOsf1Upp5aXTeKTqxjeE17VB/FaJPmiBcyHZKZvLsMS7dGchVi9yZeBBL
3kkRvNYZFA854mPUGWk52t+kM1kwFGQhXA0j84nYiKDhj0jZUHOBcxNdHfrzkkdqpJfnhsSaaAYM
Dfs6O9NORC8jVBZVbk33igSC4UVNw5AjoQzYIxSVEEpVFku+U6+VN/sVeivnFR46j2tlYO/RwF2+
9ZXxDqq5BHiouk1vJjMNx4mM8HqotD0BF0j3HvPpMxDjOsUyqJJ3Ga7RxsW+vrdqCQ+tHqawaCyd
L92aLyCd6QHxpFrTvY54n5Rr5qFxEjVSGnoS2u4ebtm6VAC3SoWlHhdjRMwG7Utw1S8DhzZwDl44
W9xLxqYgl9r4sE6SdiNox/6ArNgvYxJPTxTt/i6IWfA+QIH+4uNHSO45PDhI/l/guaHXDiT/TtoJ
u46aNwiUp1tpEKeQ02nwA+yD9TarvBYdTRCLHc4D5I8YqqMS4U5XQNG80zyG6jck+wQldRhURuQy
rbnjwfDs0S5+aHgUiyIGqn+Qsg9AhUFp2UbR98UA/VebVgIPUu84oFphS3DgcDG9YKIdhLxXsR5i
cjM1fESV15RetElqhP8ZIgG3NAKZHBKE43ATL5DSLLs5hFcjLKPBdxM/+IaLZkVSCuw/T6x2M/lO
+nho981AxRQXLFb+5JXUknhWKF4t1CzgtKCPaLKgTvwSwrtgRdtI/aUuVJsoH9lJiwOKmSehI9s4
7mf6Len7CUVllG3nOtQxwn1Sos+DTqH0lqSqIGiJobGCHBltPFRVC7zQ2DSQsccEUlAuh9/90VtS
XYLQhFBvo+W8tByMZV0hcgjJMewiIscaHEGDVE21+uOdjeiEEaaOXKLU80BnZpsSRCzF3AfLUO2a
c9MM2gylnvEnBoKNLyOjx3fTrjZYcvwWWS/FPMRoyfJVclSGPYNNskFYhLdc7iROKj/rdrxyNh1/
M161hiSvGW3xNWjh08RdeZPGwHzVLJp1SeH8jKZ2+zf03FeDCMg/GKgzeGVBckKmB+HDV3Ku9zFz
NE5m3/0GLpKfrHeI+AfQTyoSFdSeM7W9KHwRqzDNU4Q5QKnSgUfRxRT1Ln1qfhBdf31dXxlyXBYU
ID6u7eLkBQF7Me7/WSEBCI9OPtwLv4tBXrxN9lPjEpFegSjXKY+RszRZ33kwYNQNqMO/eTBf6ebL
BUAoAPMuQn3BXoKs+noBNVngjarq9KP9vADxqTwRbdZhJ3gD+LpPpvRn+tztJyP6maX25zyFP8cr
/O//LoThyzf9TyIf/t+lOXzJaPyS5hD5EZ7+P7UA/5KFd/7ytyR+JOF9/sjPKIcgiP+Xj90coWv+
GuVw+Rse/wxvwB8jQFIKJC5JCKdvkF7sXyCPf2TgEXyJANLygRGE9LIL/pFe8eW94U+b/Pz3nzPw
gvCrTYT4AOkuHxNmEcIBLh66r4uHT9j26Aei65Tp9HmZY3JYoD5E+syKw2PhYhxL0JHHBK1pkA/B
aDf+WukNSkm3M6EeT4T5JnwhfG3PQCoUwrHAAMVFKEdHSqPi5RndoH2ZWqHKqVrWnANrc0VmASnn
cmqm0iFfwO7QLwT3JtLDa2+ZvVlVxhwqUD8btIsqXXHyq3lbixiyA9UI8ButNXmKGKZdkuES4epr
HNwa1RA3KLeRu8VZkCZbjtO72mdxsJryUnjfG9NpdBpL236MqTfegJuwIp9n4W4YA7kPoIzh3gU6
asAnwGPTw7CoeIVjwkB4DJYAX400keHR0Gq5heJ/XA4VODoIcsTivCPFBQ5AqFdPwIomRHQXUjnc
ZXFT3a9Na2/GDibEJu0gsOWCQsaoByT0zciDAIjfj0UTD8AqANa4WwQxtX0JTZmbJHIAwqdJyild
ZTkzf5jGPQtIbXbQSVRRuqNQSFdwKNT+6pcOHXoP1Kmn7hylq+iDYoLf4ABd3GAAklYjT4oGhaXv
W9jt4Vl2v8EdHevo3rZ9i5qKeSCnpGbWndvRYiaASqFWsAcMlRJbSSW6VwyqUVIVxOMNu2HB4m0t
GwI9F2D/ohAP02AeO2nfs7wEPJ2AhPP1HLCrEGJiVo6xtpeFk6771TXgMb0fnlukF8KUeZwmY6R/
DhbRTBGwa63tvIq8nUN4X14qxsNwfXX1Bev+mOZxEiInmC06dvdjF/9HBe9/Usu+FMX/rnL+f1nw
IC/864L39Q+xfJa8Hz/0s+QhiAZVCroaGgcAon5Eff7M/0yRNZ/4ISjtNLnoKROUuX+kgKLMQd0A
/VmSBhfBX/jPCoiAUMS/RhdLJWTXmLjIf1IBvx6eBCMfuquURPAJkgyqyl+0WoFNRuv71XAAZApZ
dttX5CZC1NoZ/jFa/unR/Jtqe6mlf1IX/fgsaOl8PAuUG0i2vtZai00ApUvQH1JMJ+fVLsG5MVH2
vOAJnMZxzTZ//XmX3/fL58H0CJsx2hMU+F+1e8pDao+kPj5PAKaFJhiRHihoa3CeXBwdkGaQRBvg
AgF8cHX4+Ncf/rUt+vFgoUxD6A1kVOkl4+TrzY6er90A3f5hVdP0IToBeq/DQHxagtXdO7Zmzyz0
/+6W/80jJnhakKriOIOfCMvmz83YpKdGzTQVByUCd9t2fPpAR1ivGPKVu6385T/+wCTAIsXHYfWi
Ofj1/GwuYp0Qaqc999hwlaIk4tCcMgxgkfcN9pvk9a8fa/AvzzVFRnJCgTVA1ZiF9Jd2c9EBzl92
kc4MbmxzkzAd3qzr6FsgFrC/F8BvAgy9fXxRqgb3oyX9cw9v31zwpF37C7ee3k9LGJpcwd4ATYDk
+gTCyr0sIf2bVQD5+a+LMEUHgz8WgiWImJfw1/a4FwhTaMRk9iQFXffoiZCwK111yA6shpGWkMAF
8xGygqW7kMIkeMQeXO49TON7aPCS5FhrWOsFqIe3CiqVJOfJJakHgR5w5EMbcoYOSvAjdHodZPfK
BmcRgqIBVUTWoESLUjWgUGtIlJZwpVtJXHDGyO6pjUn94QoZU+4+mBJ3y+oMuqJV2YG8U8AnCwxm
q7MbSKDD5kpFxN0mqBJJCdVrm+0b33q/NR3PIA++wKYHxRqY2DHOL1415CHEgcHvWKWurvKgrht3
PcWZje9cv8yn3ucdGFQCVMciqzLMfxQCtQjsU2e1u/VmnP1ZO0LIgcRC+WqaUL6uyo8OCUw7Y+Gs
la9URPbWRzyzKLJxRflyQKQ3TaDIGyh6dz+oLgiRPszka8Qnd++NXvBIJkPLeq3JG+JFwv6A5D33
mgCZMEUSB5BbaUbcvYkV7lS2MYxRncYHQs/HnkPwEqo0dCZvncFzpKvFc1Nx8GgyvLSVjtnzDFvM
W+Il7r6udLaB7oFE22WoJ1pkzuMy17Bi3X+uVd5UkSl4VM/mum6d/uiaAYm1McHNhgsCCHZ6Rl4I
IBaMwccsZbU4wAoyiglzd0bNZoI07DcOwueZStTTcoLr023EEmOdIIsvfhs0la+8Aq5ZjSI7ZYvK
nmUHhieP+xorAyp+r4ihkLhSADtgMJSDu0WUppxLm8BnADhfy1eHXkoU1dCusASh8axyaBAisBkN
VEwQnOFeZ+BHOa0Gtf/x/GM3IQ/R0BgsRwr4knpcFyPCY84/vgcwaF+IxW9QN1a+93CvdzydbDlX
WbYFw4oFzC/bI4FvU+6hdGLsCvCnLwurZ6g+R0ez+wjSYIW4C4ylgPE66jfnCUISSXIq4BN7kEnv
AzJjg2N2C8pyyVnk4Qf6rg78wxxMqXXwBXo9P2roMbzd4iMYohyRfsLuAdKQLufgrmXec2QwnEIY
RF5hsZo/LKQUtpgbvda38+KFMxpHu/Cd7tHI6xDZFPnqt0PuQbAKhhx2DZjlCZ6zfpQR47DJISSZ
9dmCVIOuQE6HO8C5F6OlbKIzgfKzsHbes2xxV1M1uMcE9saCSwZUFLbZcwzxToHJOnjRfjiWEg73
fFpccOMlfLqf+YgmfmKWfJvgxoqxvvSM0LisdlcWWth9TIdK5GBkBlDOw3qmylQfQFSCcwLo7tjX
PDlLv88YWLF4OQX9LPDCnQe8fYUeZNfLdfrIamBRJdQBVV1icWfHmCEMoATzCGkwhi72HPUwf5eB
Fz8hSsorEIjz1geQujQdJNX7EeY0i2+MsOhALWFJLS3RHzzAP3LUZXePYw5rOWQ9r/eJx3BKr6re
LXqSrySYsmexcHBiaUUFgUXUuvvVcfbsQDWeZRzI10VfABoETry5gVbPDUlQMIewfWxArf3WILF4
hXeJILbEB5pUQ+19oDIDr51lDAzcTIfHBFDrWjd9CStNXG2DSFByJEBUst9WLYNvQnneelgBcdBD
BAg0motAareNwJ20xySMove1siTZgHI8/pccSOmGH+C9fEw5H/9vJEFw/KcP0Iy3KTQL84FExrNl
BGLnizaoD/sbB87fbGF8QubQV5FQvIQjpAtdTH6KhPrUi9+hpML3S5xY6gnO8JC9Z3SuFczVkg3b
lQ51lyPW28TgClrvhHnI4NEJJvMVQvCXJaUIjo57epPyyC8b7Kod5JeqLRbg8K8IOEAvIidCT9Fc
e0UbWLxWGMvVpkaeLIoFogjUWVG9YAxv6Bla7OxZQVoBBLFL9IffNRkmbkQJIId0xaIZDVaKrnxa
woF0WUqmQs53xYfgjKwm1NIxgaUub5Ae+2yh2tklE89OesarKToEpIB+MA2uKaUw39YSE2rO2x5L
0EVVdko6CTV5Fbao9xBS7P8Pe2fWJSdyddFfhFYwwyuQY1XWXCpJL6xSS4Jgngn49d+m1G1Lst39
9Xt7LdvLQ2WSmRBx495z9lnSiXVwspO+P6AM9a4RlUH/Qk1dBBmbCVR311N3NGJ5luy5LQ7uwj4O
+V8ezHi1XtclY8F/WwLddGTCjYFtu/VnUaR3EBqZfjB9ta7ncRQQxO11CrpB679UJvKgQDc7dn5j
be1Xzs7qrqfVNkelLYsuwoBfADhHkkrFQAvDOXy/LB2aXXFo04xKItY0ti8XDe5VW3TdcVpGdTdM
1L4l056dvhbVcjZmw6mQci6lpS64iA0zFJ1ff5yNtklvDXviqmXZ8FnnaeUtq04u7oPFaK1nt3Dw
5IKiT5M2pwXsiQnPe6Is5zzmqAZDNBDLY6zV9kcn1VlYlw6s+tx0Cun8f5WFWSv0RtZFNAdFrYlz
M6baN/gxPmK82VcB10yVIzXXf2+omdvCKzp28tYf9CfGIWxPSaeqfN+he1q5Erl9o7TmERnbC9v6
2Hg2G2bHUvUYb79olqFaXceSO65AqHWDt55Tw2CsAnGb3TebsMSj5/Ne1xZmC3xPlJaP9Jm18ZHA
gMJpQjmnSeo9FDnGf7aqBmEYfYSkXeR+yaWW6MigqJaTAzAyG3Uy5UYhgLFI5Jh5GBeljHAIothw
EGUx5qcGcY1UnHPmZTeMjacQUABsQmSzAMxt/1xka3Ph528fao+VJZ9S7YPSfHnWUD+h4E3ZeiAX
HRPD0RHLudq+GGebz9E6USWYbgrXRwnSxyG2kvvEY0k3u2Tc6yLRmb7ojMCUak81PnxASoX+UKGU
rwPKkC5gjCpx4VORDE6Zf8Pvbu+9qY6h/ddAl4d2QudU0w9hVfhWEZagFcutr6z5xH1NYYDE69Yf
GnFrlzCnJ1GGTr+URzXaeELoRD0qJur7jE00ytoUcQnGO/Sm1kUZY3XPr82+XKnizM5XHqwy15j8
mkPolc4u8YvLmKN5M/mqbsXSJM+N5owfu9owb+qpzOrQTAQFpGoPBX2nyJmY6+kPVH6MDZmEfbOd
2D6b9O+kZEzpZ2iFKqZ7sXfUsvWr3Tr8IBYDAaiNNoJg/GiiwHy6aFMTauzAfbCM07aCpIIVgv2K
1XCgNTa2hnZCa9g2lz4vuEnLlNVGOh135DrF/PaxKtL+bslhcIYTZfdfHMW3U9JPR2OPRoSLIcw1
ADoACvj5nLiihvfZ8ZpjY78V/RPToqDbCt8/P679x+nHg5BLo0K3OfbjZPqlvYqQfhizemiOBWBo
EgRcV39qgdczVMHac+Vsyp/z23L45+/7H0d/3heptu042/CIk+LPn48jeWFmtWqOKiuc10EDblT2
qlD7Gepmt6vLanlwnJS1uJ22KvfP3/1n0yhnf/7hA7rFN+lwEb9OauDQ0z1Bv3eEHMMBBBWr8QRB
tL7K3J7Vfkga/lU0HceSrfIG6cbi/nYJ/3Ts/iquBxrnn3bsfs4mf+vXff+Tf40onHf0MjDOGP53
fPQftGlGFNY72mX8uDZtHX7eH/p1zjuDExd/R7MJBYRBn+33iYWlk88LY9eljWdBDRX+3+nXmcYv
LR5q4+2xtQ1bGCZ+1G1s8mOLJ+/HNZ9HX95lOfgDPzT1LbynS3IoKHFjWfcQK7r+UBei6vZx7Ou+
HcyoPsM8nupZ3bRvbW03p3lCdZYP5kP6vfcNoUrLRejkXRkwtc2PyVqJ+W4oWvGlFM2MjNTtK+kh
tEs9KB2jXiewF1Ij96ZD7VvJDmhWdi6zSv9mUoWBcuohOGnb86UcLzm7udVCUU7WUA1u8WAzqj0k
KzErJsE65AFIXF8we0ZIVfQT8mAtmo6RrGlpz5jiPsPbYYW1tSyoTN+9cdJJnuS6Ztcqt+TJ5czw
ac5GY2eJBlV3VznpQ0fWQxr1tVruphEWQNQYc9ntzIZPHHjjOqDrbYsmoupnbhPnCBCx2Q3J7HyG
lDQ895OTZjc25tmol417KzvBZrxIeM1h4SzwN6jgOcn5CqV9Lwa5oCQeOPXwSywf4qWuAg0578im
GyePzDFjiCxwuiiHufyTBGN4tc5KfWCD0e2DYylxSipz2vkOUpwQxEep713400ngSrN5WTqFAwn0
Qx8yYC7PWl8JTpm214whdkzv1iNXCSVOsUWQZKsktMJVab9Gmd33XeQU7vIRPV7r3PFJUOSi1ytV
hM5HRVD8zV0vqKBKLUu/MTymGk9kfuwh2OznBM253coxGuvUvW9XCwtDleZJhCW9vs/Bn52XGs21
KFv9Hr35vEP9R8VpuQvT6c52vsxAeSLFQwMuTke4nS51meK7ADEFbbHSmmsrgcF8EdUo3OZs0Hrx
mtC3EV97O74IqwnLKa2aOytv0/q0VlK3ECPJJamCFFRqF4xlT+Uc57CZYKjRf2bIo1smDAaCKMz7
sU82KYE+uY+Ur3KOXE35zXsKexeWcd1v4z7fQTYuUhpKplKbDsFAZXYGpNdxGGiS9EvZEsgSogzO
3QBKJuEDk02fB5eXQq6tefJ6qob0yomr+dUoU4cwIPoVu4V6eTmphMirsEdEh3IYkFB6XLLCqI+Q
mQsdKMcy6OGMb2U4iq50ge9IeScVDeMwbScktXUHjvpQx54LELJZJBqQrMYm0sTNNF2jKRtRoGuW
GdYpvybSi3LaMiS0bg0yrfKTO/ohsg+7cizdi8IGflP09gYKcccoTcxk4Y6ztCnMXNq4hebKG62u
i4mJVowUjC3e6aKy8OYPhuxrWFmqTc6buoeskmy990ftN231K54pzamZXUKbtW+grffrfgB5jAYW
3PgHRYCWFXjLmD5hbTPqA57NDnuY2M5e8O+JnWIlWh5RZar6hNKBmkgWBXCuQqTGfHKz2DyZddN9
m2kt2CM1uyntHvhTbkzNcc5R3NCLXFTkNZoOd7cXlxVcwT0aFZ5HpB0ZkM+E1cweqefypc2Q35ve
OdMIlIm8WVPqWukz3WwTOVzEO+UHz4v7XaEnKO4lv1W9T5o1i8AImvdas4hpb8L4iRw/M65qp/J3
ppdp/k6TcAQBkin9CQ+RjPBbGvzOuZVkn7vWxcGG7OYZdtn0sRcKPWJXWxbPGjPpiALTROblIMLp
ksQKC5il/c5J+6S74v9goVvVEI4GtuE0SxI43kolZfWaDX13YeLTiCBbgOxHakSXbkDAJ/jK6RK6
X1ODLL3tzHoXD+WM/azGmGNd8LKNXgCst3jSl8R8z6jxxeIWHmC6KAoWsH/G0fFm996xpR4lQ7xE
g5HiWCZ6CoLeOhi7QoOVF2L1Uw9V3Fs3RWnQYUcpWeqXuavryzqsTnbw2hpN2qA+JJihYd05kkOc
LuPCo/ElBk6fU6bGCyNo5kSL3j9QqyOsq9m/kntdcQSlY2wVy7ocS9MdXBtTBL6e+IyAdvZuLC/X
9//UU28pin9ZT6E3+qH6/Q/Jx20q6580Ilg3+IPfqylPENBhkcZs4F2h0jCpzX6ffnrWOw9ph/5j
rMcf009KJiqcDamMNsPhz/5VTZneOzZ3YjBh1aPd2IaIf0f/8ev4k6hUnVmS7TI0o7z7dZoE/hS7
U2XbJw5ATRwZ2Zo/YKKNz8BAphDqSP9CkbXuGyjae31W8dkr6D8iylTPdkVr3XKy/kXQ6nxBdmr8
zQEmV2cIPj4XaCBxeku2+AE+449eF+uYOU7ZZNWvdmqpO5LXqg1PuXW2mPsfCCSbwr6pc+v7AYJJ
/H+Xxpi/SmOgEFNf6hZeO7HlFJi/TDARFxR4CGRLHFn8oWyRrwMblf4l97vaQW9ou9eG8CqHr8lx
r5Tly2c4RfKTWqv1i4vEDtbbuphnQHL9LnfG4jAU3ZjvaL849zhryEdTo2uf4rkcrvXGbPZUbhYD
qHGb0pYAO+klE11iLHT9XTqFoYABuQQz3eVoRJi6UMKlWhuYTK+CKXOMj4mHbqOmuxqsvccCjpye
NbUYHwjwqPY1XvUp0AbTo9Cj6ZiSfZZmoSkt8aJ1ncaky30aUXaSmrLitMJb1lQ3HaUOvRZtpnFU
m9MROEQc5hpmPwyW44K8fJ7gS8essk1apYTLqeVDlW1daa339Wt7zmImacvwQr3rElcoCvSvQk9x
cvADOEfPzJc9FhqHxExDIkRG3BEIsEoP7KjZPc1pVtssacXHAjgGBkRXdJGX4rADhtbJ/cQIewkQ
iTuMlb0E31XbOgzyrHR40inXSFN15/Hke36RRPSEhwclYRuGWK16stlQ9+2Zj2OWqeIBRi67RKNr
OytZzatKdeyTSQIHNiDabgzomrOl4GayjvZkGFpQWBRes21/cLPF26W2U93lVafIRaOGxyeRroHV
wbcMEmC1e5Fl3b4bZvtuKQztgMGXwUNqTPtcyD2hcFPEk+qfEEyUDysDsDeUeXZeMy+LPHtwX5kR
Nce1FOvOB/Z8XCQpjfvBGLAQuJmxOBznmTwB3an6A2mk+lWM5+dMhck4IjPGI8r9uQkKpKlfrVlM
t4SLQPuVlVt+BfbOxIbmqhm0tgST4etJK5GlrrYZOG7nZBHP3iOjDGY0Yy5H2pdZjE7nUe9KiTet
BQiMWcmM2wSgb1zpgdcM+ZcqS2PpBUOXHQxRz1/IPQMeMeUp1WzQVM0kLn3rd/J1osppjn41WcYt
1Xp8XsfVJLHTzKYP2xTVx3Ns1K8r7S2QFf7IUcDVW234rYrHDFW2T5EVOkNtyd0wdnAOKBSXC1PB
agl7gfR+N07aKh8Xs16W4zK19Ek1YCpwh6uuTCI8vEnzyfIxIwTkdtlVwHSk4rwx5+K4khPLVjBU
1126wSVaYdavuDzMkw6ZbxNTi/q0MBN4ILljWwwpwNGtyeo2W2GmgI9pNxSdz7t122eDAGE/kiCq
z7vW7uOePDurfxkk/rigkxNXrxI0UW2t1qOElgfUzqYHPRk+hgWbCiZKZx5kTiyj0phlqfGzyLpR
XDLZ2eLGj2d6Ow3Y4NeuL3xkyFqxMmxjKff55ClYCk6KQ4ZPkM86TAzRjfV90ZsaNsF8Nte8P6jY
iAsyQC1LX17tEZ5Ac4b3JPi3nCklprFi0ROLslxf5+lDlahC4ogAXftKFi29zwXz21Xdrc5N2+tc
8VRPtbafx0FmgYWr+QCEsrhdqpQppFNLbA0AjdX9KBPjFisNDxYi4+K2swtU9ujpIUx4C6AAVbsD
aYVo1cvrklE+3maugHu3bCy4qDpuGJTkKuPobMdjBIzG/aRN1QyMQHYEwxYc7HWiSJ0FallKtg10
Onf+WOs49VJn8cHvOFkdxLRATomhjF0+9/XnXh+eTTU7pwmSi31gAjffj4DDi0jLrXg6eKBcCDD0
JChObFNxaNmY7fRR5JfUnGJMhtpSXafF3D0Z+agcLMUjOnSm1Bk4DT3d13O+y4xaW8OClvi1xSz8
Kk6n9Hp0166nk+wVJ9V6jb3zVEdhrxXDCXY3hiluIA08AJ+Lj+wvWBla2rA07l1j85r1XrDF6OAv
HtxqOVSzSfQqyqesi1jH0e4ltkUuIgt+X5r9yz+F4/+ncMR3Tefqf0uFodbW3euXn2rH73/zRyNO
oAKm6vAp/7aANe/fpaMuSNQmXgURPLJveLeUJv8uHQUqX5BnsG8g1/3QiCM+e0t9Q+Xm0o13eZG/
Uzq+RUz80ELfVGweBZpPtA5Jcwjzf+7DiTJtBARs7QqDT5v5eyLnONR+6NCzVN05E6ULkyRHHpaS
ANtzxLGv6XOVEJZK37LdgZbDYjUcoLGa5eal0qirsa5jW6MNwryo6GR/GPNsUPEh96Qt5bWdUGpQ
2/DfxuMR/irv9SzsCckJg5mxHFV6rU8lZiFYGp6r0RfR5hDjPa77M8QvlsTcnAtJ2GwcT8TVVt2W
FOMM2P8fyb2gk7/zrIQTHuXFmPq3Ug67Gbccw4vSg4cV2mOFxKcYO4I2Alo7dLJAFPFQ/tO+/h5u
+BfHLRtZ258+Na/E4GFQlq8/nrm+/9Ufzw0ae04zFtp2gszQkPKCvx+5tga2JTZRqfVdf88j9cdz
w8OmU+azpnOjGtu56o8GtknIoskLup7wkFyg4Pw7z80vCU6bzJSDDJhZIJZYAQxrO5L9cKgZwO83
29T+hnWYMLMZD1xQm8DOw5xK+t7R7OWcIcrPd0Lkw0fqmemZIR4Nzd6v2u+r8/885fwqJ9yuxiIS
cDORCLw12+zgx6uxqqXJffLhb4yWZO4EgSCqF7emmCfdtPaDabaIHJ0Y+wZd6dGKAmfKRgEa3bXw
zbnVF38YaF77aYqltSj0ZxCQnn5YHDv+ihpcV98bEf/zio1fRndvV0y2BeseDFrh/dr/tyRHJ9DB
ww3ZA0kSOSQoPKNN98z94C61TQiZ0rNIuhT0q+tgilxyYR5KHHjMcqd6+JKqnjBtqTV2xACgxgdd
pgJKVmfnQMnrLL3LR/9M7l3aR8zY/Pd92l6RtsCcXNLZu8gOFcThh7v4v0iDf5kT8qFYfZgyo4Tm
3iAo5eefgZUE6zIKghtEuf77OuGwHli5wa3RVGgUZtX5j02sFx/+/G1/Of4jD2PgCB7VZ23d/mW7
rB/uRTAXidX0SXVTeaiCYcmPN1RL0Pnj9P2fv9O2G/y4W2zvhPwTJTIWM/aMX+6zpoJF3ELVufEa
Yb0SJoIoIx48YpfzJt2JFsx5aIrFq0MQXHP5VzfNNhT6+e25UQybEEyLPgK9jp8/KMMpiUULVpOL
LPS1zEb7NWd/Lg72WtJVpDMXLIKf/jAX7QyGK6/dr7AD+hOsd+taObj/Q3PO4PpksPVoWTaGGaXe
snxtmHVHCLtLEgV86LdHdvN1/ItmhP6fPxTYUpYNgJuE6OA2+/n6hTPadGlijXz4uHyVWGYRlWr5
UFmBuZD7dZ5TmX9GUgVlbW3BfmPnkyEGZPcbZpG1Dpc0cTFfZtNXCSz6y2Q3qXv+858YGuyv3zJe
D24ipoDUHjydm9noh9vJIdNdQH43LxlymNj3osFP1wMuFtPfD9M4hh2govupXOyRPM3UZZJWIRfk
JFBYDRls1PkPDbmvKnCLOXmZs5IzVY+lsrHb5hlClhfFsKzDsc4yQo0HE/lsnPXVzdxoPRZqOsZJ
ovvofVfOdaExpeWR/nnxYGTJXQIZS7F1u+0NBcvTYJSaieIBi4ouF4O1wRrXNRCzl10Xqe19xNZk
nVPH069XjI9+OIsU/yo3nTxpHkrdYF68NdJnW4vWTP3W9O3wOArNxTNeDu4+7tvxRI6o8dSmJOQe
YldjLLOmOYoyU4Bik1WrfWIQUUYN4JUTpPjmpLd+8UVODWOTxizzRxTJyg0mXKPnLu7GcOF7wMdr
+LeQgtTOmrt2r+tKn3YFjQNQXTMxIeFkpDh1ehOlbuPfpjGIuAjg+XBkqzHmkLgDZEJMID+oUqT4
cPzm0YZFcRj9TDP2vVOur55Td5wtFefFKfcSXDlKvALVmb8BP23sEFQpktMqMaZkz/ADIck8z7sl
mUZv39XxJsQyyyOyc7iFjtXVfNGw84KszzINIsLsBm5tK3ojQxGH5qBV5aFz8l2ygYTvZ1O3Itl3
cDIz7qRhbw6zz3nUdNU1EvbN3jN+N/vAYdqsPym9OoxAPaOLDRvgM2/L69+M311D4/BmIhryAZoo
WIp2PQBOHWIIlBLpSWYU9aNANHPKFpMKceQ3iEExCdRVQFE88ljirbk1FPnc7px8TkTYFYMe36bf
7Uz54iJ9WVThD9fOd9PT/N0CNbIX7p03Z9T03SZFpYhnSjfzvtyjwsVLhd12M1apbUKtfZ9WLzH0
9rDuY7R2NJ3meD8XLuL2PqYq2NtVUq6htyLDDCumhEw+001QMvVL0iOJ06Ci14n0vmk4r6SIRG0M
YDe90bux32YE1e8Tg0r1LQOEXrC6galKUhewfT8hcfY75tz7pXDKBbNWXzahbWD9D11lL8WhI9ZG
C/lZjRetKRlcAILJy4h/Cu0WlbHG+GKoqhck0355MunLFLs8HZyHdRxMsHpANPSrdE57F7F8aqTD
Ie6mpnpkMzbPeJqNfD82XMGuHjjR7jxdrViRMyTZl9Kjb7LTeFQ6mKz6eO6wZBRREpvJGLkwkJtA
vklMKlKP16/Yy30HctIAVYqAL0Y1upDWEa8s+mGwpa0ZyVrG0TrGOS2cuWt8EoDmzKIn2mYrCIKM
8w3SJWuvNzHsQDf13WanE1tan1Kpz8kOfXG6efkAxeg+4AJunwSctULduQaQirRPHU59ZsCS58i4
0Rnbgsn1Jkszn5ZiNsYbp/GXOqpwtF84XbAlJbiW+QMffI65J45Jrz7CQEKj3RJRQ2dxtld5pQ/J
8GRhhH61VUxTydO5eYmmgHC7650VfR9okk3DZxKFF9J53UniiD4W80xlkSXZ9Njbzvy56VITJtKc
xDR/UVwAvYl5HbuoCaR6M1OsABit+zdjhj7AFkKVR+ZVyLAWcTLhJ5k8dsC7gOi50Epu35SIlWi3
mzPL2h4RZ4+QSy0W+n/RztSO6VxxYTU+Sv2KHcx/j3OJu7tklaSvq29Tz6H3Y+OOflaePxhexQRA
WRkegUENW/GZLurOzrEY7Oq55K3rekXWqIxyWEFCutuH33wgM+sT17UN0Sy74lOMLdkV6FvR8Yd+
PvHoNEWSy/uKtCb6ciNVwXeNv24MVXrb6tYC5cBsUnp76dxtEzkMDFsLe2wBhG1KmN33PiL/GZwd
n4gFRPn6VicPVYnDyfS3nhn9TwKPcu4LuHOvcwX9J1BdtjyYgxL9VUKZm13VDeTuR4/dAh290G9a
P2k/WojX2i1URxpnVNz+SEsIhkO0dG6LyB40+6Ex+FpDoH3Lb3mR23dq7AG6tIQl5y+zUyb9EVBa
+W0hlpY1RLZoVjkHeOZOwqFFW0qI7Ysm4nJfznhCAeSxzC3dnD5IeMdX0KgyO7KNziBporAttqPU
QJOcaVOyK4yKx2TVYtM/WRXu4K8lC/JyZvDFswHjknsks3G97YEtTTs2mbm90rvRcGjgFsPETmtO
gtK7zT51PgBhbaFMP6/+0OlfANoufVDij0YpMhu8lCr1DYM6wwM/MS+Bf6aBaiA4bZqGi1pcMEJT
3wae2x+tEpzBcZ03vDEkun49NEXO/LVylHWtDaB6dmlbldNVQvJXyqy+L9MnKhEk1jhdYBy7sp/o
+ffMIvx58lp2gaV9LJJWlx/0GlXuhJRCy5fnZoCiyIuB/tyl5K4lZy1u5s90MVASFG7v5CcJT/1e
9Vq8Hjq8HXIn15GbVBpDZt6pvFjtm9JpNkQf3XDnYulMusKF6gafNURBYNweZhVYYi5dVa/vi52u
TNVFUwGK84Drhrs/Z0zjRksMfiiMG4B4L0BT9Kcs7bjX2Ok220tS9neVXxGyPRqNT94M023yCseP
hjfOHv3qfHKfkXFjbJihmltAVgtvemhjgpDZ3Lmjd400+TU5OCzqWppDXl+7XZOad/AoC+dEup/P
51JKSy55p23i7B6wF1aPchwuRRFz/R0JPvs+3YRJsxLitLQWz/3iAC4nVDV1L29V6T9CwL/opJgm
550fCvj/GFw/fa0AQvdfv/7YSfn9r/6YXuvvHBx9NBktE5vtH20UX7wzieHgqMpzTDTndpr6vY1C
j5GKmMAM3H6WjuyVHugf5ALrHYfwTSHoe7Zn+sya/8bkGpTLz4cNmhU4IHXyBzgUCXqL22Hkh8OG
u3TImme7OpGYynjhMLkx2xpss5kD3FCSJBJAPjfm68FYlrDs2yXSe2UeCO5zj21pSQi4cU/MEpXz
Td9azpPKRb5zpKiiJHF64ow7FCiJoz6UqL/baDFt89VPKv1kNKIIR9+esS4loNNi9wvwyOE0mX1y
YHZGVwLTYKjHeRquDEkPCx5jMH0mCUSrr/q9nTLRKCoPj0CGJMhqWu8VXEh5gqq57oV09iO8zUiA
DQknkJS3eofmuqLcfTJYMSXFnoUWHYlA/SHVx/ZgMNk691MBjg2Ru/MZiVQDyaeE98XDnySXmgHs
M81U75qaXjyMc2dEVeHeT6PuX0QGJN8rk+QTomvqZ6CDx9UdpyiXLVLsTHSHzo2r4yyxvXTmcl83
tXvqmKVS3eaMgMdJv61c/5xUeWTXKr/TvBghemzkRAbPJIZtrLIxb+1HHIzVbm4tAWHRsshtU/1p
7FcNsPGqn6081c5FXzW73GhRfSECivpM1JfWSUGpwrNH/TjP45OOVWVHsJd7TdC2fbAavdwDdbd5
1X69byajv7hSi4N8NJ4cVarflnx0dv3MZDx28/5+BerHAc4p9g4+2khr1PJgycz9PAKdaKrlE0yt
/sBQPjuOU2Ic8NLE7ydP1vssi50vyO3y5TIuRnZJiANHCdcoOmZqKHdeWUwRAYMgneDx7LHfyGih
Zb/DAW8EiTfg0cGE+Blc5fwtmRd/v4pKeWEbbyhEnM0EeM19cb1kzXNKCfeMsG551ZhSo1xabXEh
G2m6IpXaCGpUqWkg/bShevdIsTViL4LD4Z1j4VS3pj7VF3TYzynErgGcvNUevbHO71XdwqhAZnlr
lB3Gh1aiHwD8gMJIEtrlHkdtlMsejjb7ig+PKQ/XUc1nVEp7ApoRLK2KyOTUajxaDAxGg7Y2yi0w
MANMThplYFhIy8LCGKm7Z8T2WBfYnHqd5Z+Mg/KOIeHRt1HgpoSpXTrHeK2L1o2vW3ik6VWjFy+O
7FxiZe0DA2xdO4F/5Cx94FSZITyc/Lnyf8Ob18pdQlLd7Topjj6j4ZW/+RVGo2ur4nTqDeOz3Shz
Y2ik3biDaPZkxX2287tR3yUF5Oi5dg0m3XFfLNgIneahURpQrVAuU3JsLDeHcQ5LMVeRLXKEjVEF
wAKLYG97vYYYNzPELQsl33sJJnsfO1nlIK9PYvFxTduZPI9GS27axS3dF2GTu8Gpmm35vlL+GH/J
4hYotFz9gBUuSNEeWjsx1o/cuXYeeIQ6zhxmLT2nGbu5JMTgZ59dmGza0asmilK7LmYtqL1xzKPv
vtRYpUjZZmYs+AOxTOdoiLhTBJNaAv4G+pzs7uoOSYT1ZbHYwA8GZvLm6C6M76NJkz7ZmTqy6V1l
k3SABjnpkMQqgZ0IrXKJ7a3ANivmRgKEsqjGhxx1ZMBcGqlfmcgMCDTnoPoWR5lRO9jR29Qc3vqn
IqrrScOArkBboSVwbhWOob1NQbcTopiyoLP5jkMHbPsT+AXjquOs0QV5DYQ6BHw3EytnOhfOA+0p
lz7PvbLjyM4LizDwEf7JqBvpoXIn71DDp7yrjILmDVJ3oGV2fa1SO72KG3B8hAwSL1ZYtEaRA8qm
jUaoi8GAhmaDtxxsrcq2ZzVj/UocuSOlwtT2guP0IyjsbOcY/Qo8l95P4GhVdcMot37wJpdUbaed
PjL4NeBPm/7VgomTI36nR1BWkwORfyvwvnUsRFCCJPytXdrP7FHdzQYYwJyx6SsZsXsEBbTiMVn1
mGNG5j3bWGfvLTR+bA5VcSow8d/WZNPvC20R5wkT02+r4SArgSHeu5THLJ3xseSlPuSuLiNA697H
SYdNjjHWaI6Z3aord3XXi2UbXpC0Ko9gjWWfUsPUz3ZbM0JP1J7GDCDOQaxZOJgpNBhwugRpLPF6
h9Yzw9vsH3ogiqQa18NpcabxAHp+PQDUsRFgE+AQwr/FKVzU6S1dTQg5HBa9Kwnic0c/Gl1Cxzxt
5v0fFVPBwNDlxlWO0ztEnXM40S/bWZmfHDik4N3v86kI9NlKWRpX6wNprpivCOFrXifPGC66u+pf
p9Go9zZjll2ux/rR6VvzRVO8n+HDpm30Ptnj2obAS9DWTS7m9v3Ic3gZu6G7s9HwXeO1A/KZVhlI
ciUPrZlON3ltrzRBCudYrNMnsKPyeiFe5CWuR3EDCt7nRXqHSqBcweZ6tQBMbYqbXiH7DSVP/p2d
uepAzFj36rlV2HIsiEy1DvddbysQnzBBT6Xf+0jJ0/VKz/L6M2nBhDrQo9vlSy1OqUheYlT95MaW
guLBxbwK5ohTXN556KmwvFWx2Fmwki8MSwUCgR6zKrs/LjnNbKLtWIHhXR+eNWMciIzusXEGFucq
qIOgRCfl+GEL1APSosfchNPzgCHOY2YRAO/VE16N9ihHHx5q2OJRHQMRMBTcf2WlnANdkbESdEgs
Sp6qLRX20STyFMccJnOZpE+9szTy/p/6/v+jLzBpgv5Ffa9e+59r+7e/+L229813NoM/UJG+w/QP
l9i/6nvq93fMoODGMGaisDYorf9d3+Mm438yHIuBIRahf9X3hv3Oo9vGWQE2GVNS8ffIZEwOfi7w
dUxElsEIEXgILUje6+cCH2m4NrU1d/6MlO5l0mg9sE3/9gaX5Ojd7lJN76lx6/zBnb1LD4LggzNl
7WNTE1kpuv484jIh6XZb5Wqwk0tM3Oph2iZ8lB3aK248PDpOLdqj5cU07qnQEk7ILqGiLLYypzTQ
KlJHT6ve0bzzrVXUz5DlDXz3Wr7W9F5ycFwXr+mES24CinGl0DzA3beCOM4za7+uiYCF3cxd1z4X
XjXYDDeqstDPqa8cJk1G7A87NxVWv08Ly2jOg8WDRo+O9GwODYrDi4/fmPiWs1svxnuLLi+F01rr
NfYbK1begSd0sU+jJFqFineRbvZEiUD7F7xAPhF/Vdv1a1bF3pfEyajDVqOnW7VjGicmJ/T6bVtD
9Zk1UN3Bfx2IeAQAS0ZTH46Oz5aZ6Str+P+xd17LkRvbtv0iKODNK1AoT88mm3xBsNkiPJBwCfP1
Z6BaW6JautLZ9/m8KBRSkFWEyVy51pxjIjPvthIJoyRtEbXjxq2zfRnX4DGqtMf0TMr8PoOUHI6q
a73M0DR914iTfdqlDzHaPm7WkBFxXdX7TB+fyGMydlk/Zr5WevGexjpiSdJikmcCFSgJZvxNuMmv
GKrRLh6G5y4u6a8W3a1RTjiCKunRp4ntdxQiI9278YWE1i6AxRzkkwEGN39ihl2RrqRlRzJZvsUp
Qw0jyoeHxR06qmml3FHDPylGBbzfEfTdnMTZunq14+x5L5f0yS70j7pI+9PS1dRieXxNWUeUxNC/
1GV3LGVd7fN+DZtKjc20kODTzcI+CaFqW8Jxb4lSqf1cz5+EqqQb4lNqYiHkr3Za2VelvUS3o1fD
sgEOSaGN7rczog1Rz/nOlKbmTwslOqnKGwneIYiJvaL5hSAMhHJ75fajHjqklJIUnZJUPS2WjxWX
E+fqOksHXTL0hsjsQtc4Tu08h6KxlPt4ZWtXWfwrQs36xlL6B6tPJzLh6ewDiGLZJ99qX+W2TaKn
avuIJalyKmvY9tgCD6wLybZtdW9LnrgZWIni7aQ9/lpbeXnoE0DlEWuHn8dDChF7Sr/VHHohBtA6
imNYJAS2dJSBRul3VT8H1qKQ+qJKOlrsVr6rT4+aVZE/XORPShEdlgWUSNkJDEq98mwxGfENIuGO
SWMhpxRm+kGYbvs6LE6Qab2f5dTq7GQNWcdMksDyEjRwsmEewHSB5LwxzEX5qHubkByJc9fya1Qf
SD8zucxrlo2y13N1uJ81OToPhZmLW9zDZbWyB9NrgX5ia9QpAHWO/F2g4dhnT2OH71VtiXdpVuvH
aoCNR/OOAPoND1a++NHYvw9FA0YgkvI2G3MtkJLHIvYkrid3mubvJCWpahg75nxEHVnt9X6cR2/H
yCqdABHba/IF33bVdo/9h9Y0I6xnUuW29jQMyQegZY93bQQC5JtqI8ZryJHdS0dlLfW1eYx2X5bq
Kam8cjem2MqSRtF3AFD4y3IsRXMGAp8s27eM3LqgVmMltAxse4ZAWKWKxggjb4GiEENg0d3l68T4
98lJgTcXmfLGK/WsQ7+HK5PXmNZ7UmEa85pQrHzTFnS2K4VIjs4lYEQX6VMJRbn20c+nV3o7S41J
xWJsFq3UbkENfGlIu3BhkBjeWZhFfdQ8BoCOIc9ySMW9aXjKA3IYB3eZlW7i3MMxXnot4QBxwmtM
hp4eRnU1Mb6aVaIy5jokmQFgN2he7F7k+vB70MIr6kxTg7cW8aZ9Vy6SWUuDxEOhP87QQt4WCULi
dO72o4bvyo/6Zd1LFtefI7tiRjm/VENt7U0ypt9bvbsjYo5JEChrgPdu/9Wes5JBgaqEuiEPeKZc
oho1A0W3JvqPCKNTmCm9cprRiAMMGDRIBBDgwA+hWAFBsI1MjfXAna9TQnhvFkWVV3PKbLuaB6gn
1aT7BO/wajn6BYMU7xIPPjxJiXCWMlIXwWfvkJW0rMH9FZgByjqkAj6yGp5EUDUHfFjgi0csphC4
7gd3QYvh1lD9oQgAoa+9fTNNO2VuvANMmihAKk4Ty/bK95l8wlBdMQODpigbyvJmw6yeGYrn6t2j
l2beBpPBDN2x8BDZNAdP8ehfK+JjapwvQHbqcPHGYat2Ig3ogUB4MteOfDUl22Eop6OSN99lvlwV
fTSctInW+DICKS90p7qBMaaeMRnUYaXO2XZMe/WwQGbbK5bj0ULHAgFzOYUyQnsNTxtxOHnGCbXM
We8am9AdQEgVVT7Hl/5VJ3H9ZIkoolNVFQCSkAmLOdPOPAPgp1IzCcY8/0Dp620nsbzG0J0Rdnus
Zdj7oismvZGO+4Kln1Cbb1DLx4BIxvY2yvUoSKTWXY8msb1JoQuO+TEyY+tDeM2vZp8W28KiYJCT
+VyiPg/KvAOH4/KrltZsfTFM/Uc7mDDDuyyH5I0o3+nG5JaY6ezO02txUF19OQME4zI4OWqCiHmv
5O1ilZLP7lyzYfTGQ5rapH/EE/6FyWVdt9PiGz4IHa/GXB8Gs7S3mXSISsN+uMW8X551TR/Dfl7M
QBrztw5euC912/FHj+8wEtwRql7jPoFfWm5zmK1cUBo/sNmcgdCoMRd8fdnn2Quvfd5frWSXx8ax
+FlEPg84XA52MTG+Kbz4bkBWcGsR7PziZPYDSANibYr42oSasYegFRvBlGQiROTMhU7SxPziWfkY
TBYCcfI1Q3OJyI9sOgdo/CDHebM0WGNSW+KgiWv9u1VNlbWZuc++LrT6RmoLBtNlcvbMs93XMe/U
l0Gd3glW7m8W1VCyUMpE7jMmO1A5bAkYhigsVlbRS99K5sCjB0YjcY1kFmp534Bmvh8ZvKhktEiF
EkNHzWKZXfHRtQgL1xc15p4iJkNm5LT2TgjN4pWpcCvs285bUB1ggNrgOnwAxk0MS6+eSfzNvnZQ
B79VcXMsxiTCxlwnccCA+TssICKWoDa+a3GGLnXBrJ/7SjpMB4G2inSTPMng3Vrz9K4WbrER9dA9
LOhFDhGL5xWElGLnVfbtYlenCD29A3pEr6c9KWAZj7Mtne9R7KA/0DsHPomVPluiNZEfpdamLcci
tPBjB6IWC84LYtUY1hv1fWuYbUq4ltpdT7nuAlaJUOThWRnizdK6RHHQqJtvKjdlzK212TZyxn67
tqhCEsU7+iO2sston5S7xinSZ1az/JktbvhaMCt6oH8d7dXMSQ+qNVLxRo19bCpJTzhVSMLxZ3ss
nmI9zeaTVFDoeEvSHj0FgYefqKjrRVp4R3pwMkiIrcv9yawEypRYDRe1a+96fLzPqrsM3y1BcpHb
1d4JpVF/Y8ZkHdaG1ea8fzXEYoJwN3lpIc+julqevLYH0cTxoRsf0R/pHvmXJqGhiycM2zcLMcsw
zXgfTkxFkGe4QNK/jJG72F/jXEmXjXQndlZ3IE4WnszUY52wcV2ZuWnTGcqTF0b0No0+Z3golgoh
I8EOylVRTekL7e9qy3SAYLtymYoDGTlwp9wsJrbFzBXX78qxfFajKbqjKVPtp5LltS29B1RKBE5U
zfCtKqt6oyROtrX7JT4RFAOqs5INSJtSlo8aWg0f8aK+G8HKnWHJN9u5pBdax00RCGUpOt9qhbUd
IaXdwdMiScxaInJ2ZZqHMtOGc1khiTPJJdqD54tvdSBw873rZG19M8Uk92w83IONnePqB/CWfi9F
4s2rbWHQdUaylJupO5DLwMzbfKj7GDoAy9hc06vr9pmXlJ4/ZjiVTgUhfgB0SCstFkEAntElrKOT
W0yUTrax7xPbetbxaAybZSSYY9/mvIvfYIlGiPiyKD6nUqJb5xFusxB71ogFfoBmkysOY6WEfNuz
7BWxH7C23U9Nz1kAD9JusWAzyH5WjgSRiEPLM7lB7ZKeRWal5D0PzkeJufn9R3xOi4Av2zGdeexy
L0pfNG1V8eA8usIdXDHhXRZrY+P7/7V2Rby3h5ISXOsTJWhoiz8tYOzD1GZ1Dr2uyLcd3cg3lcL6
NNLy9QvCF2pHqLuaX3u8xPIIkYqvyWSW9+g/rOMi0jHQIQpsLDCGcLWSEuVc3uGEXlN6VCQjuynH
cNjir782zYY2Pt/xS0cVGfbT5AUYaLIwZq+jOG/mcNLbPhwK56CISm4IpZX3fZx62zZX9TcLt/a+
zFvhRzkrU1ELF5pDnezS2CCfrV5haGlpr7Ebyfit8BS5K3STPMbEI26ovZF8Eyhg5AAJXZ/3jVY0
lFIEl+YcaSFgwYcKeW5IS/ImK2xmrKAVD6Xqa1mahCPBOpjl2MajSclfO2p6v/accq+kkbFRRnaS
arQrBBpF3wWKqsx4o5DA1BHJO5XnKDeXfCExJvuBUf3VlA8VjpnKaKnASRsq5iT5lTAW8yqK0pSF
tiGks8Y/SF4H512RBXNBYCumSmIk816y6YzzHZ1471pOMY6fKrX3Oe6IEKw4C2ZX18dU1W5dFx9R
1wHRhdEVvyGWyjbkRJM3JrTGvc4xsAf0BvNQKyKTqDbPeLl0ujE1In0sYaK+KKJ7aQwiEBIa4qY1
aYQJCvldndhYUWouB7Ktaady8FybqCTBTFVcBHNu0H1wYiyuS/EGgDkJJXfLhzL1FZrwKYlB3C4N
vr7ia5eRGcGYR61DJF/YByfDCNHY636BdPGYpR0TiG5CgBCrdkDNrKmBUsEkCldI2RCD6TjXzEx4
Wjpnp6HdCfSW3mpBktgt/QfCaAdzGtxQYvO97nrq7UxlnNSs7Z/J7cTBa5oixH627GOCDX8dK45o
WZ/JfWn2w2ZUGv0u6x06AqJ975OpPyKhYHyB0/XI3HpDnpaAemgDQtOV/IjvUjIbJN8pTptvnNco
xeaKMBtzycpDNQiJ3wOh3bPssezR77kykPI8UUo9pkrTBE7bO6fEBoPYTAuFY53g7l0a3H2D0pKj
Nrx6WnM1otXyk0x/qhSWPLzNgC/RzgaAUt3nZAI3Rl8bhorqSsYakfW41MjTrCXXSX1JzqlSvfQC
jcvcJQ+tDWyGlXQ7kgRKyxYdXVLr4F614mDIyvzeWcDx1LgFh6GUT5PjGh9CkHa2jSsXtAFdD4rv
Caycv9jlvTv3cBLqOAOlKtzoVapDjrJKypYGxTzeE3W+1Iw7o4i2Uz+OW6sz55Tiv9Q440zWLh8M
775iwUK0a1jMfzIZQWRxkQUrvAllaKt5eyQwzB8JNZk46kQbbpVwrpAZiRuJWBR9ZK6sTtQ81Xzi
sIsqlG6hdeGgJuIa+bx74F/4X5DtP/RYvzezmsXDTZMjbvD8OFtsrph736NcMBrPkeSEQNRM33HQ
nVnFdFwQAPKqa08tWxJuu578O33tBYoqDmZvQJ2q2SuFkzQccsitnW5RCf8I4yIbFjQp2JG9I5vX
2F2OEw98wHhOJX1UuSKwiFqngN6WNc5RaLLf/pHZRSTZ5DceEp2KUj+gMtUJn2nObSzvvAztUYlg
cyCcJ/Sm6q4xRbWhMeMcKrwAcN3+k+gFzF+5GXXzOdXM7tRHCmkArZ0GcWFUu0QVcZjWpQb7i8NZ
aw0dqO9YpXNBRqWaW9//SP1C7JjCmZ1f85iMFL2fjS0jz9TPeuNbZEntYXStHIvFPLbBJQzM6hz5
wNqn+7Zt4b9FuH9sG5pRoHrQOyjmFYFPCn2WNNXDVs3zvWdXV6h8ESUtBmFtejp6Q+jE2hrQqyb5
Ea9xoMHK2+bpLN6IJqhfLOQo5WpNXN6xQDCQ1+Zceath7Nw4aqHsMza81ic+Y9q7edae4SrpAaqT
LNlgEz62oEpDg0i8b9RZvFqxQDGfae7NJZBs6ZPhXUntjx+hZF6idMeGNvTdMhEGbaXOWAV/BJPp
emIu1+3k1nB+/wgm83rmKcuC9uxHOpmdk5km9BS3cLoQxZcKPeG8ECnXGnZc+SOnjByFxzm2vlAh
/BZVFjdzv+c9mHEgkFc2eu7T6Nqs8EmlP8RqIQKyWW9crYveyqkCtFlGbvAjwKzgkK6cRrgmxvmS
Ytb0koRi0+un7SXKrM1SeziaFeuPb/eqyHZ/STUjZEHzKw43lHdjjarbQfX91AqzOTWNi8AtqfF0
YC6mxzeLLApm1gVQ0ZNnXI+ppT5CONLQ1zbD8jzkTHl4jf8mB83h6WkYhI/9bmyq9LwIgXyXDQvw
CbhSKqZ57H0klzAU236thFhlXj4FpOVD1u8FMfL+55S0WClkAMRherAG0dN8UnNho+kAhSp0xXsq
IH9/txLyjTZVHMUTTMl5vp9zSUjIp8g0p+PgPels0ZSgn3PTGBHczQpl/QI75ihyu99YYhh3cRo1
d4Tf6s9ZRgWOP5oFe2kt7bZraiT+CLrd+x/Jaqxl9W2xKPL5R7oaeLDBL5muXbWz0j+Dnlav1XKc
d7pA98rhtTPuUBY493+bu9Z3rnzQdYNmKOxH3tK6Yln1S8utdGrGJNmAAfopfg31dZxd0+FfmVze
T/FrrShJGu7bOCMYpbsl1oX5ICM6HUAY0GV1ceJjhgYiqIpk/rhEs5E/RaG22IwPL/lsiUfMIxlS
afM82Fa9HRV23ZgMejb7sd5w2ElDlbz0nVCAocIiLU8tloaDHNU+RKWYn4VWQVtlSK2e66Uev8BK
6LGDT1AjYU6Ygd2al0xM5U7kjbi2kBPty0QjG0suYjd2KmJtgUUBxvvYX13C3ujeElaLaf5Rpb47
t3Uzboee6p92pkOXRknu5yQjhXeNfZuYZQSx6MqroffeFamhDNHIaLYTq99cMuA8yasBPSEJ08Y4
1Inm3laTDbF6tuTRVpxl9O2o2JjgFsKBijGg39weO5T7V5jT8zNutW9ksGihRJy5zdz5LUaLHugm
XLjIzWgralFJr6ydn5TUiLYOfLnwEh2nuKa7S8CgB/KP/Lg6r3BNeXhPEmPSNgiDHL+3ampZdWlf
0sKcA44Kyx5Wms1MVuuGW9ep6QNrXlFsPsXKzQmbTYZTIqefJfOz4jTIPhnf0GP9LV9Oy12iE0Bk
k6rCf1eju86Y5puxr+gDy/zJ6/SvRsxijWAiTE1jWa0wb16FZMSLGXiMkGBhZJOXA1y53upabu5H
E05pnAGLBwlAqpsVeIO6ANlYbgxyUP0ia54x02S3dozHV9FBNTX9TsLdeP09sc5QgXaoCxUywXOf
YutKL2vuxqG5w+9ezL5au2zt2noQTArlBlHiTEqnnhwaUE5nUyrfTcUZri48spb1H+XqGmuH2flr
P+JRisvpLIWYDm3xm/Hy/2Sp/yJL1WxzzSH5f/viT/iEh/d8/jy5/u2H/lCloiFlOuw5sHn0P3Sp
rvcLWk1wp7qDw9C6iE//M7f2flltUZqqqoZt66v3/XddKrxL2C+GZ2kmLNj1p/4LXar2kz0VWaqq
IYzlXIS3RNN/tqcatpG07hLFR6lFaJkY4zt3o4aq0xgrfDgNKklJBhVptQfRmNAUySBk1ghbeA8l
TO6MRmt2kBRVNfh0Gf/GYmpdBuafTJB8Nf44S+X4Ra6Ypq5j/c+K2QnlmUVXzj7AihT1jefl6g09
KERm2UVwBizngYoSEVragnyO2aAVIbuAdHfEasREaXcdoT1o2MRF0Las2rb5InMzk44tm+xw1G/F
qoRbpK3A0LsI5MofajnT7hUXPh19TPOHmE77Ia2rLzq7ZJXc1T/kdx7Ij3uQc6jyTKdjWKjkiPXc
VbZX63MWYod9bH6I+rzRNW4XzR6+eLUAud02rAoePRCiqcas+VaSt31vRgYbuTRbjuMpY+/Zx+0C
j0dGbPxHOpd0UVI5M2bIBhSYVdNtGEePOGAA6kexgudpaY8N5c9uGIzuPSX++MYrrWkD/uqkxfVR
kIX86FTpdIuBZQZ4MPSnCHoHaalSwY2M+dUHtw4KxTTmcxUnWyXNaEUg8azviT5/AXMDPAWuYL1Z
yK35qkeRIGx2sMYr4kSUO6AH3hQ4yYwnIJXTGTrMg0rg901L4AuTYo8jFQGPWrx1czj2bVdmnGcS
Zu70IpdgMFAV33PuFfcyrQxomW55a5GAnYD5arX8yqigv3zJYiqKSVPSNVImNDlTbrHDjY+zqk7w
Lo3qMNnC2hVFWW2F0yd5oLX2EHSGaodL5XDmMCIROuSY+gbhlOGkivpgLj25AE1s33HVmxMVbrsl
/Ew9xhr2GI8D3THRVOBMUaUWX0WvdY+1U2cfzag5VpAPinjANLFcG5U+nfGLkNpN3OuWwIUVkc1f
3+qyD4oZgKCOZ8XGICRRXqBzRD+Fvfgt57FHLN1O8ErzloIuHu9RZYzXmG3lyRo7tKFm6u3MJinC
XiEkRx9Tgz+oBw7bl+2WDQrtbousd1NApsSQh+Z8DhZU418tfgknaICqRCYPoeWN2pseZ0xzMuzB
OjPTq6ZMTEJRp3ZvClOOQZ9l9kunz0sbIDtBT35hsXA8gcuyXBgt8sJrQXBBE1S/cFzIdKaNjYt7
3hQX0ou9Ql+sqWP7N5UVBbNCYTxhAVKfuI4HeaHGlFqRnGHjVieCIbh65hDhoJFZmHUy2RYzYeWr
58t8L0dztP10xdMso6jOXuGRIi3ggF1ZK8jGWJE2a+eUt+tCuomLlXojLwQcfYXhOMA1rZ2T1/Yh
Jz3BS8blmyOXKYzGzjx4K1KHpiV0HbGCdlgJxxd5oe+IC4mnvFB58guhJx5XWg/xUc5rFTneAHp1
5fnUF7aPsWJ+pgvxB1Eg9B/O2JCA5gsVyFsBQfWFFUTnA5V9tiKErAtNCLYtZKnCHO9s7GHoMC/k
obnqihuIiRSTTCxQhV8oRZzHKE9Eu9CAZzk4lYlXwO8GTv8U9VVznw5GX4dToRtXUTM2Z6Xpa3AB
BjT31M3qR6fWlWLDuMTEgMn/t3lGvbDFOngEqNVejUS534IVy79gT6segXsxrJrRS5eCQQXLM4uv
1eX5exYjwvRTM2WsqRitjcNzLpSvAjUuM7Cm8e51Y3TT0FHL2PRj0dotHLnS+7VdjOZIGu/4EhPm
HMDBkuQcyWY/1ZxdFZuMxxg62l7VMyxYsLPMU+LJbAuEosUPXC+ZHxH5fqdZuv4MLT69d0i81fZd
28W3pmkKxDe0I4tAd5LutZ5VJoOmVrE6tFBdw8ge8rekWVMjLYiVVz39TDQP+KVJQWc4zBB17pMb
ZeoVPAOy4+OKuJcfrO8e559k3DaO3b3aisdHxJ6Kppu1eYtHNzu0hNuEDQPhkLVhOsDOiL6uXWL+
wUPHOs9LTrIwAyG1ZqY7LHTOEZ6Q3Y7u1TlrscU0mkRv8LtqpzVHsufT6CD7Zjj1ZMRdbttecTlP
q62S+AMZNbrUnLBL7PfMUHFHudB482YynlKaR4dMOM4tjVIcVEb5rjedR4Fu5cYNwvsz4lKWHKs4
x7MbvQMAPnjOUPq2RUg9Jw1ih1XEqUKY2fVs1c7OrBXBDyyTfkM7lnuKYGO8toYVV6wP+qZMKP8H
zgN+6qrKK3qS5q7VjelkWozbg47mwYtpefJdGkV3yg3LYWBXT7u1LvlWKBijeUotIzBnh5xqM0Mt
HeKqTc5kUEJkYzttT4aLn9G3jMQxArxzjhkOM3EPmxG/AGFOLZQwDk6D+mRn0J7Dxm7yb2bv0M6e
0d+TKWSi4SX9hPMTuUQ9hn43ccY3UMYFRrw8JRVokCqnlS7JnyjhuF3Jm2Jm8kZRzfx+Vu2HfIqs
XZaVcRkyVHSwk9ILuerSkaYl+YP6DZxj80CJVb/OddRv+0HBVNqr3K8IjDJUaCOrXg2rKfmdqfyu
aytRxY5w1jl44q7cptPOHcsZb1FHuniMTQEUSKoypi9AGvGAOHr+BsvipVPocqDaJ9V0zDxxzDC3
OLRMXGWlL0xRgigtGit8yfALxkTtr5kaznemraUPUyFVMAOdZqB/gPmHsae7j4mv8SmKrKvEqmla
1bxi5xRTJoMw4CRdMJoopH2rpJEFnFpuCK523sdsar6RfC0AMS6Kd3RMtAAUmHgzQ/iwXggouYce
R1T3wc3wKXByG+wzVqjF9Bl9DihGlAXWs4OE70ygNQC/kXUkC9oK1FRAedI+65kzK3eovEtzN7Dp
3/HWcsClF2BGoVcX9lFm7Qo3S+EX7POG67mZYNhEbK0m9VddGO7DhD5oUzcOTnAzm+2T29J18RPP
EDu3tovsqk3mfApY2svrjKMxfVivuadl67w2nIh3tR23vZ+nufKOCAavSu001a7p2om09bjECZNo
y6z6Dbr7HVks2q2OvLg8uiL1buLBER+wek0Q5WqsHsiUKtQANKGCum4gzHv64Uiwf/gT/k+N/L9S
I9tY/j6dR/7iNnxOu/e66tLq87mOo9j6U/8519m/uCrnOTYUelwXAfHvjkP9F9R4NqpLgGjmeuz7
XZFsOr+orgG6FqqLqTsImX8/2RGjbJIPqiI8MXXV/S8dh3zEJ4QMnDWAJhamShwmJkOGn6M8OFMm
OVot++TFhLy1JfmSlla1+2WesZP36PjfPl2gvzmw/d0HopVUyQrl0GZfTpqfDI45f7XQRWmdeMPd
DYrEdLd4wIBscmv2MUGQ1//8eRyc//IHks/A9UJch+p7Zeh8+jwOJwsbl2OenDqx3zKPDzCyTHvs
LJn+C+7oz6CYy7XkVnOvkWXhkl+1558/qkVREA+5Zp7ykihBBMtgc/oFu5Gtx6ST0ll/cvJMu/5f
JLL8zV/Jk2TxNDCT8Jjj/PmjxyaXs6q05qnTM2iRrsAeBbKSfqYEEPQvZ25t5Qr9ceS+/KE8gUg+
SOUALrY+7Z//0KkuutKZUvM01uxZTNtQ0iFVUIFpyN4B+F4ZmUiOGExhKsyApbqvZDDi0IelqQSq
Xnnn//Ymk8hCDYO037HJ5PypB5BpCeLhODJP7iUs1CubdKeSfIsY9P/rs3DnA73mEebB+emBiimV
aBzPJgx6MukGkxwvh1rgfsh08fLPf9Z6Hf98nencYD2AZI2ZRrVWL8GnZzftBaFF9WCeZJR8MB7y
wgG+z7/czb8+OnwIzSN8x6rGKvXTzVQlzfBeL8wTdFSybFy56n9s8iO1BRXPvyGf/oysWh8dWyWg
V9PxPnAJf/Y3w+HQ5KJoxinTU/AqhuQz2QwRvhRtR/bnCrIy7ZmXNPUmGto9kndJNMA/X9i/eYJt
KJSQu9ZX1dR/fmAilIDgb3LzNLm9fjQIl1BQQ3vuWSgdT2jjoWfKc52O77wMKJMuL68lSBRkBWn3
//xt/u4OmLSf6cByp9HL/fk254WHmRdx4emSIUqzb/RHlKonU7T/Fuz7dx9FeBJtRGBlBuiwP3/U
JNy2bp3GOKUWl9fzYl5ZEtJZ6l2bO/HPf9efl3qWbySrnuqsSa983F8eX4FuvmgaoRyZEGCkUoDj
vlRGQeLr6E63Eg6G+y/PsvbnJXj9SEb9AEpsm+fMNNYd9fMbI/LFpOCkG6kibd8RAg9CiKPddG+P
CnGmK3woNKxluk3cDHVDzCtVTj1McaUC64AButkvDdvfZQUhZxN3x7zoUC0iEk1JpGOQ+y8XCVAa
3+mPtxy2iI1HHnjpGrVsAMb/6fZTKWbmVBrmsSvUkv4/uvY6tZUtw+t8QLtUzlNMqiGyMtTKmZjt
UOOX3bXgkcqQQynfEVYONzKCbvF9IUru+4R7jmFFwpCPRovCyovwS0PmCY0GIULsAatLXALq7KZF
esiPtZiVUMzzc1jTdeMw6lnz0kunPrmxaRzbjAsIczCbb/HxkDKM08p7QjyuZMCcokbbax2gQR+r
SQsewyOUOQB1GhmcxlODkI+q4TNcrrTdJfMtg1hV9XGDMFBG/w6pIKl5QoSpiZe147HsoIp49pFC
vj51fVyC0oCqlhwv2dfonpsXR1TYikooZ/caMKVbRe8V4CVkcKWv2uxxy5wFgtOKTB2jJ7pMPHt9
br/lOAvpFa2MoVnzuu90RNYdWkoAenOuv4sl0veycZr71u7LnTU6CGDS2AR/3Hnogkaya0pm95r2
qBgNL+nqFCThTwmMyeSKRgQKz6ae7iAOofHrmCmuaKjHHgIURpExcu67Ll6edEkuqvBM7hO0ce9J
m9rue17GOiIEg6jtpYs0I3Ax1T8NAuGkj0HaOJBhym+hB6c9Lj3XDUc6iovLLofwZfWS0rnyGcS1
2R4dEtPr2UEMszET25x98tEW54gkst0rGDd/hAermT7d5/UMd6hQFeKRLcxh182FqJMbKqGU6AAW
f85QDgeydmdE12rk2MeVhXdWiNlBUG5KUjH1SefLcDTPEYWt+ZZ2jSCXJzieSZFaXO06Uco11NIq
wSZFtQuRxcFwKn5zW2uVwbMsM8bcnYqJHC0Ooc64PKdboa1M755G52qBYF/2e2Z+RrA2jK4Wp4D3
rKWl9SZrUjTtZKBV0VWtV6wH3PYhNhZ9vyCNdDZ6bJuvlZQ0p1AoXDHWLjYNcjSNaQFuhq0G6++Y
FrU8xHDA+S3FNAVjtaCqUrvIfiyKJeXgCHsX1SxRONfgVVUUCglSijL3vIBpNdJuSzGDuVrmx9xT
rZCGlAAvrq72U55JRElqV931oiMYFOZvic+o7T9cE/6WpTvDtWfDzArmKUMlMuSsTMFSsHCNhMtx
EZRZfLWLvO22jD7s92lxUM6CJjsTdtTGWxXhFKauQaQbLasrnIFDfe1lEgV/tXTJa2woiJdJ77vC
R2jvmmomgxmGdrNzu9F+IRq1386EAb/a8VgfOTIjQJ9Gc3mtioYenqUvAYpJbqOLlibI87F6zUTm
9AjBQIvmauvs1mK0852p6fRN25ZKCCMT4RHFyxbjbb8uTJFfocq8H/JOOVSMwA9ZC7UJhOL8axTX
Iy7IVLmbvbr8moK0og1eIb2q0tzPaJr79LvfnJ5IJIJnlU1EJBOdl1bblvTlM6Q61+aUqCz/mMEw
qrX0sDZrdmDd097yCFD0W9shn3C982I8U+m6exzis7WpUjnC64n4IEwe0cbEf3NAJtMF6CiTzQLz
LNTLeviCcqIhtbrqtoOV4zFI1HeoSPVX+qm0sDwAsYCRjM1Q8D08Annu2JXgNy8s72fbBHIlYpU7
6sR6dkaPUt2q/SBuySTnoVZsKrK3OerJKdUzXoluDS8Pa9HjOrKniAKbzhg0Llbb/nvc0qMM6sXT
mGcsPLJqLyFZYVmIQ3eYLIzWaYLQv68bldAeB/p9oFtK/RJp5nRbMGoOnDXOFjoZ+7E7WGi2UarW
MO7XnHVVmwTmyRQRO9o3olNXFcWtMnGOIr97JeTJRXuUwuTVHxIL0ylQs2lvabl4EVCe+GqOJKs3
L6riRa+bmHqOkFdfM/6HvTNZjhvJsuivtPUeaRgc06I3gZg5BylS4gYmUSLmGXDA8fV9QCmzJEol
VtY6F6XKNEsxCITD4e+9e8+tlqRqI+7q4tFOY69+VrUU2NzcPtzkbt9tylSMX8iwJXkBLpr9QIwX
pp3Y7/Z5peBzlFOUDKvcSONPnew/prVtbWyRRFEQKraP92hUBu02mWk77z0z9i4l8qHAydFvx+PY
4Op05q3yFqO/H6HcgmY7vpN2W5ycqH42cxxhTByvst7s9+yrLv1SH+CGGGrzcwTQ+/OcJOMtnRm+
OZ74dNMQeO2vROQu7VrQpRC58849EqzU0Vkc0ZoEHZnXiukPw5o9UVv6mWgqddEAWDw5M2C9FRF5
AypAvgXSj+gn3GulnMoNBndUum0rrqDg5VdA3IZTkYDFbCuje2Lon+NVmK1Ple/Is96pmezYoZng
wvSsJMhiBmDjMI/+qmhytgs/tJE3euKoRvkpRMZyO/ZRdmMMZC20SWQ/ZqOTLWi02OdduUSvNcqK
8Aqr5KKdbOuo+SNxfLGMuo+I3+qzwgX7XCY2viZHB1Ej+q5o0b6SjqtxmEWRwlSZXBIRuhOuodK6
c9Co72VpzZhD4vBcV8N808OkW/kyGj8MOX3rjd51IjlOoLfsAPwArkovxDd26Uz6WO8gPHfYo0rt
PHXn6p2e0HCDnTbgbDQ1V8/2A4vncuQN/2zIprsY6lruJl6EZ2XaFYia/Ri9K04n6xCzue3wzBmE
HXOy0NDDuvIGEOgISiMN6SmCIWo/ZFNvAbrJ7XOSJdhGsf340ATIVRzXUGeGEIJBZV70rsK2qpgS
eBsvdwUbooGZ1HSGcOtrDSrVOhIHFOhoknJn3neDm5w6JPfvBkN1916uxEZOM4CadIlQdvF9CrIM
F+ts6q6tenRRF4ZzjLISffKqB4oXhBpJI2vBrbqWM3VKmc9uG9jQDK5M3Z3e6e2oQVDo6dgmVmNt
PcYu7qqsS3uLyQjoU2Um4EgH1u4zuXDTQ43D7omoU/czzWkn2erEBnVBR4pDHqRV7rZMBq3qmeiv
Jlm38azQjvb1sx1jhejSwuItl3T90RonJG5VVeLYnhKCfoTbtvBWkMBr+Ygbge51j1Ni4SzNCt8Y
OX2LaX0QvXeWDQy1scjL9yRYVDiIojm90rGp6quwLvOrEvFPv2KAqt3EmsW3ltNAQpZfj/k0EBrf
TKjIX4qafyQub0hceP8tLIN/L3G5/DL+z8WXKXn6Ifzh21/71gwF5/SHrtN2t3xm5zDaqYX+pNi/
pD9YVG1/amD+aoZaNEMpjdC6UkcuvVBaFH/i14w/KDSYpdONcXWTZsnfkbnYPzZcIEeQyYjWw6YO
N0joet3baUif45QIIwUhf6I+CoRcOOp5G0MwirER+sxHWjw5+8SqukI7VLDMEQzTYy331ZjoO8g+
6nMLt5WWvo7Abnrx70zwlb40bY7DFQZ8Ozd7pMsvbh8A7Ercal2Mdz9aTkiLMSh3AaaudPyyrr2B
DJyS2aAnWu/ecJaTpDnUX7MdrJegB2eUPSFSXxMgZgEFJVgYCGRDJEtOxLQkRpiYpJb4iGi2M9Ik
HFk2tXcbm2ybI4QHj07JxkCwPrcQGuqiu+Ot4RgbLxVWrj8w1O7nYUeokUcMYacXpX4GdzUbMJg1
T0iN263b1OoakkyJH1eNSAYZfmvzY11CF/oHffgfhUiwtnXaHf/+ATzkeVJWSff9LOLbX/pzFuEy
OnBNQPE2eCjsX/y8b4+fbwBOsXmOaCHT16U79Nfjx8CB1Al8GQjJXH4J8S86yhK+AmfFQ+yJOsxn
zvF3Hj+e/1etEMgsnBNsnekADVb0bj+2bxInESmeiPg4NQbgzLHGZ0mRBXriZexGBoLgSJ76t6hm
G5TZoZ2EgS49JEsRPppm3yJyDTkqMNGbX4Z7+cugr19mfmigGP8ZL6PAbJkKNi8DQvkyLFSYFxn9
mx301rHwMHSFDKdXw8uYER6SA9RvGT52yxxyfhlJlst0cs5dq91IEp4YWo5VeOSsXsuVwC7wyV/m
m94y6ewR5W6iGUrgCvIpjizlMS5aG9EozHPfxHXY+YVzMQpkL4UcTt0yU3VfxqvqZdRKIz65rZf5
K4VNf9lGZnEqoJKUG3eqtDhIvQmQc2nrGCSdtD7lNkcdfnyDy7dSe6KPsYhSPZ4Zsbfj7ILxJa7g
/sHfhxnNvJqbiSuVKF87bLYMvc2H3EdelBBjemuYk7PxY/EYSVWjOlH+upwt63ow0/YgybtZx4Z5
HTNooXfguBtNce6cyOa6tlwtR+A0nmx9hAmX5+xr9eTGTw5m4p1wKyto3TI7MwqOY4kzNSfZWi63
PU6ii24ganSM6Riu+mEeznVCxcyqugzrtnhOpeMDcReKIpjw6qh1uxOZk092GFZrCFlhAKG8WdFt
gjNszw++0LDbuaBWQPEf5QjzzQXodpu2nXWyJn86s2p3vE46vUGSHX+iBxZ/xOkzruHkn+W6rdb2
AI8BGiHDaNrj7MVTcZu3GSFeGREXJobWgAIN8ZOf3bR52l9quOoCUNzdu2yi4BWdOV2qpEMqNNns
tza/qTaNEd72MLqb2aehzXhLfltaVj4/lli9jV7XhGLFjX5U+vA5579nFCzyG1ciXwfPHvonN7Hr
Gw/NF3r9MA2pLOf5Uiwcg7SW2i7DGbejEipPusmKdp2hPwewLs4UPJ4abzMUDbO7qCZr/iBb1042
Wt8TOptSNNciA7VpWVKsGyr9HUwxqPkIShzL74567FxI0MQu0nkEKU0FKdFLoY2gupMAS1iD60nH
sTyEWh84c3+vafmW4OqTl6AZD90zIcHRd035Xo1Deh1bnAn7/N6g6bX2c3EyGj3fMMx66pCiHFAD
3CsrJqjI7B4Lt80x12DuwRVonsEEyQlT45tSn7UoxAyJggWCp/6AY3lCJuSHe9zP2sXIhGIT4j1c
p7r4wGbYXTGNnLa8xKogzyIbcm8n7oWzvDpTsqKLsNVRXdCVS7WjG8Y23ikT53KITMelxMndxjyk
3XHuE0QJWKuanmZZmVySlAv610Ft2goEUBP5xCN8wW2G4iEQWdohBbXym9qzo4Oko0mjOaPBxyzg
ppgQlNCtNNeLqWQ3ZxP45FYegcOOh1bRbVyPRjfejKK/p2LQEJMrGyCDES8Hh4q0XP22JM0RTEVj
4AYDoDdaxflYQWRGLlM1qOkcZ/bvUgtbjzCpIWIvCa9RMCVXdtx9LAViNEQmDWd446NT4xlbxa3e
P3Ytl7yEZK3bOjfPoE3SsTZtlrSOyVIW4sU6ml8rtt1VPC2pUhUxJAEJbY8z8fYrQqfDQA6swURN
6tFXeJtW+MOa26aF16ODBSfus7giRVz4K+nn1NaRHRoHqp6429WmcFGy2Gi70FZVhzqTIQI8oHck
Opf+qU/d57rSxyAyEcKOsZcPK9uDEb/ScHesaqcs6KILnNL01KvBXogiS6/dWLrutKaKLcrfpWig
6baUEPHXgkIR/33k2BMPvFu05inTUuAQgOcGfYMC0XSuoNVVgCiqydtnEENn4HGtczPxwoYWF/KI
ZCNL79D20n7fYZ86xiSdEn83W/anntVPQQdjnwA7LXQRRzm1e2pyzTMJBKAhWSEEODYq1LawMkus
uA1cwsSKruJ8yG89siuBQUrN3RHEwcL15zH+UHuiA2Uvir2BjOSjx+SY6t9rU4whqhfnEQJZOmmi
BoQ3j7ArZO3xfFhSkmA6zThT2Nqfy0wwjoJjhotbdt21msxGX7uOmlBzoYuDF2IPaKMEwin8+Fbz
sWn15APvZALcx2K46Ky5uAql7T/rQDyxd+ShdQJujHsIRPhlobsHxtn5l6KwHKAWvk0ESmw1w2qw
4ScxqUjggcoDWi+Onpwf1JpmlbfQTbmLJGnE3v0glX0OOyL/rKXA+o4Fx2i4sdjBb0K0rPe8R0DQ
THO0HZQyNRpSbh0GRmbE0aGlYH7KksQXbEZReO9npbye3Aa/aKFi7TpJna6m3Va0HwBEZpeMryIO
6mEvMPX6xXyAQZN9Fn2TneqxvM2hfpi45crwkBk0xwgf4mGtq765mhurCYNuBH7DKCEJmd2Yvn5R
5/H4wcYs9iWEuvDITE1uSy31yZKPfLpJU4P9vjVSeV3a7Dcrq2vRD+mqu4LiH5EYr3kd/AFVt3tX
G+tHmAMlQ/c5HA610VvjOk1Sqm684elD4yUColJl9adUMDEn39NqLp2+zg88c0m6Q45Hfq/CwIxb
NSbw3G31D6DcQkFvR4cXa0iNRBVkxacQV+qusZQblMAZUiBCIt2xPaceUyZZBFZmuudY4JojgNYl
WFjoayWHbp0v5EV4ozOlSSs2jQ4Bx0nNfmMDciJqsqtpQ3X9urNt/zzXJKpCN6z69eSm9aFzBVaW
Ii/pxbRp766SaCD2akCA+D5TZl1ueuErFL7k3n1Z9GkXIZ2itWU6n8Bd+O/cuCw+VnCbt1ac0/pn
iwfpQKZApQWjn7Ej2pPSD4mruxf+LNxH2oH5vo7hdgZmZKOhVpayPrljG+NQNax7v49jGBcFw59V
00qqRdqa+8ib+McMdbu3T60YKkQWNnIx5BkfpS/x/Jd2/Rih9b6x/Z58jXQywbXMHCA3ZNgPrCW9
w1+M9vyz35gNhjZQAotkLA3fJ35fvlNz73Rbq4yns6Eb1I6piUZ/uqULSysuO6RRdq3D43/flO5l
pPAkxYUMpKdB3ccaWKrevxG9r18OrojWkV+4ydr2a/PKyTkbekbk7hrs++QGt1J88l04rCtR1dE9
kVcukaMIq4E3aDTNkVJS+PqY27Gym/NmNOfwYKa53M0Cs9lcWzlKc304N7R44wxt8QWT+ICldKAo
dsgujeF+l/EaK2L7LrLd8JMjqnArKx2pK98mvD4YLcNFbE4ZwaWEzAAhtHUyUbD4oQ3ORPq51n1Z
wuDnj1qLc7YWa7yowiZ+yMMpv8PVGe+QcWvUB+Fw3tYTxCkjc2gwwQwJIp0zYjFGRw8Hcoc9oiFS
OPHJZCzNKHvfAVUiTDWEUQeoB6QPslbT2TThPJ9lmlEfR0cY51xhfm4iIHwK56TfFknf04dq5Dby
8Rc0eWStGTw+1Goah8AwjfYjiSrutdU02heD1uVXhcM/bao32lSLSJbS9d9XyWfocX8kiH77K99q
ZF/8gYzKdRGn2QLTlYGn6q8WFXGKNqI79H0ejqwlwP6bE2upZP9sSVETUywbGJIsUgP47v9OTWyI
V/IAHQ8XGBoaXHTNQPG9lgc0Ye/laTQ5Z8Xipw3gVRngWwzeGAxcOhjoSF955BipZIVVhZcVJB07
aG3kYLB6eksYtzmjH62gNHWsFhbcPOE+3XvhYDg4aJhDr1ySberLLBaO525JmSnEeNnry9xopUwX
v6roOD9F277LC+dciqZ7yqLxpie2kBcpzfaAAbO7zYXvU5A1AInNWd1q3jyTM9bHSR00vkF+zsr0
zXTesfo7/bycjNwOUoaWQPXbLmGsg/upuca2ld22qHE+dPlsxQF72rBAW2RanzllS1QSFeh7DUFj
xUcoZ95MOKPwSyKtIddGAWVccIZXWVM6HxrXHdeaX42PiRTp9WwTYlYNyg7Yd1DjptKES1RZMUih
Hon6LpuL/JAytnt0Ort5b3aWSeZwlfhPle895dMy8GWKRNJ3oQ78EV7IwbGuCHLV94REGKRPW34w
LVbslbR8PJtpSaKLDnoHq3ZEyAEHLr9YMZTFOgWkT61g18g9bJfieuDFR9e6YP9s1bijg6FuMKMq
pi0pcnuV0Ohm89OSfZynyWfWg32TZlJaG5w12lVclBT3ttPuu2oyzkcsHXfx7CKwBJB/XfE6C4Cz
xBX+8t4EkS3NBw0pn1g5jWldVYK0Kb/OK14gVFsyMQAP9TavjmQQw8Ywy2GjxThuRy2cthZp2nvg
+oBcmLXNj4Cp6i0ALG2HcmA+iNicn/AmuAcsdPXtrKvwctCa6rzS6I3u4FWqq2mYHYzJhOiI3oQP
8Of/U/cIGV9otlnX1M9fI3ebbwG85DqO5bEIO+DbayaFS0Yv3YyTpxneqK/kmHfjTLOWY/PTP43/
/0gELdAk/W5Hfdd/jL/vOcJ0X/7CXy3/JdVZX8oLlP7mS/P+z/2UTFvd0Uk8NXTMqi+NxT/30yW4
FkIaHe5/bazLGIBBgI54bWlQmvbf2VhfRKrfya5oZ2JmJasWYRMe2p+UzxTBeCaVpy58kLnM2ryx
Vmr7osUpCmEdsmmRxckoqs9AjnafDaUSWmfOdK0WhVhL2ucZSfTTdToMqMgSYzohC7WvEe53aPmr
fCLnPWNgoA9wfIrCEeF40nAblezbvvR88Q4KiF9A3SpIMUdtITlx6Hmo4cGEv3msWppTfmAScug9
051SybAfccJOaFPcwcDbwyxVS4+4hht5W0tu8q1WVq65qXn8xCZK6VWecS8FtI0MKYnOx8Khr+Hf
RoUZUWmLWfWntiABciBA+hJ1XAyizpwtJC9OeFcWZnw394zPuahqnc+D9mmMi+SOwQDwi7qI0xts
Hpf9BIFvtpNoG1fh8BHDMu7FriCMJIG7EjgksQR+hRPVDXzkKmZJIJ5MbBfmQgbalL6ILpszphFF
adD88qbLOMqkdpjGCvBhlmkRLxNlDDMcyChLF4pojVBmZyaUlDsZ6tRXe0OPKAlBwwOHzhD85Ryq
LmoKAwJpwEmYZiH/OWP9Z5MIxni/HQVuaeoknzEGfP1xh8//97/G17/z5yBC/4MfwYOMaFt8mzZ8
2xQ89w+0gw6J2RzkOPwsG8C3TcEy2ABQXfsWP0xnUvCvOSAR2OwtziJ/Z4JGo/fv7Q2vxhDsBjwU
TAKZUzpQF16pZCOojHAcqmFvmkOEBxf0fxGgVfTPxUDjE+FXW55nDsTdtQ+FbP3d7nn9dQv6H2BR
1xV9qe7//vdHja5tY8YATs+0FeA8JIDX2uSmiWYfgylcGWjXG1cVCD4TM1/jbCv2/8VHEVylk2DM
ZMdhHvS9XLa1kIUZUK12wkAum5sGrZ6O4B0mSM1/cVXcSt/ifMqX/tpoMhtTBqNb9DsEdeyj1tys
277Pgn5yhzfU3ZzQvxfUvtxAi2sSOh4Sy36tMQePPmQgaPudn4T0EJV5U7aD8zxJZx2VYRowdljU
3qTc1yTmvSFBfjVC/vbhlnCXVWxg0vnxlvZTHIZW3fc7rRIOsL4p3pQGMKy/+8XZJuuSyRsvWwR9
rz6lizyrk0047FpfOC1rswRzaIMhlpu0Lt50fCxzt+/elVyUbaLVp6IxTJbJa2eL3UjGIQaRX5HC
qBhn7RfXMp9R0BUrIy/OnDCtv8os/m0g+s+3kR2ZaoDkBQOqw+uqJ4yzdEReMuxSJPx46nyYnLpf
bX5/G5fb9Pq6TN7+GKoZOdrW8ih+Z7DANo5/ssmGnQUngVaadh4RuYzu0wzAJtlvXNOv7uL3n/bq
S2McGjWRnQ87T47GKqygnUvoUPVCTKh8H05Uln36/QUute9PV4jtbKkdCdmmOP7xClVMl2NkTrAz
UABfIWgAJasvoOJq9vZDFWXroTm5UhHVRUjCZ6en0YyObg/vvdpJDgybYTLJIRjd+mmaLOImHPry
JpCC27lVq9wF3WtkzfzGxvQaOLKsOIsDob6YmlzzpxXndZFjVj2PUTIS1QULYCQhCxmY3Giapa8S
DM5B7VXjmugsQnAgpD7i5pwoobz6ErmCBf0o8q8MohreeMBfi0S+/mrsz8sTbvO/Zel+t2hSPyeu
2c57IsDjDaE+9ppackHZO/2G2rd7NyUWogpGrgwlANsepxKcG9YDmTEGArYsKVOBvdMzVYQCWITw
woiAI0W3SZ1Fg9lems6sHTgboVCVfb8eXZsKul+k4CTw3vfSCwOfMN+ghfSztSxzqTVbD53xdOwR
BlOi5UPAdJz2cW6fxSJ7N4xed8m4FHG4NWfb1hrgGGn9FdDQed9A8lgpgXJ8CnOkeLHSH7S2kTvi
OjRsBeo5U9ap98B0+tih970T91f85HL7+9X68wPi8fqzTJ568lhwIv94Z6cusiGDLF96F18i5IsD
zOAHI5nuhhkABwx1428/knziYsFA/OAu+82Pn+i3EwfxOet3bRgejE5sciN68ktxToATqYC+8/73
V/jzu90D107D0F/8VrSSfvy8jnQELClDv0tVzlhBivGA2tnaeBT8b7xwf95BPZt+Ed0q2lEYS14t
04j5STrKiregJ+0zplbGoRoH940b+MtPoS3EMcXClP36KyugARb9yA3UnFZv8S772p5Blnf9+/tm
/LyPcTUeJAxOi7AAXxuXMoKnDadGoIgLu1qjeQXrPBVEUnbEIxB/53KkYOHrrgUq0Xsg13dXgSJ7
a1uiw/dqO10YSBSySGgWOPCr769pKjEn0u12YspdEh/9fEuydr8VY48KgRwOcTBIwdu0evUlr0b3
BMQeuB5ZIBfFPFtHuGThG9+A+cvfCVkcw2oQZlh/flxTkdA0LYytbldGQ3nQWzCbOt1AOC/NZdjR
QokRKH/IkVAHeUPfBWeACggENde+ByLbLfMvOSyLy8yboD+Oj0OqAZ7HfHirSjA0dZ/YezuKx2Op
8ktN79+yk/76AnyDmAiO9Dz/y3f/3YYaGq1fKG/kpjIpQclRb4dRRO9idrEA4U+6DjsIu4Xr9Lyx
2uJIUPlHL3HvutbxDwMhB8skSW7QDvs3FZltdzgpvsx2WB4tL/a3Yx2p9ZilGu+KPt8S9F6/8Uow
lq/9x3MEy+K7K3i1jYw9yKeoUh3RFGl0xLpUHnt7KtepRtcvQUCARZ+hSaofCJ6R0CygMP/+AbF+
uQpooiwiLtNwXz/unmIvwT7R7VItRvow5J79iWPVNTwFhvC+/rnK5fTgmkb81LVBT/4nKl6Tscui
qEDGvTWBNK9brAegOYyRoZs5kKjCB9JSZGYs0sj4okrDYKt0bxkxbWw9rdaQTFAKYygypK2fa7aR
72cSV1yp3zqKD4qEQR756BM8+/sL/vno5jlUgwJRGhbOF23q94sGKyB8FMyYuybNH8pw56KhWGsz
sOlqxgfw+w/7xbZNn8qm8hQuP3jR4X3/YeDIaTyz6ezqqHz2E4+xq0GwI0Pvtwyay096tZL4JCR4
vlhM668P9k0YDeBGbVZSG91l8DUe0nwmf65QVBO2yoB56TDIjqFjxG8soV+8fVHfMj+waIgx53h1
kaDNie1K9UUDrj4wdVjG4CddhM+YMT5R8jpvvKBezp4/XatNFtviBobh9uqp8aXWTUnCkqUML0+D
xbmHMLO1AmAUWHL+Qnr7XZXkaPtUzeFGeNjLuwjuM6eV33+/v1xM8BR4s1g4ul+/lpMBWUYseX5H
j0mzvkgiBPCYFUQYvCdx+vz7j/vFS9Oh7cjXbFB7U+T/uJwImcwiFCh8yaqddgDnw2AevPiNGvGX
99egk8FK4vbiI//xY9IOhJshcO9QI7eBJydg/mXqBwS7aoexs3g6JfBisnBygPIRVClp5JtJamfz
7Ly1R/5clHtYnDgt03IFY/iSi/fdJj+qwZ7jDgS/hVx5E0cucentfKEkk/WoMLQAWCmYZ6zoqwrZ
/xsPsPGrJ5jTEDebczuO+ldrrcdEblolkc/KEPGn2m1xb4xt1F91kLAJcHEqx0EQxA9YacrHayid
JrfXelqjgixAsmTBqKmRiBEL0YXZ94yk7AgL5+9Xxi9+Tc93AIjw6HPOec1xYAyVKDSUzQ6bF4A2
McsNxip/syhd37glv/gon/0T1jEUWhS8rx532NFd3bRus+tJtXiG3+fegA5DYaI5+n9xWZxB0dM7
S0vtp12txk4IeF00O9tM2hvmAc62Um54lrY9XcS/hrnXX3eP75tnv9jE+CTaIhwRXZpar9Y8g9AI
ijmflFgkoDEBq2+LCJ8Nb7d5pU8kGIoqVm9sH7+8ldTXsI8Amtj+q+c5ivSy9/G+7ZRpyACA4rhK
iE5atzo6pN9fn78MmV+/IThpYFVYcKBwNl+tZC8j9TGawWk6otWbraNUj5giFuO8touwzAOnxXbp
cCbPg8aSo7alchymDdFAVnFTeDYPF9Kx2T+EncrvzVoiJG3JZRzWdZ47GEzRTXysRlu7yAAJdNso
XrKRO0xgCCK4JCuAqO15a9zQIxo7ZizqzNZif5coiFYbgg3hzUVZbNw5g4lpPhfIXbepUaAitoA3
mu+BCSYF2g+aJdGqpoKJ4fi1hAS2zAtisigrQx3yku7aLk7wJWzwUhhHgmAmbdeB7u8u7aIcvAvR
Dyq8QeaTl1v+XRu3xUi+97QaBDqudYlzNLogmBZY2AD7LcWr2eS3UsNIeGxLrdobLWkb0Ppbs8WU
mtwXTMiXfAtRpQc3IkoFP2RVZVsFxh0Lc63K9jyVlJMMNXwUgruuQzW0niSJRGsGHCFWYDJ7dPoO
RY16kzAdDlcJWJqPbhfSL3HDfgpmT1TtbW0nCPaqvsNTjyscAH0iyBtRGg7Vk14VXgSeTEbDgUPs
tG28yU+2ooxQqYtF4RvgvvR35QIt2+Th0v7TNZO0pAYC17s0JsNmygv01Z0grWuV1rW9L7zhhj7v
dpB2/RDWZv4ehaF+6ktnhCCAaVNbEHdW418NudrCB9xOsVueQBWupIgjrChlsgPwPK4zPyu20SCP
llRkrtTdxzTDpIZiPlwP6WRtC8v6LCxt3CyUB34HTMFOR74Lcj5nh6aHtAUsxZhN/OisE/X0ye0x
g4tBwW105ce5cey9RIVIipha2Ul+r4PidDSnubb9ot0YepmQ0EXIw6Anxhnp9PGFNfJ9UC0kK8R1
9xPCyp2tGTdJgr88Rih9CH1B5HiaDRwqOjfIeUusu86db7J8OjS96FdQ7m3+yK4yukt4ntsjQ0Bz
PesZzM8eaW0ah1ie8befjRZgcr7Z69ATp0KLp40xejHBqO0cQEEfMCUrcwnQ0U9hlNePpbcoHmKX
lJGemKVJ79tnR2vKQOtlvfZoWO/cqrJhMvuQC8pwOoA2NQ+dcr0NTYqjiaMYOZaxzWz1vtCH5n2Z
hHtme7fJoN7bU1hiD/dp1A3h+8JZAvKirPAOcnDLrdSacD3bGmZ0D4NCaCVrJ6q8jZ6i4crHJV4x
9VFmUjecklaT103UAnsfSHAere68V6G7yqeZBD+t/NI1Y73HGpgQgFoU+7Lw5LPoiFlRyQhve53J
pCd1cqgaPAKU5qbeRig2EK3dZZVHFqrJ4nkoTN2a1m5DHcHLlE0ijYYR7/mcXTYjqwytJYlBmXEA
BqtA0PXV1jFm74x/gE/JA7EJMVCo7txTEG27DyrGAICEGnX+mK3nzmw/AJnZgrZYGOomv/PO1czq
acKEXe+tLDeHNVpYMmxVBbvkHO5Bn+K09MjpALlqwyypEjzsYdUk+7blTsEoKPP1DO/xLqarf23m
AETCosySw5jCB7b9pLk0RtMD3kFiLrpNmnExfoJPzkJLWNHfXRCyen5W85J9AnsfOcTsRFWQjnZi
ncNKcm6FzMJnn+b+QIqGg4SkDqW+npU3vWPOVDy3gDCRIBad8VhObrumRLOv/NKsP+BlGMnP6tSu
58Ry5ymRfgC8P7AYc6zjvdkc54p6OpngC0ID6x7owjEGSbGebXsJxmgVI1d5Tw5O89Sg+99mk9a8
R9ye7NM27MldmXpwwhj7H+yqQdTvViM6pBCWw3qYOx4OPCtwbXWRrSMH8B5p8dZhaEjacGkhIx3p
/XabUTcVTJPxlkMljOR9E47RvPHsxCAdk/DPhJxOQdZtwWjwUJdxvqxBbTxGfhrfIjxH3u62g7nt
uJ3aPYJRLtGtM/J8I8I696mTyXs0PcN4EYVhBLW08daVXs8XVb9wOmIG+7VVg4YBHHwreyJQVpxE
mqNTx/FVOnb1I607JtKysq/A9TXOpqwKwM+kJG3HiqypHeKY6IrcX+kGtR3bVzxEDQ8V3y5N+OaY
Fb64cuO4/tTKqL0Rc2vcdQn3GzCy2s2qVDsv5qbiClBnGkvzBgdh/cleKsygdGY8E1mTJjvubLIn
RJ0fq4FHM1rRHGsj9c9n2dVIxuv2vYy5r7PrNk+VEZFBNQ8xt7Upi/AY0Y3YDX7fffbHzr4Sc6ON
K1n50dWEVAlColMU6vOcWoKsqdocLZGjVDBCdW7wWiZ4xU+jQIu9BpFAGaclO9SAV7qpdOOuBpSA
4KkK39VOHF3CqqhgRZD83g8x2H9Tm0NjJT0OkSjDzU3UexBbWz1cR9ogz9qCi8elNr1Dts6+SPgq
CQb87VrXoqvBb8D7x57NCbxEwnElrCaHjArgZgWNN0vXSTaGR/Ln+Q9C6XsQ9se8X6eY/IcVcGRU
bF7ZPSDEUM+eK2FzRcIOwlDlB6Ptl1U+xDWif/gvt0kRy3tR9YMbjMBIjrmtZyevb+uPVho7t5o/
4zGryzG+Ug7KhFUnyvZ93kAPApY03Ov1lJ2S5es2Sao7t1MjPDVC8kGZprZIDAmM4pARX4mOu0aO
i7omglY963OV7LRJ2IjVWi88mQXItkaPy3PHGvmJ1ZydOLJP7zCrdp/nUQrtOLe0xDcalNRnt6bN
F4RDjPGBfkvXrkrMKiV+p8qF8k/OpRYkmhOeREzJtaoHoswOhZSEhscDK2kmY4ut1xGsNPas+CrP
0sog8G2urqGL0sRFqLHkQHVeLA+OVXll4Hf9c+Vp1ExSL9KgKcbmmRAR415EwGUkFvsvZJQPQ8Cj
19ywW8wQb9O6DRyzVFnQ4hH4YnoDpvhQuqz9uua2kLnadjsSDFHXOhx572Yz105+r7ObuY78Aqyq
uelDMLJDY9aXvVRkcsOdvTF6L7oKHRhvvQ8gJsGsigMn9tuN8ni+Sy3qHxpInvpNiziePb4i1fBQ
KewMnKjdC2ricFsPYcsm5iAjKaPeGhgIW97j3Hk9Mpg62sk8l3vhFHw1vDbPrVYAY0Kyklw7oqu3
dSm6d239/+yd2XLcxtKtnwgOzEBdnp5nskmKEnWDIEUJ8zxV4en/D61tH0l2WLHvtx3hkG1R6AZQ
VZkr1zAEuJZG3zrywjdVi1pnFQyV9YYTr7PBOHRaVrYqV6ZFfKgz4INkcL8WTDTtVdo1rMPOytWD
kTfyniJkRGqcBM+YvGN4opWPnbDPCI1iZpF6TC9DAuHYi+RSg//oPS7sSV41XDZ17/Qxx12HFLCt
a02M15ELn6WrVXcFaa6PqO3w55UxEuMuzqeFUTBsrPFn3GMIcBiUQnzH2jzr4djg4u4VB1KHCZow
LUpAwfgPCPVVOFG9T71iNgsarPchsw81kW5saT7/sIheL1yjWsoOUzUcrT5Sb+tYFcvyTYzznKns
NhHI8r4mmJNpGcLp3YCK5qOPBO5BhyS58WS1c7EMW4lRQxUU1+XOH6dX8L/8Jc09Uk68kptkanbI
Rk+Hg3EJ9kHLJE3bfapBuhoCTb9Lc7vatH3P4MvoqxUV6niPE7a+xfexfexrXCSsUYQPfctFsDvx
7ntd4EtLH4NbUmC/ili4z27bZbs49p5lohOoPoSw63VKOcRK2PCW8RidYx/gpjTMfWBNxlukB+MG
gr2+7Uxjwkust1bjwGJsMUJbjITrrkOFlJXiwv6Y2M62cGS5YTmxAZcJ3Wno1gIevRDfhrQ3P0rc
sC4iFxOshdx+qiKZLJH72RvSB5wjDEiEcrjJXdXAU8JqWtYbj7pw0RB9sw6lrL5OjJqQGoRdfKkT
XoO4yMIYzUeBo21VKbKc8qRdygrNIgMEckXJzu09l4KeJJPXRMn0ANly16V1RgyorZ1KlcjrpJsf
u1jLNyzFTWxNCYWagz0NgWiX3HaCD8RlU2YgY0nZApNF5XfxA6TZaQU/2T+2ao5Q16N15GREtFiN
c5dj714uo1EYDC0yAvxUOZxdDFUKajQtZcG5xaEKZXKXIaYgLymZCGVukL/grq0lLCNmaMMZm53k
U27a7tYxAOCB1rCdqacKSKOPNXkvUCedFGA2XZ1HiOcCPWd6EMj2HxzPxuKM5K0Ay/3Bb9NzxlM+
tsXsaGxjU6MY8CyKse1O4L4KWWmyM6QmsPuxFvQ5r01ZkPCE0BQzEHdYJl4R+Yth6IxPUtkNPgHe
mzG5XwNSez5TsWafcdDEqqhttQ9e5mgba+jDdYeD9lW5VCwZbmcMvUWHgzNOzBXlkNwNMNjig2aV
o70aPL0l6Tc1cOhBxVzeaWOIMVihvPIO+KbUFyZhqSVjAAyreEed5HOeJ8XVrH2siGJw5EWs2ECT
aOzes9YkjrdNovc60KdqaWI6eVfDAjg4JGU+4mbmj58aKh6eW0yTk0eIRBaDhmNcVuHkNwlZvXBa
gp1NWAb1gP78L5xHzCfqYzrTFDHfIUxl+05adffe9i0gQosv/LfULkAV2qkLPuvkm75hVMNJX9pK
3rfo8D7jR0cTbgexJpY4s7XvmkPgHyl6g/DWU+qguCKTkIcUwRXceFitlxtbjCAavSQkaxGZPQUO
dunlY4R1u0ONWQafMevlZ0QlcbHyEpE6KxuX/wpzLqzfV0PLp1wnaOL9VQFLCztxeNcEv8Z20R5j
KOT0jXoxGEQhViOkR4pX/uRJ8yWpECPw4wrtotIIGZ9LAILs+Eo0U+KURLpdrNwmp2jNApenpBHa
5y5RGhJK2AwR7Mwe38tFEDr5N7PH/HvR1xb+k6Ntic/fb6ZDDBQZ9own4yVZkjDTPGOS5YJ+otwi
rg+X5Pi2KVkYMyhgGXbx6MAfK7ZZnAD3wCxA9VekMt1VBLiIO7N2kEp2zuQcVdOVj84Io4JHyLx1
OQY13y/1HPCQhhTC5NjCYhi2OVTO6CwGnO0HF2x00ZtOFZ1dzYieUjWY26Ivio+5Ibxr6glkbxUZ
m09jVLVqJ4Hhgzu750vvzEHnM1KV86njIuDhISwssBNHqoqeV49Zu2D/kVqBy3AXB63j90+F2b7H
dC/xgg8rTqod2q8xaeKEP/cNvnG9mMVs6BdMiVs26wdzWkefdgX432GMW01f8B5S0TmRXSV73W0A
URpmK4Q51DFebKwpGm4OYc6vZd7rpDAXfg+typwk7kvRYOnLei4hserAzyyDG/jBSDDRwGdQPzCT
bnZoH61rjhDsBJcpfp6maPwwQmz/Pgb7n87nNzofQn90kM+/oOG/WXOf4xbJSBsTAvwjD/U/P/cn
D9X/A1Y0BDNogharHv+KP8U+GGLAOmIVQTP/i4DKL/9U+eh/GACwsDhMREKu5/xXxjO/TP1sDGJM
Zou42yAb8v9GfOn1zo9IOgz3tSyms543imKFImg2oWP162HUfJH9UH+pjCY4/HBb/gExd/1fpl9c
/Ta8xtLFwoRW/3U2EnsxXTpl5Kywn84QfKaNZrbs41Ne+SviQvVdVzsGrnNGx55q3MKIUZzgOGiX
6gPaI9pERJWAuWXq0oIKQ5V4PAWmvG9i8ADM9zF9rdIGV7I2ifvpGMSe6tdFO6fyGd10hlak7/iU
nOsqsmV6GaJi+OolMxJCKT9tGtCJdpHAK32Aw+DRUgRyC7ON08fj81aILBkB28GhdCT3zS1kcSIz
mR6LDAMaOkj+GwTQ6aroNWuvABoxWYtsbF93maKjah4x1OpRWCLnNgC6eErvQ2iF7mYkLdl8nj0a
4nXehxITiDTSnJdIFwoKnxiRgIJLWTibI3iuq/G+xsMxWnihP4YXMoMiIKFUGeHDGOruRs/SvCaT
DcN/f4PdSKcTUs7sZE9EFb8zNCLhfZIEeBdbt56Z+thYO+QXRk26DIzWC1cAjZNFYmZKLNLMd3cD
Bi60/eFbPqnwbvBUuS71iWCX1lM1SXFh7X8CwOg0mKijXI9F7W17d1p1/BvunEPzxUnq4eL5DH8B
cEJrl7mWcZ1is1yNQTBw9l9xjcm2eZPrZ4O4i60vNlUz4PcwYCFLT0+uiV1X93WEZ4HTVfhzdX1c
LhmlEdDOnv4hrZz0E8QyXDOzAqsUQINlF6fO1zk4+cFvSUeshaxXhdDEJmLWsMczxXpJSItZjFFU
EjbVFHtQru5gB9kOUUT2gAgqvQ4S60tSZEOEyGO91YzRJQOZRCehSK5qBuZZQrRvDjZvD3kaeStp
WTGZtm6+1scuP5K92q5nQsYymuLsQzkAsNWcY9tQluKLG1L8LpqgSe6pd+rXcDAcg5JZ6RehfNAO
4hG1QxG5Myynzx1nW6ntWNfTs2VmT4lWmS8uboKoh+30SwxB89n1WVQ2iMsGrp29B6YdEGDJfN9Y
aMCD1n+dZGqsBTYGChfBsHttpnadTDEci2i0F2k1HoHjHfr2NqNwxPAX8UhQ7prQTvclZllnOizj
RVL6XAyvGBlXjt2emXNG4q4SS6Yb7VML9/POGp1yR7iLdRxByC8ZOSa7PKyca1VFWJsPVYJ8OEpe
eKIZxKveOvbllO0424FZJjv7Qm/hBsugCb1D3FjTfe10wynvqGBzXH0HTNp870ElXY7UXLPYViwZ
n/G0ta5Uiy6pRCyJXSabQKNNiOND4YbWXe/37WlorPgjMVASMwI1IpMHVz6TzFU/9Wk/PsaxW2Hb
HRJPImPxQsGYPDeD2x3JjBTaWvZecoAPOpkbI4+IBNNFsK8mOTLsZCyoJ8LfwG90vjlDU+ND46qP
MjEBLsXsRlrl+84JzhkxOytwFn32/AXfL8K9KaqjcnTyFoVFCJfdv/fFSAgX0PBOp+fCgafCfsZo
B7LVCm9jRjqcKunWbxV2Qke9HmNEkorpUWGP16R06kuU+mpXNhQLgRrVp76MJ0xsjAFjkDi4k2XV
f0QGaCyh9+Qr1km3KvES2Y1o77ak6+CXkfcleUtxk2157KwWbaxBn9Lq3QLU3oJYE3ojA90iLnoW
qedNd+8ZQ2Fi16FIsjbRBPmtY36bEDhosEsCsHwd1AJt7BMQ13COgvy+GjpxMUsz/GT6rP+J4K6N
tBSWy1g86mc3TvWz6FJx0crcvCo59BwUrRKnsjQoyzJ5l9U9fafBQj0Qc2+vJntWVQRjJ/dxaoQH
muBiFfqM1rgZxbmv8Yn1LLaaIiuOmuskB7O2DVhFaHmWeqfhpVC76kuUjFhRjJqPNW7fJsmuVW39
lmJDJHXaO84S/F7q0vyc9EO8z4jP2taotJ+MBgeW0Ou8i9kpudD6eiJTSaX1h7boxUU63nQGadVe
ARZ1TjRjfMhi7EuZH7feqRhH9T7n6OLlGdbOriic8UCIy7CFqzZchq6xDmZmFkgi6/p5dJwWh1AV
rJQ9TJDNZXTlZKteXNGXb35XeN9UPEcNu12LR7QI38dUJms7nsQCYBng2e+PSrbOClywW2oIWNOl
wKl+7xvw5IHqsuG1yn0DCxawXEbAE7qwLLLr56AvunXp4YvrOzlmWY6bpN8K26hB0If6Iy4drru2
yzB/s8LQ3xY0XefeCPzj4BcMh0gO3Ue444o+NemCTc43qt0uu3RYv98lft6eU8yD173floe61Lpz
0GEhndgpfjQZ0Js2FP1HJm34kFeC1MXW1qS/aK2xv1Zh658mTaivutXj0yL6mONacI+P2dhpT1Hk
oN+NS7YektNtfG1ABOZNm0DkaQqCNVz18s5LC+sS60HBtjQgFvOxbcZU2fG3XodKiXeC0DusOjSM
EQy0r7L0/NeUNnejx9ar3bclSYSF8+iHYbsAdbVOI7gb26AyEfpN+jIMivP8AA91ZgF0dYCc2Pus
UOSa597vEjwJSkxBowKJLfYEHzy/G9YS46sNbFEHXiyOegtkRljicThmadxiCG5VezXp7dVzQvtL
FzW4WGJYNK36cRCPdOvVPH41NwQyGk9OkET2Mtcq+x4XCYAac5DimoWFtx0jDtlRt05+0GCABFqp
n2vdOHe2Kw+iM32UQ1r9NeoxSoLXMoodxH1wA5B3nDzJ+isC1d5XU1bdp6rCETcyzZ20nGKJmg9H
jHES0xZ+pveRWsB8khaWZkBmlvfNz7X+JS99Z0Me/SfG6th+JeJqmU2b8P10KIjUKe2O0RsoW9Il
0WGsGm3v0rvFSwJbyOL0sEL9EuPmVc8j2/Fg9uROlxxviuRjXk273eRJ6twH1KYYc3NY9y5uD5uR
wV2ysuqJ+kOyCV/wW6xXbd08Q/DJ7wYQ84pgdt3ect4x/rT7dJVhm004peHtcB327+DeEHSDOeEL
BZrbLjUM1KDjB7t+TgQPoxQDcVwfjHTvZKGx5M3O7seyGlCj2zLBP1svKV+HVq1TLR0f3Gb2151w
Z3J1VdyBmI2sE8tteDmE907hG61tOzUx42JbQfBAMY1wUuLKbOrj40BM5Ac9LbMPNJL+xg7byV5i
xFbfVWknCOZwqVZwQdrrXoUdSoiecu5gOcEW/hDs434AXZOhlRySbs43jAcDY+Q4FOUur82w/Wrl
WFlBDkg7hT5iYdX+CUseiAud3xycLKqvrtZaZ9tu1EXUjbESaRwuu7BmhFmgpw4p/D9N+GUktvsU
uvG46k0crmLH4Fvahzz1jM+xZ5sLvHFhnQQueKqXu58M4sf2SmMuMYyRtap7rV1X1vRKUtZb7GlX
v4IEgITORVsKn7EFUF7SmI9b3cJAPQUDkLQIxzgz8jUmCB94LBYmPr7NRIL8RCujuNGy+G4gWeyM
SvcFCn+AkJxxdJimGdJRiG9VnnFjcryPs1yRbWJZyG08ewa58cGFN7KJwkId/Hi4i8C6nq2myJAD
SyzidIZyGyg45nLS5LQMUjBd/PRwDJgHgSDX+GMl1ovSTLlNMJpeEt2I3bfj3UkXxhh2U+m54PV7
1VpvbXpO8JR3rbur8IA+OGarn6M8i1f4HduQQhqOuTaK93Hl+RvVgv1V+H7jxgOZGweh8AKcy8lO
BsMdg6pslfjZOp7IKMCJvMFfrfJ+Rzb6e1tKmBFsUKYmoFb0hz8TCKPAVlnc+/E+yecBryY9eDOT
zy7t9CnTar2gI6WWKjiy9XT1733pL6QqulLXhAoLEQC2IEq6Xy4+xeRtq6mK94Ysmy9TguSSuLcI
KbNIH/79UjMp7Aci6nwpC1HinOhDzs7f+JhxjcuTRNe8NyqzLtasEZWBpYbl13+/zq+MzNuFbI+c
FwNxpwHN7+cbmpbMK5rUC2fWutpE+B/t3Xk4nhVxd18j/xKnQUR6zEPPXyvM4UN2lZA8ySCam+sg
4tPdPtL/8KPf4EdQXjFm+Rf86OMra43JX/lzttv3H/vT28DA6wWGLXQGmtFZR/QXfGSgSPYAVBDy
/gAg2XghIO+1ZzLkd3TpL0DJdv7AdtjA7AVZJ6x2Pt1/Edj98+KxUSNgPSPQp7hoJ2+2yD8R1qdy
mvfa3iXoMMtJmYxljydlS4qwHOv28w835h8QpJ+3idvFED8IgotmBuTftDmhI23g4M7Gg5sRbWFT
Kag5g+B7aICLp9hLiAD5lRzW30Un/eOlLVwhILB6M8v55wUVa6lBfI9hX28ziEI0mlgz8PPk2utd
48nyJQMSHGbmeUMwI9///s1/Rs7mb+6ZIMFzCh/pcuCHP1/etOKwEElmXbMcmGbpawOpDDpupdWB
MT6Xkzmsk3+/5i+Szv9clFcFuBC6KZTqny+KZXvQh5Uwr45ZmE+FxfTbzN2J8R9C1+eqc+C5xDM4
jp0MA/ao67t3d46uyjSX+1C70A/YW+D7tdrMzZqmyX5FVIJ1GIkeunEc2JzIOpr5Qou2ooEmt62w
rN8IOH5m6n7/Gi7yfrZ5fADw4fj5a/gjHRBWsCZubwS+pJjK7WXWk+/it9J4us3fZPpbgvXPNPT/
XFWwPAik4sK/niqupnuJdBrjmhiD8YTrTgxnsIi+6Ymsr0SNygfHJlcHER9UNUXhvP33p/f3helx
1MyKbR0bDP9XrHUQYhYcS4OCyyWQal4wao4/DIf6d8mHv2jmbt+VI42V5XOGglD/ctoEyusKXe+N
qz1nqWlE6KYbbH1QkwQW2USUzvbroLvz6pzHSPjfslhuwUAJCOdvHvc/fXEUveyWOI4g9PrlrTVt
rRS1HujXvqtZJDY5JOXJJMZ1wL6Tc+/fb/M/LRIP82vWJX97f0u1M6oECoQ1mAByJDAVKmIMagPp
HXtK92PeQLmx5uy5uo55ywXl5yXHjDZcAgxDlTKSqQR0GOQD3T1BKimanVOXEnZtdDjARNEAXbVQ
CavM8Qs5Hji1+2zz71/ixvb//3XJ7QF6zBdtaPrQ5nljf14iCZGGva+EcQ3Q5dQbAh2a3e29kV1e
vTQk68BiHdlyFTcw90cYBoSDxIxWRb2rVM5EOE5tkpmmcWLUaQRwsvxGl78pn/5hF/Tw9fFtHBc8
BHy/fEwNpHEggti4MlXlhtxus1E11YuhB8ZTnTW/e7PnE/SHgs1G+cVE3ufM1RkD+cavV8y70Ez0
VLXXcQ4IczqSnwIh539YhOP0cEvvG8ttXbx6gwAT5SGBhw1kI2DLpgx6LfwP361ywLxHZwcgWATO
EXXwyZ7fidstajk18G+IMf0gkqY8EpQ800Rj2JMeX4i4i98lwfENfv1afBOeM9GaNj62yFR+ft4T
pa1XwzS/lrwlS1GpqVklNOt3tZWpbkfAErnORFsn3cp0tMxdxkMeRBsRhTFMCP5sndCoCssgQL01
2SDeZphCrdtF0NWMZWGEyL+1wAmmlW4ReUPUxqh9YJ4eonmCfQyMFqrIWcLOI8lJN3VWRtKOeH8x
8a8WxK7B5/Wr4gqmFB39Nk9OZu6XlyEJvHrll40OsQ4O1ydDeemdUarsi562CAAIDwK1UBMNEshg
9K7wEHcPnYqKVdxxfh8Iu82tRU1q6D1EOBovGcHRn6E2feV40BAXg+dp1XNfZAmS/8DzHulzQWZr
fC7dRWMOtMK5EzZ0k65Q8M7APt4Ivmv8ZZG3XbpjbtuZi7rvYWOYtYq1fYDxxMkMoQMuoHEdZhn1
I2k4yBU9nGCbqzYyO18kDkFjS7AY3L3zKKyqey8kw2wpBQKxlZ+Q3BZGPcduyjvCTIsl52JPt67z
aAzXlAZi7THg4tOVjvPaQkGPl4XPbkMJyEY8VJwCLXyMEOpRC20hsAif8dsgQ4ZgJJl38qGb95zM
RkTnvpyKHgzgYAEBqDPcvPqkSeEbm1BhmJziZSz9vR3G0WVIRfeFkDKXdHpQaNwvk2YlrDy8NKbd
bBqsmHHAql5GXZ8+MdKJD+aA/heZkPmmIFkvnZhBuifMYIMdVPk5R8H5Cd8UZ1FDlX3nRZFfwz5I
mMbTPa/0nsezjNDbbCFsOKvc8IYlLxap1uEiKCSYn9I0hfds924z1iIhLQ6rJ83x4/Q4QI5P7UNR
ZCJ/8jB01nHQizKCAFe5NzOAFp1CU4ZFHNqbYLaKM8wRwsEytWMmNTBZNAiaK+jiovqERZ1r8XHT
pCBpDqKyv9H0ufiZHPlQpunMktGG8ohTPsUQOzhRiP7oWWuceysi8sIg+yC1lid2C+DKlWIEOXjw
YYEm2StixVsJQxXjEOQYGOctiVqoXgS6E2B9Y9ZqxklJhqje+NBo4TwsipAU5TYd2LJjO7z2nj91
xGS49mvgjOMijMnnWXcZTBpQCudVoh9+HrEwfm+naG4QXTYem33Is3OMxpqohtbECvWXeCbzx6va
4cPRcZRHyrrguXexJEpVXh7TAip4rTvzbyozceq6gf2Z7SwIQHEF8nnDmIm0IfwRgvcY2VxMXec/
MFNF9QIL135tTE5q4u4JPAHkNJJLT3aIWNJS+6ewhtQiIOU9YJTBoR5r7Ki3PZIaDojJ4RD1cC7c
kfXXvtdivpWisSFEtz2/vH3anGFAAiJly/uSshPvfydW9/WtFkkzNE53RZ42u5DJ26WfOuMywKg8
KnM0ngYDTp1pJuqhj2k3rJmRD+uc47mT0FLVXD0qk3tv5IovxZLkSmkEKTgGe3tI5l8NjSJgLUyo
PvWUDEg/4xTFOI5sxozTthZh/ULKGdWvjFv1cCsUJpwl1UEmmftqzumPSUumaVPzYSSsK3QveMIv
Y2S2+7LW9AvMXm3ploF+AURJyxOvEc/uph8oypqDpyV5e054e9AZwNbLskTwd8tPw6KZ05xUSgI3
AxTDr247zSyYkjCkfd02fPKBn4Hgik+aPNVaA0XlVuAgkhLodRLIVrfmx5pLH5WIJF9lDk4fS1uD
Zb7wyHSyQbeVf4pyx36NPIsxEscOH7AyJZGcvlYQ0lTlRvCWaThTLorbEjICJ5GbAd83yiBOnm7V
jFffHgmvESTD0UH4FHf8qwgNDuDCBmRclXOrkoKzbA1lUBggkd27POlL0Vrenq9THi2mrA8x43li
nxjv5quhZ+45jpy43fx63rIp9ZCsRhxUYPCukwEg1/YT1Z+rMdSiXR4F9ICGW/DWwkf3wd3562QG
Di/w90TXziBWTQ44CCSpj/a1q/V4azEiIPguypxXvIC5p7LK+f63TSDNLLKI44K7An4vTq5yrD0Z
wSw4d758PpJnmcyrPuuM6iWZU2IhmjU7yv16B7GYpxqbLbw+DnLuw0gJKtDvPGuMXe+lCt3XWzZq
qs8xj8TNMkIJHVZ807R8ktubCOxstMcxZgtwyDBhHtlkbD42lkLtvZCBOZJTOD+gpLbZmkzcj3d5
Y4hn5DhSYG46gb1ODJiYxPhkrjIUDvNHgnkd2O6J8WRqPj0AUw2OJukbT6NFvuzCMpUxkN+A6Q0C
H8HEKqxY6DXMgfvbN+QkokZuXXYgkoVhHs8N7zTOfA/DYomGtKgxWzdDVFraJ9hsxhN5hzyWbq7S
JsJZs+8V4+3YZCjCG1VlcDSQvfHdJ6cSp8L0UaoQH7lqYLA/3O4a3GspVsloZNOqmT9O5PIt0hj+
btV3rNciCvEPT+Er65NCW+hZE9gx+WUYlLch21GcsrhM22d3jNrGsYhmQTjCCx7g5BgHTGxGwk13
KnbI2XVEnzkPshlnlcZo4wypNWSj2nLeWfjd4rmQsPyzrLf3KeOCco3p1Jgd8sHlp7M+MutHQzdH
XpEg5UZPc7pjnNz2Pmkm2rYMDTZ5SpFwbskZsU1LVA7l8XYDvu9Fc+M+zCnjt42VoTsnzu3dDULJ
sSaJC99JL1ZvDcfQ9fZ+2mYfbBOAgC2RT3Z69nqfV8TX+2ZnO+lwiELV+P95IfIx979VHvy+JRbA
DRGxhUChVDmv6HmMp9tb4cqURZGagXFxoW5ujbowLsmNipe2SBEZbBcGUw2nYCdSBIgvURABQjQO
8PiCaFG6qhFuAObdgPuNPfL/FIUQzHbsAC8w85sdrxxDr8jF3MnIUI8sydrghEG6b23KipemJ3jn
GRaHcQetarp+jznWtZl52o1s2rcd0E47/PfLwONmQ8Gcj+8O2f3C8kaWzXwAwdgI4RYsGW2zkZZh
MwQbqPXICIp+/rRJ37HMrFpx3RDf7gc8GBpCMGnVnoVUFH5OyMNHpIl3E9S+TmPu2cg5ZkarpsfB
8GO5w2ijiO6wq9HLPclaxqXRCYmkaey4QshAeVzpMI+ap87pKUJg+4hnnZgQ0rYgqmxYKpDXe9N7
7H2Z30FjI28r0HAmStqdk9X6woPmfCTVOfkWWm2Ja0eNOYVLS01WL8k5FglkD1CkOZFmgd6yA/IU
VCjKfWaQwH2OKx5o6YyT3Gp9gmSuwEpkEdYlPm8DrBQIdsnZslvDIMrGyfd09nJXGFWhlllVFXBN
CAEUMqNecE3CB/HQ4A1Dgtz5azRtnX6o583/QHIMQKQgxfCSw0ChgyEQdH+LRi5A2aB5ZcGoPYaJ
yeNpUM+CVAmDm3SL6wYBHJncjM3OaubNvx6ocfK5pKvnHOsUjjvGgkSZ9rMt661RTuFvHEdLsFQF
uHmw0Bs+XjB5gE0mU8YVfqx8Unk7TIKIfZuZZ5mSxSvYklJRiXUyn+GGhiYj8OfU1VtjGOphUR3g
ipJ90XTsaaXLXOQInkYCQ1SKUywIdxwrYVxC6YhnA87qO3bYPhzWFL4PrxNTJ9fk/MRImrc1D9mt
Jhe29MCVl7d9E7YOm6PgwFzf3GbNbK43b4nLJLjE+YqQKfZoaVcvN+FISUTDa1OzhLqMlycOtPSg
lc4GXRafe5pKTiB6u2hnOlH81R5cvT06Vc+K6zQ4yk5aixPy4bnCqMFIZmp3nha+vfeQLHp7GjZJ
Bir9zQIhWDOrlnuILKZJYGzbOa96OhlP2DeVR74xuxI4D7fESzSOjSAw6SRyl4PFHZSLelJ3VxPK
z30F8fjSTOG8HdxKZkfPv7kkt0CBKHJ9AzUK9aurOnPDlaOnqOnlB0nO1CmCQ/Oh6nGva1kh7M50
O3AEUXWiEXFz3WSAUmn3DUR2ySRYFP7aaiy5I8JB+9JXlvOeiH76SmbB8A2j3pZye8wYsLjKPBoV
Sl2DomybAa58ms0Jm1UfkIm5qOsiqdcIO+uDA5PpEntQucLEjT/mVRc+wroeCGzOM2gIraNvle8w
TrWq4EOkeekXVJP8SQ6s5pZKGeXzPQINOtYM2Y2x9Dp8xecIA/flhiL9b8LzmwnPjKX8gLf9jSD8
/7LXt9cce4kfTGpvP/InN9j+A+iQQYyL6xg2/j9kVfr+H7YHZxi2rgkCjzPmDxRhJjzYU+PEhA+2
C0X4rwmPpf9hmrYlaI0YGAH0/FcTnn+YWfo4qTBINNEgWL+CuwmjSru1bG0nNM3GaDlR064Xdvv0
wz35h9nOz0ibM08sfQ8XXuZJlj67vP0CSaEvVMM0aDsoCZRXZa5WVq/7dzlhWr/zsPoZR7xdCx4V
82YTEMwF8vz5WjyLBFKSFeyUUYo7lt2sAjKsgz3p8r5CDv07xyMmND8hbvMlPUu4gIhgxYaF3eTP
l5Ss09rwmmCHd0UAUsGxd4KMh3Km1EBslj703mdMjC24OH04WCsy7BK1pTZBUFE7ITrtAWbeopcU
Q9W8nYty5h8r0SCpkXFzqkUrttg6ie2IiJN9UJmwbuSsTzLya5ZmgrlM030AVy4OYmiqjRbkWHEr
VFvIsJxiZaHA3apa5ywOIZzUJCtf0cBNXwVVynOU2s0zmtCz3qt4PcKuXcKz03eTaaUQOkzXX0aJ
1V/NFrnNZE3lHTSV5IMJIITCNsg2Th0VS/w4BjT7xbjTS2Lp6qk2t/5AGHNTq3FtRBI6S2e1R7Cs
8tJU/ggikFqv8FY0yMJjvZoabdzVyEIgyEkRuMzCkNu39BQnd8rllaY36hcU9+jxG9/e6LNEP06J
kYaF8l28732X8ovvwv6oqJKNVxCNjgqF93wJLkjoi27lxVvfgLhQO/sfEe+YDyLUBVocvRXvid9W
EA8FqYKL3FRlyjwj5qClRAMi8a0IhRHOaIhN7OxOzwYgNRfntpPXjzDsIHM++2rKoK7HiOvNjHcv
meCF2XGC5NkyHogw1pfBXFNFtXDX+NI1L7lXDpsSR4eNP7gAZLJ08/dmtlKPiuiLapJqFcJxOIbC
72FFTU6Ur1tuTkSLeq4Zz360LVO7WkU8nfQp8Ml7lxCP3GLQtVUaJwEyoVJ7tN3Y2Qdg8LthLNq1
BWPwhL9B/0731b2lxuzdMYUk8ZHfF4sDt6BdRYH7pcYHZjTG5kKfTlfrZe80XuMCJtUx0KBdg4h9
ENTuvKSwfDXUNkiZcrlsJaLiEj+npQjIc/Sq7phojY1HaBcqPN395NXx9YDf7H22AogxEccnxDe3
fgjGzDy5UXvvyBE2ve8jrxMDqwcjmOFMFWSuGb99lbmnbZwG0mBqFtNbJ0u15Mk6b7BO0zu43uYq
nbruAVaxtiw6/6GuRbxG1PxJ6xvrYk4Rvj5qai+aN5E7JNzxsSgE8jNDDBuV29dizD96VlCauzj1
YYUtsIGK1JcCtqqJErnv8a9j4pjQ2/oVHvxTm6C+D/PUWbvmzLFUGXL0E32ckns89EIFSzysddKn
NS2cntN2BCpeMP9oR6osraxXdANt8mQ3iR/C58Qowh/GJ0/hFCtu5H3nRuQn4QRSvwMCQlfi/x97
57FcN5Kt63fpOSrgzaAHd1t6UiLFkjRBUA4eSCATCfP050tS1ae41Ye6Pe+IiqqiuLXhEiuX+U3b
Hie9hsD+YbbG5DqVG5wzzqH5XUBBig+ylAWcgaxRIUkRiJD3ugr4JEIGGgJ+P0A36Jqhne4ypD/g
IYiwl/llgic4DAWZTsEnV+TQHTd2m+LCNA2weh/LcbIw/56Jkd+iZ9pDrnJlXYAENHwIvE3apj86
iaw+wbqr7hNN52ZAecUcLIK9a+PVGKWLheWl56YYmYwhlMEZ5yZQK3qCLm1UgQKK8YvJTfsrB/3e
M7dhBLuZq6VYSOATGg95R1tO0ikjd0vD9H5ZxukrxPE03lBL4k9YmU4adgo5uj4tuZUZFZOktRfF
TLNONePabhuj572xYrL/3vfJdiMdOQcnRNOwBoq9p42gtq20gflZS447c5omn+eB/+uV1d5DpMOt
ACt5QxjWU/Nu9nzx3UdU7YoTMRw416fbs+D4thvDrM73GLSAqbXr5LYOivCpbnrOz6u1c0CMtGF6
QN9+W8UN58Z0id8FloLTFw/1o2er+Q7WPRSMeG26+6zBIWcjYR7h8A6DZuS9rXf/zQL/f9xLoHcx
jvy/aWJkgbI6SQLN3/gL4eMmf1B9ou0VR0yvAcH9hfAB9feHz2TWRqMc3WDGSv/KASNMyX3SJZBe
QNeCZ1jIT9pYwK8gG/BbxE4RGsTC4D9A+Twro/5tQMzp0BUJkMCENuazfZ3gT6AxLw30RP97DqC5
/MFeknr2bppcq1c7pUp3eWSIjB2ZXLwa/0S5BMFXNJ5Fe+V0yLi4B2EZXmXVxxZ7ZZuksCU3cV3l
84fBbizg7YMvwjXcFOmcaWurPY3Exdarx2X1dvSvpHsLq01E6A3Zwpo+gDahK1uzOTN2h21SuEaX
BNTd0ZMITLI7spUmw7aeZitOD60upaDFLfOUJvnfHuS/SV1PVFmxVkUjxnWYWDkhdg7u6d3pZOhQ
qK7BdyGBVcOUyqIczjl7GKkRCg0Jh5ydom1+9DBAlwe0PxNOzSVScj1wpbL5w9un5JpR+N8fGKof
SPQyJI+BHCL/ePLAotKdm04O2TcHS+HqWvhFVl2s/tgzocotgLVYlUQFYxbmFCIembnOTBY3pS26
6qmb5QLTLhqhxl+wmUtY9OjdreNurWcexV4pbEwf8yFMrXkfMqYIb9a1cvgYKiVkuhs7kyNqXm9f
1OtKBI12bjKZNBUPvPrwFw1t6K0zOKy6/W6jkBjeB21hde+bOu3Wu7cPdILd4UAoTBtl8MAgaDje
62R9IcaihjCn3zyetuPtBa1UH6a7zRs+e1Hp306yC7x8s4RBjeMw/OZIv2enbX8n4Pm6bDCXDH7Q
NegD9ELwPje35G9ilsiyLnYyl+E3LeMhvAkEHCfk+xsL4MsF+Ri6X//pTQYDGxNKqDntyCgpvj6i
5WRW1OE1/rUe+6Fbdv0iMFHd6HiFNvSbY72uw8zVEbh8rDqM2C2lmPv6WC46EZUoAvfb7GSy8L+7
hu2dn6diZN1lXW9ucb2Exvbo7Qf8y0oiYUQRjX9ckFG/SFIye5IDnS/5dbYRdqEDG9Wxfp+6FmaK
v7nGk8rPXCTITVC4YQCBl1BxckNLeEnVhKTCN1n7QROdFUnafqhdRYzaKsaombidkzW1m6uuGNrQ
3gc6r9bHUkZCeDiQEhBpKZZpk7wrcYb3/G0Op6q+qsAOwOhCwdpvfod2/OXBGNnxhFE3TwdnhNOA
5iRV7GIU2n4FvjJwFqAdq/KHxgGa2XzXhJ23w2WAXuDvbtavDybhqVAr4jkC3vE0bKUWxBgxBNYX
VOQcl4YqNuGj3EaxyAd763g4ctdnvCZV9ATSilnjrh+GIQEPDzhIP6A5M2HbSqd2VV+yFhUrnEtD
F9lIWuqMxd5eRbwXLNC/RdmIE4wgb/CaJDEA3NNnG2RQTZpx6L7gas1kelPGi1rvZDgPLKp1IY/X
x0QKGd5YXlrwNsnW99kMWsQ0CZZJ5WfLVxZgU/4IpVHcZvtj5IOCloMy5I+XAOyngugSzGMWfkTX
H/URCHVRxUrVtZI8nXZQIdtwi+QZT4TRnAnRIPxzDugucx2/Q5lAzZ8QHSSF2KBjAflz55YlnqAb
YElhXx5cvw94v/t8KkwLxC+RzZxGp3A2nkrlesfrnwRIAbYszWHtSs4R6FvSjmj8jM7HSnYCztQY
Yij+uCov0g8QHkP9Xpb8ybTJ25IIsskZtvDMXEQ0ODSggqJatqUnLF506lGGLtCEsVrOcMduwzbY
yKl0+WSICRkfKcJINqiu6DlX79QUNWxmSz+XhGA5oBu+7Mss4dBWMSV8nP6DORqmXiK8oT9f9J/6
uMADMfV1X1zXPhOI4+TIub3M4XqPF+M8zqylGZITtw7VRWe5jLXM2SztVJk9s49Tl7cNwSgl3W3n
t6KqMN59voCgVDmX2kZ2EpY7G8MCbmhgtyw/OWcmiNVNZFvNvpdpyH9o6i5oXElRgVb++R29YLa+
9wo02fItS66DOO3la8A9GL1i4dCzyAmOi9dxTdnLXfWrauLOBTGcHTPDhr160dbDiAofJG9zRM+K
yNoWwayRyR8ydFwegd4slw6T3/KHV6ErA/k3DcvmfQu3NYoOpWeAyIyhSpd3Srewm2lCu0ALlq03
23whYFAnjQ4qU3DSLyx/LpavfTNr7mE3YxRcbwNDT0jv49oOuScrU8F6Ok/pONC7z1ZGRPGudGaP
3y0h2SIXUSYgla57L9Vttu+swTz3yNVEgf2wMrVv9p1ryMu7ASgHP1GF9p6+SKT2+Ra0t3xeBeZL
MT+hz8WUEdRWpzilhavnD6exNOfiJzl91W2IyN7ydYmBynY7bw1Duh50KDm9silgJqKEpNH3uJFA
QIOPGFTyA5YoS8RplX5i7nGvG+7giN0ut3ONQalQCpIC+melmn3uD2x8s0RNaq0fRNzy796Ja17g
qGRMfkPqyCxm708F7/kyLKsJHjnAmKey9wbzSvs0+9DMB/XKkwgkeSOjT+F4+iGiw8BdyGFeInmi
Z8Rtmmsks2h/7vtBMlrf0lcazar2imJQOyQMVyc4m2OMqwD92Q9JHhSJ3jmxH5nIlNd5uR5Cm4ZJ
lWTCO6hqybDUZm2DKMg0Eod3wQJH1GUiQ9fa3ycNbYuWRGHqQkT6Al1hYkzJ3tsIgJdecds5zK3l
hlzdPOEWByTbObi8yzjvoVsJAnsDvkN1SETVCBVNlxWVLeeYWpJn0yPH3gWY7TrQkuholtBl7hPK
cL+96WSXzDE9osKf6j2BmHCzV15WLkyhxIjXEdj0EI/sDWgulZ+lXjkGGfO1ijAbfl0ngEe4Qjuw
utdDUuLDSP085HOeZ1dVl49OhOUgfVUWT1GakBKpCaWDQ7XgvYWHItLqrCF0Tvsqu+wMGUIceleP
A7jNwCNUyh7IGQNE9JMYA8/Mjsf+Rk4hTtuHsu1HnlILRpO9oFtwug63QJdNFBy5+axctIJSpQ+Q
HCc+SQnT8zs1pCYuVbY27U5Vmoww98eM8CT8GYm+S5VbRAfNXeRdcFwlWVC6HzzAPDz9fgkuY6Ag
/llcy5UTz2dr5NC+w2CTrjDNJ/b6RUTs8k3K8E7uY782m6xSY89ynEPmlwzc42EhPixxbvm3s70M
zCkJUYF/Jnrw4PkeoCZQz7VBHwBJbBoVy9cmRgHk+mcdQtQ3N2fqeq9LjhXdXvBIGTxr3J/GEoVb
OHTYKu2Q7mzTvY+bVH/PhJ6LLzo2/+WZgMEZR+WEuO0BYGLEi13i3sjiQRbN3MGfy7opkEsiyPid
x8Jdi9kkzmEHphF+qoUcAdNTVqW396IhGZB+W+rM5v20soI3149h2jnIQwDAu3GhYpQ7SI6Dwk54
dZbwM9Cleri3m7l+SPD+KVlDA+60F2ErNNPqTo/iKx6WvXU5ZI3lX6ecqbftWlH0n2m7hivKR21X
f/OxYBjeN7R1h6dpderpFtJoTZPLqsEzME2cBBpooCWMSxO+gsxGpymI9c3Q4/DZbRhINs4VyJ+i
2qex0vBJeUYQYLs57ldEqlo9+DNKX5U2Kf06TNDP/Gip3WQDZ3ZRn6Dij/59WIODxLYDIAc+wEnt
LkhACiCGjrFETjN1rnJ2snobrfW0rqg71qs9HFIXX/lLOm4Q+0NVXQP5dMQBAS0syQMStPWBoXve
sfGFKrqQtN/ijecr19kuDhEOtbNMyQRSrxtha4V4Db4BsGLPItdTOxRBJ+RcEogGR2dycveQitlp
1UZF9VqACPUC604wN/I/IESJnNjRxslU9Puks+f5YVazp64tqVrrvW/5cn1UTJ3rDW4T4fBhjcAP
IRWtwmgQx3gOACpubA1qbYePaF0d00IxRl87P266TVJ1nptvI+Qy+viL05Rx+y3HoVXPxlt+6ZmX
BB4alSNs+GiDtmGg0OpL2z6Id2NlB3V4TKHxhDcAOq2qOupQkNbm3/O49VTibLu4GlFEcQK1rIhR
e8qzDJqWiynvfmbf9oKsl/MeZFUH2mxCCZhtSTQeCncfcGcRwt+JdBpSEHs2TqbV2aKjgGwstSde
mGFeTK7JUJh+75F5tTbbSkIg4eXuY5M+DmzgvA4YdZsI1wS2yTBhkaROeiiXGmU5c2Fiii/XPrNI
SRFt1Gw9zBzQ2t+BZUYm97hEEd95GIPOZH+MrU3lEJXOytmiUNAwkxr7pgg/Bq1sORVHML9OjkDJ
6TUINH0Jk4GUZPZxRXPTPfpuQBY82eRu1jZZJkEsK2OEtiZmDFOKj5nXMBHfaweFW+8s8d2alKhl
rklMacbG5kLJS4DxbYMA9SMCYlO77NGQhHxSE5D7ihskWnwb6m3cTzNnOmR5xLFHhCE74DZ+AN57
28ED4Muwpkl5l2TQDZy/TEoTJys/qvmIWzoJZ9RCK3eGpwTzIT6SpJpo46pxCL9MU9+iROai4neV
dSWUqIMSwuRSrYhMypInKJokR7iDoXJ+QLSDf7GbakePEKaclr4B45J05t4mNsin5poYvpgU6bnd
E+KMyy71cwfznY77WHW26ViECWIW7cbxUosbKTJ0ubvjUjQUHTUsKRLXmH2FMxillbN8/roTyPui
izZCrSYjhc7EN3YMCxpkRp12iUFCWrVZioVNHvA+aOY0+Agtg97Ty2Nkw3SMMo09qoe4T0GyHbyy
dXhGI2hhh9kRfrxTfrdOpY0vu0YRrqzOchFmzXTuk47qhzVyTRbrrMI0n4YBtY38XNitSSpsxaQS
FVF3MYV8HPYsloZ+nTNvi8keIrWDG0+WkrmpyeZ1J4YhOLMRiNDxHf7xbldchWmELtbZsvrmPfA8
vA9gBVQkmQ9YmJtXpG960/ACosEHUu2bRM2pKY2LnjEdYrvpiMPNEXWmmjw7e9ldc60zNs0RAUle
KKjhZIGhhw3SmVahWY9pXSLcvLW5A+UP0EMtP/Dn5tNkJcN6N9VxxHbp5JyXu83zyKSGNPFRYN45
njBn+/J6VIrp10ONth0PdZAEvubKmz2dfdYoRTE6hjlVoQbY9KwFlLoXcoLy4A++Wbt16ybtdTM5
mVa7rJaxM17wBY1HUjt1+BNsR0s3HKtdBy7BFprZMA4wJrVOAAxrtE6SYnjSw1ggGCSrUSiCyzL5
3pU/OYibb1BUZ50BnjFFYCkCKjbbmc0DkX5CeknhyXNWS7Aulx749OUS+MMy6+Psen31pHNn5qYg
wmkyH5nZmlxDdvHA1RZzUpEY/KyI4xX9WX2Y8c2g+mqz3uOnjJoFAV/LsuavqGH2651tadvegnDP
KUd0PmTSOotD4Y0P4Vp7o7W1Jof7z4zJFN3QaUwWBv7OFPlRgqSGwuu6Y32kMs14aqqhodvt5tha
k20x6IDZUpQEHXM8khBiAKYalIznfYTmszT1A8spRNeQLxrS1YRKQUyGvh8FxvqxjWaW/hngEWaK
SFaQR728eq2uTWpVWw0wJuD5XS37ndJamoXRTqZ/ZKXeYpYkVlNTe2v7M67g3JDVVNxBYqHfwcwW
YUWIKx42FNch41pDOprK7JjmLWxeQGerPI/H2anPYobpeG3BwfDJDxBq14TOEKw5X5P4GBckxxJ9
MJ4kjFGi+HZ6qRpBjVa8pT2+PwQpEv4x3Eo6V269TzJtqsCXwqJOV3PSHQJKuPXwli3Mq1RsRGZ8
RMBY6BRJTPS3U94inrMvnNGc+ggxLmv2eHSnSiHU1BoAqqA5wgfXhRW1uJUJWIrHaOVIeUhEmzeh
VciVyUDutdWT182mQl9eIkcyS5PoNk5lVuXbXaN/0zMCsgOLl4FOBLn2pB+I3ANQ5KSevswpWm44
TeVWjbWn5eOOlGzkOHC9vznkaVeNNhUctgAiG3oAv6r+LaLF9VMxvA/CyUxvXpZGjc42W9fbV/fr
oQxWCY1BMzAySJ6Tli7MpVXTnfhS+KmJT13oe5BgZoI1sevtY53SFmm/ARiC6AmP3QMHcNqmlLYD
lwZ4yJfZayBEXY65UeXdBsrPeQ1ReHXYC9ewI2iMMAPwbRh13ceY/SmXupsuhJlsJJS8Jva8ROaf
s492yEyJ0EaBZE8AazDx09un/8ut8mgLk9gaTjLyubb5/d96+4iRQS/EcfVJFc7MebBBmbKQzZUS
6u1D/bLmMMP2sN8OmQQBND+VgyCNQpeVBOopySFDL2fpAqHs0Vkj84qEaYbQ328u7nSEAsYJb0DX
DThm4P4C5xp66cUZ/fsngTo8365gtax3Y0Fkf49Ujdmz0oR8n2Ri4efvtRvZwy3RDgH1t6/99DYz
NQ3gfZupKq8bVOjXt3lq1axR4fY+05OgdASbSpcqBu9DBHz7SKd3GQkTm6v1bDy1mCCdNq8Rgezx
USqdz2PbRdU1WnZmgyrQkmSTB5fPXvv2AU+Y7ZGhldN2ZsgbMOGjffT60lQZrwSTZfiMQrXpJ+Ns
ZMIcQXHhuaZDXwMSzwvwuMk2qgIw+Pu3T+DZ5ervDXBSLfgqNn6sUfxvzNaoEvPaEVH7GY7kgkge
s6y12tP1yJPy+JK26CE3qTEqFSZ+/2yKWwFeLN6+CRUoj/Pp5eY0gNC4R7T+F97iDoA31cJaxy1b
gsSjOJa72FNALzboICuidTQFZrPUUGR1B5bB5sWHScIMvdypCEOXrw4IlAmPtYoW3T4mmXfVecFo
OV53XWWZ3EoCoyFYWIZ+Rhu56M12Do6C3CaSntniBQxjTit6adBLUnuiZlW5JmkqY9C0bK+uY5Ll
tGxKIoktcYqhPZaVA51JV88A8S/ztqIt+/bt/2XBoXQEXDSIsHHEJPZ0aY9UFrkF6eRTl/ceOWsm
lCmB0Fc3GcDPlvXbhzRvy6sHTqjF5pcZDS57vyrYMChbVC/j6VOSAWf19qhIh9W1sdaurBtb2pzB
xq+TkSJqdlKTFFo1vNjfDYpOr9zDZtgmchq7Bt655/H332InxnXtxLPMP1Ud7c8L5JtV88GtJne4
cqW6efuaTyMIoFTQm3SKQi9mXnkqpRA6NkRXIeVn3cNheAzKyCyLshQms3r7UO7JK823o9iAjkIY
MXnzEBx5/Upn02zXdavdD2hq2zGqkE6oskNGG5VKtygndge8gtDL9WhOLYp1ORuaCKlwAL9G0Nal
BUPJY+b3AoU+8lBn9U2iXmRUKDk26kgZdmVu2lqzZdoAsYLvk5/rODRtYtBYfFpjasTFWVXAXpRl
lpkUORr+NlWVA5KtP7cs4mh9aDs786/fvgkn95t7gNCxZ/Oe+ijb/DIxDYJMJU0IBH9skI2vuF5G
FWCuJkzOH98+lHeyns0zJXiFAC6QKyaOnuAkkFqjp+r46QNWac/HGgNap5XuTao/EuoJQS+z9xqQ
DncBvV/TJf3506Dx6ykoEGxubuBHpp9JLSiIdG4DuXo6t6pytFZc2UWOMUohmmo6Qk+lYNpjCUd5
XEAdpCz5OfhjWmSGSBYUU96dNbZXfqe7xjzwNSg5ivU8HY9eWhPamUyP1wpy8yRLh6xl2kSawN/t
1FCYxvLPERpvJGsXHx5TPKeo8/GFi9NMtEDevqXx68eHKxG0fcDiAJYC9sJfVBp6rgAUrEi/1tqL
PiKnhSmfy3j0LKyQYaPHn6tD5s/J5RIXdboTPpKKjVvVjxqCsn7WP2domnmbBEiiRDxZ9R9S6ld5
B4ECYbw81uAsk/Jdw6jtqxa+FJtwgKu3ZZYT3uog7S6RtpLX7Ej5ati4uIVZsvTQN42FvkgHRNrh
Oia2Dws+qB6t1VIUBzXQxK1MhjufXQnONdzA62gZ9E6Jpd8zE68fc2b4MHJcpgSl0b9hE5kY4Smn
/gxqIkA685motSKNuPPEED247M9PIscXYZMOYU4LI5Py6JZt+wAVfHwsPA8t/ti2kOu36Nt9qsYE
aqslhnvcXyRpUTqelfNYHhgTLAJwKsNlHOOSwtqMfqMv6rbbqynRNGzysvxzjEMEFOIUIUIYat3D
WgI9Jf20cFQEvo/OnP3OV4v9xV2U/OxEq/8B8x6cu+ewuawiWaAFuhSXb6+I18GaBcFYmWCGwBsz
fRKFk5iGZ1QVAWFvv/G8YHO6aVvtw7rDBy0c7PDD2wd7/UK/HAwZFgBZCB4mHPJ1AE1Xn9RuSNpv
OKw2YIRm+wFspys3TVNda98bqf+yrnnHiBDc5NvH/mXlP18mWB1GNgTx03pkDGTSgZJvvvVtS+Hq
1QKVocZzAL69faDnb/rfbfj5Kn3XBXiAHhYb8mkRObtN5WqwMt+cCV1t8g9jwYBluVMAcq+j963b
pO8LmVoA2esgETtPo2l31EWAJSDcYXwzCxXeDuGQXLRWH31gv5XkSWOtHpuG5MVVbQN1Vzn+O0RN
2h+YDMRXLe3Zd9pd3D+Tkjp143SOjYNDld16DYS7jRU1Id2bilmcg5TxmT0ky7eyyxSjhBF9wyyw
n+xZQULj+f0mFzoB4XFLTBpAGsR9wdwdOb/XD96xIjn7gOq/+aO5+Xnh5UesgeqzeZ2fWiepP3lW
Mu9GN2Po0cPYOgPjC+vh7ScTmMO8ejJoqpmqDjAgwDG0wk5OAwcxxgd59C0bGRzQThuqzRzD49lJ
piRqp/1mPosaBQG4sETDtKdrzjr6VtdahBqLhyizblcn8888PNyYTwAfbgqjDTJU1nWxtNHV4i3H
FjHtB3qg9W1n8dA2IYOxZbuqmbFL2cl0G4kkek/aiNXF5Bc/lrAsbrwIyl5Fp/isyDpx2wQKR7Mu
leOXpc7HDwj2V++sFvLCJpyd6eC5Cmy1NxTZw1QnebnNe/j3mME5+HSqjBEAmgslgxD2xHs/sOKr
Al3LPx262qmRxQzm3yz717AkHjH31qe7gGor1Wzkmvfvb1kf9hiM1yD8Qan2gxsLGZdHUXgLSO2+
tfFENIjxtx/nibTV8yHJDShxYGEBwTv1KodJXSMbK8rvpSj9C9pmkJHScbEuaVQiEGvzLu089GC+
Cc+uH4tsVldFkdjvLJ14h7fPJfx1aZFqEj7d2DWCbKdgwGFqAhlnbfs9mxkwULfjMNMNa653fbOg
l2K7FR2OpjMyGgG9wh3mcsFZDhx2R58kSdCGwNhtN3QwAApVa9P6pYXeWjK/rsJCnvWeN9+EI/YQ
GQZkCCEjyzJtJGIZ+MUIuxk3gxN3W7DmgTha3JZDWSnrGt4T0t60MqyrUGI+t+Bo2u5KGL+HbGL3
xhYICknDmJeM0msgMtR9jZa+nkpmuAw9HwNNaUouIu+VO7fneVN7A+xm4DKsRMZF25Cu352XFEhF
RyDqcBOYmSupsK6zLcxMcT2JRMKtLkQIrjZ2OwdafzQNRxua559q6IqPcG7UD79w8WOSCAn9rvH1
a/yJsLgGNAd0DS+3X/p6nssktJqn6jsCgjamPzgbfgHlsTA15JFRU0XfVjmm0G2sL4suJ1jhoRa/
o7b9uwUbGwgyW1+cQCo8aXeAlJKNXKP6ewoDbNw9P5AQw8b6qqhDdbAxNHroh3Y8LGGe7kWSzp/y
eNCCdQK19u0Ve9Kge357jKSrDdrSSKwmJ5vx2oz4W8Lk/55Fdnjfh458j2yThSkgSQb74ngz1r26
EH7bnNezh550G7GRRTW8hQI5JgDJ7aSv8IzzfoCc74NNjJrC/W/O8peUIYKY50HNc8FMU1Se3DKk
rZYm6f3xO13vPvtAZhHILZ1EFKhRxbhxQ10xU5LIEu/iIeh+5DCVq82aumI6elEnH4Okzq7saKo+
uIM/MiFxqhTO9VBzu7My2vo9496XyPRftu3DIr7/8x9P35oCUS5JkfJVvaLOJj755Rs8iwG9yPY1
0eL5r/xFtLCRRkV916NKIVl4Jn9O36X65z8sx4GJCw3XBszhxgmyjf9iWngRbFuj2cse8PwbzuEv
gx6YFlgR2HydAc06/5E/D0nqq/whsOnScl4JTt0250Nf+/Ue1/SRlHMVTjDDBXgcynPMQ2pjfYeN
12UndOw2pFMRE/Jj5TZ1Y/+pyEQdqknRyAe38dU6bExrHrVf1qCYSihKSCnF9wV4FCh827FsGZxs
Baz+9uB7Ewoa0NmWs9KaJsYj1Gtuo8+HkcaNlptVocImrtt6wTZB40QtNwnabFeoxc8XbCjaPi+L
cLle/DR9AFIqSCjDj5bs9HHqdJRtbeRTkqAUV4g7w0ulmsEPK0AwKg8LSEtFDj1sA4gMtQoCUbKf
aDZMkKlWyLFhjWzZWqGXZAuXmE39o68LO2eC5+YmO6EAR7ohQR2mPrazRsJfDzVeQklXnIdN1kc3
+CFrUJYL0ju9ZXV8p1jUUQ2VHimzaaDkjY9FGVXhoVzxlaev0vLFxiETSy6d6ls3SNtPAL/AW4RA
aBAlQBcvl5KNLBML1l/A1FY6lA14uqDXHxWOu4/p2jFiHbJezOeMfGbaGEPAhfqpPbofGfb2V1OA
Y4V08XT2nUrvUbzp8X51hqsJzLjYsd9Me6SLkI3BizY4D8FzPSa4JRrBo0QeaSz3WF3KwUbejaW+
s2jt2+/6sNq7UM2ao6fqlD0/mGmRliraFLhWWPCIGx0xG/eHDjU1n0o4xCm5R/MZZXeNSLk7TdN+
UmW3bTJXA8V1FXp7qK2JYGsGLj9wCrWfVnya8AjnbTwYEuveRgL/CSO2xD0kQxMcx24W90475Jdg
YuqPwHoRSbTpV2wFsMyzGsMZe+cO0S3+wMgeuGxGAyjGfivoKLNonNnRe3LM/oA3/bxn2p3czkEv
YI8OQGt6P7vI2byiTec1FYglLxC4rI2QTkurO1dp6Z4rRN12dE/Tz7wNA50F8BhfwK070Kal0tUx
U737kKI8fj4NDSYqNSXVJmlTeR/7+qsNOhBTT1rFKSiqZsMbUJyTa3gIzmSAXLcZ0shXTUhLoMqD
+JMhbx9BC6MnGLCXOrtAo6Ut4SF6O5n2DwEgupuejs6XWjXY1/fZ8jjSEDpLVwiQW8uyE0wsrRWg
n7Dk7dLN7Q2KayUU6K7EbR4QLLYasjIQgLT7EGYYl0xW0p63SZH9qSD4zvTy0vp95Qt3C7JPHDWi
7aqLWYfYjUKT9Cv7HUAdzLqBQyWHDvc5Gge4wKSXQsQlsEMlbjFGTA4ytOvvrVMtyE9JzCxyRLw0
WjSbNlVfkTz1dyjaTFtk9YC5YiVKu959Ymr7Z1APwbatMkqtRLvRUO168uOsRloeK9YxvJuklWYc
tgrCcRn+uyu+qEb8ZldkX0JR4P/eFXff66fpafj+95305e/83BajgF0RE3OsrqktUGFgX/q5LfIr
hjsoj9NsZ9rgsvW13aDyf/7DS/5ga3EpXqm4IboYGfq/dkWUK5hqggsLIdgY4Yj/hH/IXPf1toiQ
eWDkMSit4WOxNZ9U91Wpc+oARM4WHMo+EoBbsQOiQaCeYbZu52ho1EH0y13dgULc1rlGGDFKwAvb
VCm6aCFde6vzMS3Ghl4YepVbyrTp+6xCaxfz5ds49aoNMlB3LXPxDbvfZ99CWdHjFT20GfF28exs
D6E5RF3Sx1w6bYLgvlRTezXPar2pUfDkZRqxf4xA+PtmGjRcUNFVu7FLYQNHCLvgwNJvEIoYLmcw
igA2UU6ycIo9Tpwc/k5DKM6jtUjPQb6r90i3YBcri89l1FsfC7S/H7K+DTc+7n3HMXGzvQChvRGx
FLfrTOu5meU7HWffAqviIoGZbgBKvvPdpTokSZXvkJND3yxr1RFQ4A+B9RWePokCo0afeR8Igrnb
4wPUrxw91+67EKD/pojUtaJ624yu+65w4gcY7dcOUMxNTuE/9atzNYMr2KCBppH4msy/YDMtzRUi
rh+ZcoO4ddQM3zv7jNrqedh3GjsP7121VJ/7QCMP2HX30DhWNIZae4fHXo6/jhgPo73oLViNLUvw
YfZSvH/ZRqo0NKcALSTgq5N+9o5A8+xbr7KsA3EdorNM6sduGf1HyAXt0WtrALNZ6h2Yac0kEbR7
cySA5Cru7NBfIYRYFwoAxlMHwv4BBrc2UmsoQ3mi3k+xK+7qCTx6vMZES9XfLqCEPvpV/BDKojt2
M3objlwysGMVbrFUGWfYy8d7MpEP9SqsfkOW9SHz0+zCh5UZbaPMSGsk6fjVsinGtlFve+8UMhA3
DUbpuLDCkIk3TPXWfZ23957loA82sJnu3M57L2tFgI5TFDu8HCAUbw6esbrY5Ywm4QbN2DsPIIyq
80w4Dp0+fKRLupYgaXTY3WA4Ol4y01Gghwcr+BCBqbn0m9D+jA+w3kkEQbbYmroFG1jVdQcnxpZu
44EZvQT8HqjzrrTRFIDusvyw2mC1jvHQdemPJYmm69odaB9lIHD2dVRQxaOsBjC1dF6Ktv+WP78J
9E4SvBno/99QQYV4kn8P9C9/5y+1oeQPFG9CozLsM8QllP4r0Cf+H3SVkjBEEzqAOJzQX/sr0od/
EMoBLBGIaa+ipv+/kd77g0qFT6OSjRoRpKT/JNLDbn0d6Znn8g9zI9A9DBeD0y4XuHmX/AV1w6CO
4y0UZODtrdLHNc3nizrrgzP0L8BLdshsf0NrM7oKkB6ndjDOaV2Hh9oocVOro9q+riDuAdRMvYeQ
DArFZIxydpn0o5u81hLDQF08gBeuj5XxbGsYaX/uUBSFVo6tH+SWvTIebyAEyjNY5Jh8MYHFBE6O
Yv1qC0QHizQLQVrMlXtPnMbk23jIpRFucqMneWdUe90FLoyhOm12VtnkF46W03lbNKgFNqif7Vzj
U9f0I5Z1KeZ1ncD0TtRxgtlwZiJjOLvvQJAmNzB98MQ0Hnj0f7HD053XH2hE1UeAvdlHJymSGwcT
c2cOx+vUdR5W463nGJc9FBmN4R4jvx90SzGQMn588bM138Dk/A7rVx8JkQj6gx9g4jeQEh+D2hbf
JoqxA4pmMN+M719rHAD7ZzPA+dkX0DgEJhKvwMm4BtoR/oEKecQ/uxhPQTXm0ztlfAYBFC8f22H0
3v0Pe2ey3DaWbutXOXHnyECz0d2IOyEIkiIpSlRnyROEbKfQNxsb/dPfD8rMU5muU1Wn5jXJsJ2S
KIJo/matb8U5nlVrztqLY5Hxjs4AiJtppjsZrbmFEwmGhFZPW9xf7q4ZimFP1CBvI56mjVjTD4c1
B1GuiYga0YjQHTGjEZZoEpooVkFwn2KYyNdERUW0YrlmLGqedlPkLqmLsoaBgzFxL9dMxtgnhlll
XXrqHDHuCVKICLggxRFhFIGOvkasH0qaSAsJn+9PDS6hlxg46Zsricmi6W2OUeOMj80wyic/Eunt
QuFyO6o1TBJwTPol6oQ6Z71ePIpaNPuS4ba/GbEyHOypcPHer0/BZXbT25gc7B1y+YJ6YM2yZIUB
D7XqSLhMlTWcHXSP9z4oziPrFKIwszUVs5+m5hI5TnGYp946OSiO9mXjpG+956avcs3WrIBkX0sM
LodpTd5E6mqdzDWNs11zOTsQ00/ZYoHBLlVxQ9TaDaEfZF35le1dTEmoaIXy6FauiZ8pe+1DBsC4
3JRrIuj4mQ3ajCdzTQsdatkeNJ2EvjVJFM2XPm/miXxRs4ncd0nkqL1mj8ZzA6IclxDI4kjsWMh6
25ls6xeL2NJ5tAgw1WJhvrle9VQPFg4qRc7psiae1p/hpxPY3aOtIdyj6/f0SzKwfAxGjcxUtaan
kipMkCrkBf97GnnJvlpzVuM1cdVL9RKuBP5KyJjlKYv5EMc1o9XpC2eLGaR8dC3VfWOuOrSbLjee
0N3f0Ko4x5rAVzSUKLEdt6w26ZoHiyCneLCj4uDMY3d0oqW6EXlZb1XTE1POzfKtq/30xrXLaDen
ltwy2SRwfU2hbRQkjWWSdWDl7E+WNa0WHXT+iqlmenZZs10bk6qWD5QJeLtm3TI7be61dtqNaw6u
bFHDBr6/s7usJAly1G8RgBI4WVyHNUdXW2VAOTlU12xN2a2wHqqgGBlmVjopvNYaRAnhaTvqk7uv
jXEKh4J0FLpsy3vt3DXMt/kM9h1dMn6rNe13UXW+1yh0aZ5nm1zkYXJ84Fsj3PdoDvtqYf6+1H3v
bX1/eI6XGVhcAd2SSU4suc2x/tr4TaufGHM0tzOFeWgY2itpqAhX4pi2Ny18gD0OvkEfIzyh6OkX
aEr6TYGuKGSAIDdmltffCifBCFQn/tUuPedGKXsqN2v8wDXtNDKgXcpFBl3vDvDiPaWKd68rp4TS
UFr6ZfBqnVK/JIPT9AonRNcOZJWnxmURSfKl9UR6LpfhKxoq58ATcYHcroaLigWkVBYWZ5U5VdDN
GjkYvWjvuyyStxmumhctSosLQ6AmrA0V7wy/jreLmTShraT1BZ2AeXA63mUbefUuIQX218WNe5jY
fvMuLLk+XPpFvLL7SJ/xRA2EdKY5/vXMj/c9dlCcV/EYaEaU3BukRWxGpp6bgeS8R73n0FeJvWzn
uWtCBRz85EGky1j11skdwIqRE43Ji68hUeST7XHmxFa/J62pWx2BzXMBvTfF0B1i3lru88ESYTPg
9dzMnb5kSP4rsbHjabeW7hdjiM2jz1b/6yjJsh2x8+Oh5HGbcomfFHPxAyJh/Gi5bP233HHSbVmN
+msRwb/jzgThoTO3s+nY90ufad8bIArHpvO0Ha5ZdQcopbixhRbtIKapazGP3jMK1Whn6FJ/TIZU
5+Vc2LTzrDk7i8nQpZ3lt0ot83d96bn9s5te8JtOIt5P1mhsF1Z7G1NpJ5iYJjvWqk0nNmX1iCtt
9a/rKXe0VL+uYyKe/VkWP/U2hQhkXkk+RmX53VXGsjjUYFfJWmrcnPm/atnhuJEnP/yWWnsoEnMj
plE7p2YZzl5V3g9DlR86u3+zW/szz1Wi9QAA9y3vnDcc3u961H9gX3vzINtXxsIQaBkReViSkObK
nUNchE+mjJtjk7ju09DkJjDdsfpOBzl9wSrw5g0VgYrvTgqnIT82qOz1/thIJYduz+hULs4tpVYV
E2Rq4jwLSdfsRLjqvc4Tff22H6feu5ednGELONFHn86Wx3Bu5IMDX2ViBwXKGJCUsO9nqp59mTT1
bYpLvX5ruIFSe63e4SnKd5L2rjwSotBuV8nRliIvP5EEUh37NnXf7NmWX9ndxtl9hETh5CY2rRbg
9CQiMiEvmARPaoQfu4k7O/vhJZPSnm0sQjZUwCGqNrWW5sDoaSq2labPe+weRG466gtR5SN2jLjY
6gx5Qa+JL5NmjgcHGHEwl11/4SunnV+4lJMAgtNWnGme4QPqWm1v8pinjOZCnqQWea6WpAgTFnxH
niDaY6Kl8RmUnRFAk5gvDC3lpeXTPC70+l2Sju8i9+dj6zsa5hWt3xvVNG+wJlBuWYtJ1qxttac0
vWEhhPlj3g511OG7heIBCgnDGPxOjOniWi4koWRSi28Wgb8SDCwJiKWZHjudttIg7FJ3jeYMZ6/b
zrErv/aWg0GNrN99Kod0h5HcD7VYZ4qaFnU4RqJhSZpgxe6wnwXQI7xDzwwdmZNZ7m24uR9g7Smj
GwgsE+nyDJh+OF7leF+U3rOF+94LV+b2cyQJ7e0CdLFpWfxnWve/mtat8hCEn/94XHdTj3/dYP32
Db+3cL7+C2gnl93ub43Y73M636GzM+ngKPpR4Dk2nd3v7Zuw1vYNva6geEGZtOq4fx/UCf0XzAE+
QBw8ImQB8V3/BigM7dFf2zdIWNgTGAqyX9MRKFnrIO9PGg2ut26o3NQ76pAgThrUre2Ym/nDhNLu
R1kNy81IVcwIpFiN+Dxu8ouFdvkNtg06vshV2j00JSCaSTMP98Lqopd8MSNxkuk0fU+6NIspHS1J
GnzVW1oAzSTeESRN+DYl9cvMEO7atw3dFzP7IjompJf+GIbZPg+y916Sqc7wpJPXUzIOMcx5W9UT
4HYSdRNfpDeDPRRhllgSCzM+63RTlZbzA2wv03D41HFRLJfMn4Yv8HvEQx5pPZw+Uig+Omsp79Cp
3uYw+NntV2n2BiRNvjP1Gb5MsSwDE/rYh4b1D0R8bKMlbScX1srgl9tpRt6Y8YS9BSlujBvCS+YP
t9S0a11lDNRctLeXQTMZnonGdTax8thijLUlzmaS5dilswVVDgyK5H1p4upQsC0K7SFK3oyZTI7A
8kpvr9bANFZtTvE4G0lyh/Lvxq5pBA4pVOp9vPjeEYrRsNdZ3iC9L0vnkSwTwmgWuBAuhV8CM7um
wQPlkhPztCWD0f8xG0B7gpmwZD2gr+5Pjk9MLOs6eeyjPAszZTjLxqxrajqJ7rNdUPPa2UxhrvuN
dyFnxU930eD2D4NbygN+hfqQa7r6BoLe6wKfO08diMVpHiWB3UfD9TSAoRMHxy/QPmlNVQCHw7e5
8eIlu2MbWQPnxFf4WjBB3Di96LwTmdxsd5JlppOM8CgeMXNEWBxLYkcKVRH/AlYj4F4o543lNBKr
2ZTUIBhUd6TKXkVRyRTfe13zofgp/UHvFpluNQ8s/Rjn5ChZhJ/hTRBL971qLUc7RJFXEIw+ZTeD
Vclw8ecMGHnlkKHOBhilHOLSuqlsWk2rRetgERNs1CwzgdcZmP8Jac9epE5OxHBdNDAY6OrQqnb0
xEP6MM5ucl+aNO/FDz5dk2zfpGxxgm/Y6yaagvGKwTm96PQs0SVW0ictqTY3huiGt9EenRsPZc9z
7PEaEcZB4AOPAlJNOEISgk1lMCA4RBD4d1odsf7iCg0GRkTHuRP5TpX0UFpmtcFcE30MLRQ/sNFu
WDLUIT6AlXe5esVxYjH67swQidu6RbQIhsmNk4nR/bbWDQr+WjywmjjQntjnBTVwMOutHk44eg9U
MBz3tc0tN4Mg1r7yWs5A4pD0i2aT7bVVqmdKi0hul2ZLdwTOA1gnm90ba/LHc28t6XaUZb6Xdt+j
kCwXeXKU7I9m1pcPs1EJurnasfeEp3cPmq+uS8KFmeNPRZb9bGjcBgovJ8yuFtvMQcFdp5l60nqz
uEAWdANVUdOlk208tizXmEKVFW0OPtYN0BeQ8DnSqWyMvWAwBcCmPr+3RPXii7aAf8OFTUI7mJj4
wXEq4Hm1kQUR4tEgQwkNwlAV3qFdHGLKcvS5WlaPT5gGkq0+zP6NW4slNAtn2HvksD04Ta+23J7y
cBatTd8pytCxfUR45Jv3t+Dy9RBW0nSm+V6+WAjYX92SHoEaoaCkTZKjSw7FE2peRh2jUwDHjxX3
FBTw3CtTO9KorqcaZWUeL3d6ztWbVlRzC8Ejv+Zx4x1qjAYH3OPZeTSQWoaxomMACkFaRkXrPSo7
DuI0l+QyDOmejY13ylvznS4LpU2cYtSlL8OVKrsQ5YGecxlWyXUs6H2ihRl+AA+Vo20CcWnpPH06
fDLsOObWQK1OLzOBgdCqc2on6i7DpPJj0G0tpAinbu1MPdTRLRCd4fa7Vnnlq6w9jwinuJmDmI//
NSNk3rR77WLnU3VnoCzYrhiQJ3RNxYeaRffmost8dNm+XKVMYvKbpb4rGtHfDkvn3WS6UKyQCGoP
GXsW3HSTtH9MhVUfvURZ75bilLYsOVJ7y+rWIwCAsaJt3NHC5sHUyZ6rapwfY6Okoyo1I710g9+d
mUsNZ6aU0UFP7CwAA5NvIVFwyyziO7C52YEYhvReywn82uSD55LAADbFyjoT+jDgnqNeNMmuzLPy
kpoFKQHVMiYbWBHq6/wpiFu0IT2b2CEPCn4ufbwxfaNwzoPFapYna7DMoImwvWyIieriDfutZxmP
5pnifSSEp14lfY6ecb7J5IG9rvFoxoOJ8g0k9TzKDowzZOIvNP6o+CAr3ieqhoLOjUkeeKJP7wlD
mycrESSL97j1Q+aOOXNBsQQZZ+XRbuF99bPK7uLWMrruVZeOD1p5dkYj119nLS6qQ80SMP2CNDiq
uqCrnZ4nUQ49+m6pWWVtKqsvQ+w0cjtb5I2EjT4tP7xucMIonwkWb1NuwTChGLu1LSOwOJn7/aiX
hF9Mco8CIw45SaMbPspi25Mhd7UQkhCz4B77WGuY0LRp8Fn0/WfJ8S+WHLBL0eD94/IYNE716/cu
/d7/RRr227f9sdA22Foj28XaYyG8oJT77z2Ha/2CddLVwU9iiP5t1/1HoWz+ouOTNpG//LHM+FOh
zIqDNTj525/6sH8vVeEn6yQvQnHso1gXHjm1OiGXfy2UbXNmFQO45VBXsQESL6XvhFeAe7l7nZ38
m4fuftPU7GWrfvIDKM5qM01zfvSMvAn0znvyBo/wlQLSztQX58ETCu2Sw9i2tcj60BhOZKhU2IKi
C2E+h9Sr1LdMEwig8qS/a8ghC3ynxxvqm9cGztkWYRV8FOHloSFdHhwGr0lTOQQZHgoW6lLfQs18
HQqfAUlab2RT4x+2s2+O1ujbouTLc4N5Abqv9qYZ2leD0CsMnYO1ybB1hmXkvuCVesgs49vQ8vJQ
D16LOv2gxYT3XrtpgKn4asCFgiDA+3GaqQv1Vr46sBwhX0HbHzXeHkmHJjNrlsWD5t60rXfDUrsL
I8WhIdwmjLsSv1SWf2BLnDaOw6EEEEHWqOSHFgOHQECj5y1wGHTvpkyV2kYtXzXo/A54ipiFRphG
iNOqD5kgLKEuGDA40uH/5uI6en3HHYR7voAenvo98gJzHTTPHIKmsFimd8Zyjevi6s/FQIHJSxZY
yk+2kPz6o2WGveQXshon36ISfc6VT13qruPTuvqYK1kjx27NwI5mRmz5jJQIlen3qNAMjoP/hG2u
Cz8X2wpiIpUfBDPKXLbG+mAGbearJ7KEcmIh2BbgX112zYI0YfQ4epbiRUfbvfEM7enzJKHoZQ4v
pNo2LucBPQOB7h7oG91/GtkUBWbOf0rdvg4pv1ScETDEJN3fGWBHtnVcTkfXp8gbmvUs6vha9JKX
VBnIf2plhu6qsHAiZ+IwcWIhLQTZadsXzucPkB1M55BYboox/QYrls9+4W8ZSYXMFbVqO3YeDFBo
LQRRcpSUwdLAdJvlVpfKDyBSvH5+3mXsISpnbBx0I+8XkhjVi4/MouZpzXPFK466EX9wkXNWM+vA
MsXZ6bmcKvV6LSComp+LhL8CZPlmGevDaPIZNjYAAHsOF4q8p3nhkx8l14nrjtFxRAx/mzCyB1Wq
Xl1gyiAF+YS9npPJ42r8PBhVw0Uxanxpk5ffSkI9QoKL5BGcqR2KiJO2yFV0nFm2PJQqawKkxdlm
JBElsCAC7WComWGb1/q2pMzcSn3gd4gTRTauNu1ZQUL9klFKyb2YIQGxxBKN1jkds4pZVM1ZBloe
11iV36Jl0LeWzo0A0UvBuDcuQp3rhIiK9Dok9uXz8rKgrx10ozfDSaCm7NEvbmrS0DZ4ANSWiND8
GCd6tZ+Y8YWwlrgMc4wBn58tvoAVO1KdnQHVS2xwClSN9AOLhNLg8yxf3HzZgd7x94zVKVdBHO2Q
ORZbOGdN8HkCrGc4l/iVZgr5xsxtzB+4vsXiL4fPj7nrx5WEx2nE7rULh8yI3kEJawc74a1C+WCM
2hu0YL7F3ctOvzHY5CMw8g/2Q1gLQeOHpDGjdLA6cowrg2Detq/ObqpPF3uy996YfYP+tjYvKHyo
41dBA1cEdDntENtcpzUSyDM9mL9zHU4yBgXVWVM+rw7zj3tvyaKem4OxUChPYg9mQjFxnPhhxjgE
QllO4Ha6tQVBRM6qqdqb0UHD41Ykjk1pqZOQYluhBlYdvYjBzW3ko/vkY0W9eU1wyACSqeZ903Ez
ASc0BFRfmNAHfgXQrVxF8McONIb8xy2s3+5Npj+Z4edFO6QOybkxkiKjS+7tllOitcXVnNfYmUgj
vJD9FY+dkZNJTg2KwJTPry70LTYgNE+OmC69m3+whuDQzFwBn8fa8e18m5f8yN7gcxUVclQxdYpG
2eYWuC4gcNBH9ybj7i1ojmLvRfJDuvxz2TMriNBxxin3E6EV6c5o2+8e3lpMKohCa+m+lDX9Za4l
99rYX9zVRGgR9XKcU/LV0PMSu0jUxqyHmMGJh6gmjZSDpVi+5nZRDlScOIJD3zOURlhZm30zs3ra
svjwiWrRzSebRn5L50AU3Ryr/gg1io/Q0qM4YmhgiD7MdJSQSZ1290ksQGfApi1YVYNZQmU85x2d
K5k8JGCKpDECR0rt2ET9u0bU8Q9Ch76LVK/7TWxN+YcnLW1B4K0ti8J4Oo2HrmrrnV/mYAlhLksr
aLKWaz4Tg7aNeRRtTcOLboGKLdqusIAHXegvPRcFqFDlAVxcp71C6xyChAyh4hwlvgVSqC0MJ5Bz
LtOLPUBDDmOiJrSHqqd8AJn49KdS7P43q9t/VX15X6eorf/f//mrm+KzrsGehS4Qmwu8kZ8NmIWv
mYuo2/5AQCRT+iX5SHMeLlblPQHohPDacdWJ9F/SYFZh/N+Md7+/rmCTyboJ/ob+Uz3lz8jc/K7p
D8b4ebPjGrTS/Ec1Yr2Abf/xz98lepe/fzV3HbbCL0e0/9OrLWOsCdTr/aGYOUHWSsBnGEisIlkq
/2kC/jeBGviFV+3PP+4CXtI2Tqv0L4Py37/pjx7A/gXeDz/H5PSgqP9TD+BZvzjYCVevur1KnVYw
wB9aJ/8XgfIImrfOSbz62P97WG4hg6Kb4PziRgHVxvm3huWgin4+i1YTigvkAEEVPcCnlf5Pw/JV
jlez1jUOnjdXzA6H2ltLLptHyCx5flvhVEVf58qzIet5cfKs9wgkhG7VpzSJ+4tVO6xu2sHaoXIH
ztm6bLuTOW5OrVMVT3XFmp15n3cjow7JJKRA2gH5rqMNbNMtHW/8rFqtAkdIT96Ua0TuQAb0DwwP
9alec23FPMHe1SUpsRPFyjv1Kl+E+9l/ARuh/ZpP7vScW3U5/Yod20c2lSoxXpi1hm2pYKBM2Yn6
ovH2lAOY3i22W5iPAc5eerbca+NTa0/spZs14L0aQmTo64AB16xCCym2tHfTxWinYtvmifeVHDPP
PKHe9zgstWkeDNBf56zBz9LnDmUe8rUa+Clc1B3TGbGhJfgmCMc5xSOuYNtbxNamhnoFfUlYjxFh
m2ApQliuNb58RnyXNc6GG0Zm6b5uyuY+8rF77aeIhHR0Pdpbp4p026tpek50hU41RRGzkcvAs6lR
6dDRwUwEQy/c+ZrNRKiW3EV+TAIwZvvOvJMp7MSdhmbzqZWeeO8bAaTAIRP+TcSkAK3Ek6dptNaj
nBscC1bOxpOf26RnfoaRY9xmSVo0a9h6Z61RW21NxK/CCt9TUECb31gMxMvQswckxV4CGy7QWgnS
YKQYPP0W5/z5x8Jg5hugYWqhwjPSwNiQlHyPbc25e26qqXkzfbYA9KRl9LL2hWlgU0efu0F8ZljH
iwHf0PZfvDonZ73qIv8FHQkjotYbEPmyxjCeCPXgbXzO/Ea3RnswdT6pywlxns1UENlJ24L6oZ3U
Qlg1I+nNzJz6ZMYGiaqZWHhDKGr5ObIV2anL4VAfNW+NQx4NybjaJVSdOm6ImrdiLPHaxxA5y609
t1a29Vjeii1Qbse8QN4co53qIj2+6VZu4QboZvfjM087Bf28sL7/TFlGylTs0QGs1lWtGhR1g7am
1QuW+iv+eH3z3tKRZ8tWnSPYjmsU37JGjQpYmDfTlPCxLKpr3pwYfqDQGt4EVZt+76WDc/58RceF
o7Ijhty6gejJuSkHk+PLsDh6GducOGLEeLHLGsIcln3bGuJdn2eSwcUase7obfNGDOsybCQg70Oc
ZhRvcQYVKbdkUkM5SqlCIqcn81WaKT8/tgre1lySm03sk/NFdNmsvXz+lujD+phHmUBqzeyfX9Zu
HM4yDb/9BcJhtY41FfZd5Yx8znk5yOWxG0GU0xevH6mpr8cHXKWuLt3skzpOINZpbmv+7s8ppZnH
NNlh3M0yKa8/U5IJstq7Y8EdCht5exClbsy7VDbFx7LYnJGZg6EpqAyzQGKEu7zc1/0A3cY1ygli
BWwFZP95N24731wO2DPHB330pvshm5s3fJksBii1SOFGQl0aGx+25Lnz+qBubG/e2EQXDbhzWJv3
ZRVbwdwq9+KscbKZT+YyH6aTILB2jYcsIdVhU7SqeetEryKA0+b0OHAW7zP6v92CMSLQh9i+9mmn
vmeaZVDp8tB5KfxievSA/QfAjDmxzRYoB9b4Gqe0jlwgqEpYwsim4N/StLYFoGS/IlSMQzYg2YNL
dBhZ9n6XzarONKqanF7ihAkmNtWa8Rtn9OHVenxnhHEvLfSNs9Mj0uEFy/FuNGwRkhyHU0DrLLDW
MmKiTw/ZsB9JrX1d0AIHLU+M65q0/FAA8KSFzgtaPXpZ85k0RXen0Yj+KmiTQad06SEbPONHYbvL
ixf3k7uDiJ+dZeukv1pyGhkM2fNNU1ZoYDL8Z3WqPbfk+b0kxIhuK7g6cJZ9pA8zeccblngFcW3V
yL9N1U73SuCdsb78ymA/5woYC3pce3QZzGTuLDZr7tTbnGfq1I0RZjHWUcZNv7T5bQkGbmuPY0u4
5tSZ2DtgqJ7tVa/htOWvtu0nIlwwGLLsmOV8BAvnscLRHoxSM6dQtwEeEaM2KIMsd+7m10VYQJF0
6LuDA/p5sJDGyxynOXS3Ta710T00be4mswvSHijPg1FVr1Y80qd0vlriPfsD69zkSI6eo8aqX8YE
SHgxivvEHuQDSMp4M7JheYgMw32s3I6sm37qvDuJxfyQukUT6jTZrwgQpxNTpqclNp0vvZpNDAfg
hvf2WNGg8bkhyxzwpXDhj4ep8cugb8x7pVb7ZNkkdljoiY6nkLjJOZKdflVJXYcTwD20Ti2OQ5Z4
ExncHVo1lnA080mUjF/Ba5cESIjezna0/X15AFBZ9CjQRBEOFuJFb9K7J7PKvbcUgILiUWjpd32G
0azUteZmcCzO6tHKvk483k9j0fcXtjBfx9aTtw1qLQAi49TQBeMpO5NllAHH8M3HGZkaJJ3MuObA
rz4GMbVfZ4iB8n3qGFNcU4cE1VPXLvgbsJwEjWxfSWeMrkR+R6ge8whpnzGdh86wAhpCxGJOe+yV
pd21beeEyiRVaTO75a9FN05nuaRZGNmzec1SFqNe6kQshRPnnmBu+27qx9gFppqUcoNmvbm4RCre
6pE0q23S69pV5LWNVbMfQw6Xy5bSmY6NKquvad+JwK6b56hv9CPUjZeOR2KYZJynKtPfDDO+ycZM
neH+iNdxZDPKNTe3gREpIyQ9MTkxHgGt4tX9be+2B5Rj3SZ3TWj/jGa4a9bNJM4AFhDfup5BnJiw
im2Mdp6txKxdHMGpoqP0KkevPhDs/SVi97WJC6fcEIkhAoAI+ZbEloIGeOA8MBsRAgLyeVL40bKN
Be7jyuERvvMxjk3M6Brr6tH13pNd3z3WLaEDm7YCvaeypAvyZdqx6R1u6zbHVdrHz44ujVPFnBc+
8QQoBt7KDqJ1+UgK98CgmfJjx+gFZo1ZZGrdyEA16lgi4c9M2G1PrbXLLX1+0tt2OM3K0r9oLd84
OHF9yx1oOKSTStW2IxvJ6vRh31Q9MqoOA8HJYtX7kNhlMQRzpcaQzFlEk8lYG8cesvM1TR0GHhFL
cDCK5xpq8LOugKpv7LJ/SfrklcQl7JYkhFFQTEP8PDQ+Mwo14Q2Syjo6DRyXSY/R/AHV3Dm9w+fQ
tdnoQBrS0Y16bu+0uxlrKFdC2eVBg311J4glqE9F4scb6ZZI/UfhvTQ+b3xopvYxymp3pyYZZSGP
w/HggQvewoXNYTpB9JtakmGJT0HckiUCmGKsTrWYhbXR2VadplZAezHNydrxPdOtW06JF6C0G34A
4HE+PECnYZo79nKALF58b1xXHoAlRTjFKa3wj7PhG2aC9ISB/LgoMydMNdmEWTWkgdd7yFUbw9xG
c9EF8yDJMIXSf2KvOFwW5TXWM883wJdVYeG/Y1Rb3qOutwKV2/VDX06x88B4wFoCW/NbEDIZZUE1
CjJlTT3e+U5VcQHp1IK5Y+R3MQ9ZphjTucqVCuc+96cgw/Z0VZQBt2bRNNx5WXSyxh6qGpFnRo0l
/Le4N+qHJRqzZlPGCbrEfj7bimEzVErZbnxGMkw0bbDWddGdJkPOew8l7D28ffWUjOVRjvLUeMu0
lb4p70pVq+9ornTctLLFv2FH+zb2XijUxp2r2i27DnHNhhnpPoapPN9lUxkXR0Qio7FL/WUhsJQN
QhbUwLoy0oKd5aG39ObbBHseWSjb5WHTVKjrLOKUyACIlnPet1r5fR4mdQ+NfbnTEjKdw5gJZ/8N
BcpT089V7m7atBeRuS81bm430eTsZWK5D7VRfGlA/yWnqpBudLYq/b0b/eZ2sinkUo9z4SYf04jP
OZvz0EODvqKChK1/SUv+1CKnhE13v7Lxdjay7ZWFbzfjlyUR6HCs1ovd+9hs5D1PP1zWPEHHw586
+f9hiESj/5fxCjQUnD807Z4tSHr4mWKSUyxFjtLrg82AmqYjzSgTGShSuf/zF/p5WvX5QkjieCIA
7GJ0xC/y5w68pZiXBS9UJIX9Tp9almFXSWo1PgbxrlIWWLQJE/Uo9P/m7d99dU9HkQd7UCCc81fF
3p9fvdFmw9XnCTdG1phPzjji9pDpTClRtOyzNV6VqAzqQW0sqeD/+YsbGMd+OsieLkwdeKgBHfjv
3jsUPA2EUFsfWKjw04cx7sWtm+OJr5AYlFthOLx5dDf1CZEE5Qqo054eAGtOcYDg969wMT9P8FaO
rLem5YE2An3x82cR+2PPmotmxm1bcTNajB8QSZtPGGTUD7810v0/PwD2z0M8CH9gPVG0Wa6OLuBn
sCcm4Rn9raoPVdn6ZzKJmzfF0/g9J0F3tVr235NCF+ISD15vsWV0rGgOFDC98jazs4LHHXfzEBap
aO/KdjAuOLqW5tiCBnsZks4P8U9yJrHDiKjV2Y7+0GPd8pniAOl4NB0NjIWc8vaQ9j29RZPZ77U9
jN0juhtb7RYkWPDhK8exxNeFJjIPIm+iS48j26LBi2lAcx4TT6VrNW+EMKkf3CeqD28Z8IwS3qQ2
nVR8vWPqzZteAn8/xzTE2vrA1OmqDS1CV6Z6RfYR3eLei2uCD/jC9k7UjeHs28RwplABfXr7HICU
jjR+g6v+R+PwLzQOnObMjP/xdPMP9s1/1R//xZOhL7/9ddL52/f/Meh0fmEIDQEJtven1oEz/Q/3
vvsL/YPnY88HCrUa+P826PR+wQTqr8ZN41P7y//6m30fog1oZ98DkPHvDjrXOetPdxo4oFxrXGrr
/HR953++z6Gzy+GRTfqBlDWoIh8FjLtpjm4yz9tWI/jPVD8SjB3iiH41cizqlvptiv59+r/xr/X/
8EBZBSR/9yswzjUQXfjC9MH0/OVXqG3AmJ4X64e6nfVLJF5nxgFqyMOqJOrchJOI/mrro52FXxzd
Nk2c7SHQVeFovgk26kvCGlOLb/VFQzHo7TpqssY1LnLlfQh72LBE2mpDzASy+S5wJJFRtekroIj5
14wN+PrHWYgNfM1ntZBUUaqN0sLZ9g+i7hhcxrlzZrFbzZtF71gRaS0jva2eA+uwqpfZI8eOc+Iw
rdIwFKLCtE5xP0J1yZarYOxHmjJKBE+7xZnNyqqzVKjyM0OGK/OPnkFyvDE1jCyO/2ZYWqhi9x3L
FpqMjNmIYwXCcUkEQbeYJBTLxRaNVND2CLc1sD5ybMNcleHQNV/xTuj7tOjvY+WeEIZ8W+L/z96Z
bTeOnFn3VfoBGrWAwHxLcBZFSdSU0g2WlFJinocA4un/jXTZzsyurur6r31hu5ZtiSIJBL7hnH1Q
+KVZ0Dgy3xGZ4a1kTya9WZZfi8nSdxmxmKtZl19LK1pHztCdKMhtJCp1UDsdL6a2SWbeREUa/UdA
9X8zGDBv+9Pdye6zYnny0+qEGnv5md9PFE//jZrEgMCsCyojfAP/OlE8+zessBQOIDexDnB0/PtE
+cEWjq/Adi3WvbbnAhcQf8dWwNnz6+27yLT4ZbpDZSBsZ3mU/1Cn+aIqvbDy8r3pRS8yi6dV32XV
hh3kF3BT9y32nVIfmi9eYXwBTGNsB3emkRqPzGe8jdIacTCxPR+63FcrErftgz9k+Y6zANCS1mDp
G/322xyOzrqKXZb7XqefkBXWr4BJ9IsG9HSH9HpYmySeBbWXoL7USuzGkXvBRe7dSpTGmdcXV4DJ
Jb+NhCZTNs2m0wReNxqAo963QTMWN7D5aY975MCUEAemjurO7kJ7XbnSDYxZDg8i8TM0nFN4iAGP
ryzNuJPKtHddHz07VgEKSHKn0T7G172eGFcpynPUWWVyi2Cr3diYYW8904Xlmz8NE+JaEwTU3ACD
LNzxjZko4zRzlGvmgNN7AmXkKpOWgkuiiHnLGxJWcZRuWqt1d7KcmeFY+bTBqvxBCJq5tQYRruki
2a24w5sYZ1yJ/XhM/azYsrKR61SVOAZ68jtZCZGa55aXoum2/XcWonYTMhfcDFoz7WvTl6vJrYyL
X4v8Sz/a9bM9ptvCl3cQQ4pLBpANbqHXDqvUw3QXhEN+3dZM2TbCG/WgYZ74ZVBVcpchHj2YHVRz
0yQNZlVHY3vPfj28Z4FrX1nZrNyVVthMynunYTNeJ+e2yuUXkKIUl7bjP02FSTgRBAGJLoE5aowx
A3o2Y9ZmIEPXlaDI6Wypg3Mx2vve9OoXN0mhfKXumD+VWYm6i85+BzPUOFslayOEtDkz8kiv25Pb
CG8NrpQZVeILGGjxgNKcoUt5bLswREBW6eWx0RRgk4Z8ChTNeQYwzKgKNPzIB65mPFpbwTD01RXs
DdZTSOICdAFWM8zI7z0zJAOnSKp7HPPG2XRYE1gy9U9459PXmgQWdoWGm0SctsrYFiluefQn0+1s
jwnbuIxH30BZv2GkwvcnCRQwmbLS1ZLYuf6+rGp0M3+aE/jR7cCyAy/LkAYREL99tCTmtvE4kVDH
xgNUFOsUNGrGw8hw+4gAhGG/wEO4JuBqvhURl6Y9oG3b293Im2/maL6AbOBvLAjsu5BrVV0Rsu5k
gTnzPYBF4BdCkYkbhhVJuZnHYl5PfVG/xNx/uwSOPF4CbG7rkKgRZ+XGff5UG2VyntH8fSRs6HbG
YNafbEum23CAf/v9L0vDtPa2I1HHjPhBz95FKobrgMePlK4w9u6siWvQoiP4lhexdSztcnjoUksG
lTM7jJmXN96bxXyZB7t/dKeC/2O+4MdstrlLYkU1b3S/G9kVWOnr9ysttXteTUU+CDpjFoD9IXpv
sOxWN7JeQMoxi5zAVk3+ZPlSPMtSS8B8F5Z7h5HUOlQ4Qi4sPomEbSHgiGggbLYe+VKHwSqP6MyW
7SF6oS0Lsf6jd+ME43fl3OBjmq/YAYhLqKfeRTbk48RckbhZfTt89QV0IkyxMbancOIXoSW/a11G
Dds8irV78k3hcDhpdY8b1md7QIvz/dsqZFHdkzPCdqrLFvm1wYI2qCjvEEhZ9sloOitcIcCDVetE
/PphyXdy84mrXvFviQc+DctTIJoqCbpUnbsyPo/NfDto3cPYMMoe7eq1TLwVbdQc+N616IcbXUa3
8WIUyMl2JXfwmy39K1JD4N9qTMaFe5k6c2uO8a531FPUds7a1ic2JMwPV3VoU9JoK1HPjLJFWV16
nmMD9oIKG2diOBerTh878lzOzsgZnhletHbc2gwMt7SCpJjPWFrWciIMNKyOZumGt0avTTfGJNKt
V0UzCj7PiXdOlS3rr9HazKj/COxj2TWOKN16L2vitdYaHyUOrbERnw3D1KsmTuqrVC0Ra6KAYyvs
r63R7xEB3CEnyINsHMwbXMHhixaJL6SXfiX/BAd82RVboL49eAX26FphAgDuYFCzdRIjlZZT3Q+m
ZQVIMdVHMdqBYOG+sjGebut+ui/ToT76brbDNxAz+FR8wYljbKeGWXMq5+zEVO7RmdlDu35zyKa5
OOieMPeSQ3ite0NNjcnsXfdxIEdqcQ1VLw2t7moiJOI0Z7p7bLnwdxi/9DXWtBfdKJhsMFgfjBkw
SX2pE8/9TARsLUs2+qvraJA/suyhN7r0Dbc3eZTp2K0Ss/ECTKqM+zq/P1qgN0joY862nsyRyQRA
CwiTzD4ChWLKD++bovtghxcCKfTm8xS3st6Y0Zj0bKwFBjGi7IaNGkV5qgznnHPm33FZwYlwQgO/
wmzRBLD1CYpBS/dZmdVrq4PA0hmi/uxslIHoMw9zUeFYqeu3AQTZuvFIMk2N8YtOoBt7SJ72DBPt
HXK0r4BGXxjU7fS5CR+lUeM3M7ORrbvMwOjZ2nVr4budS/KTuQ1BO5XRF1arTAI6c93Drz0hP442
FAneBySf8eLaifGYwWaihoDVFhDZOR8lWTAAAgQjgwCSzCNGimxldVbx2UHR+uyRhR0hNTJDjbpw
XY3auOWZLrdZx89GhblBTaafXSbSdwCBJvRnDZWVqdkrWbfeuR5r+VqSQ/oqhWGemX5XgU2FtWIR
qNY5dxEneZ8MbhCXdoMRqvD8FTDn6DROfWYcMZoYbJ1Y256Fj/PFwyGpc0tE6Eom7cYxWi/ITDE1
fIkgG8I2wslDlsbJRb7BFVMivasaG0ezpSSPwWmozhVS+6MFcGMTNnaBGrwJn/wm6S+S7X66UeQS
kZvtl9q5jzz7QKWQ7Qy9avCmsakE8VWxAGmnbyVy2xuDtJNH2SZyj/m+eSb/lMUlZ+Eam2QcSFci
abRq6DWuIkSUKqwYR+2oVxxgzMibfRVCEa7bPg3ScA63VWJ4/Fl5s5ut/N3F2bXq2lDeZEgLrtuw
bBH0sdRrBJPzQWZhQM1wjVl1a2najgUu3klPvaRtW9VrxvHkvsimhauWGasER8q2sPQ+YPNi7Yih
vp4gse/aatkTD2DP7Lwbb1VGjZeNxGxXzujd4MvJ75u0Y8kAOO0FGewZkX/3KV3MVA1+na1fO1hr
87CG2g1gCYcMwpdWcYujNVmR8XHhCVrdEE84kA48zKsOZOaTWU+7SU7RujPV/Yzy6TwlAs2656W7
uTR2kGxgkRjthsym6BNq/c7seeSNpBduxiSlUyWv95iMRhcMaRce0Fqfkqi5WKHNoi300gOpuNNV
mKJs6dcp8aQGGbnq4mecrsaVO6DqHTfpghGtdxnuzuiOGKJmzS3cyWjFG2YhTraIFvFIiBodWpCv
k3kdoEWYpwOKFEedbEqVLEijIrM32I7G9eTVIl3ZSDZS/H3jQKxGAZ9DkD85ksoYAyoZrRUDwkrs
eRo+T4V1B9Bz3BaljxeV/eB96Cq1MWbVnaPUroAS2tZ1b6svjTKTjaqdS+JXGmCfHvSeX4p1DsHj
hoxI+72bqjlIRanejc7or2XhatvEGD/baBYbaYvx2htHgnXxfx8hUEhOv7i79WUuTtJ1mktEqbIh
ScRcz5r7ynp5yTAd0jfZR3OQaC37I6JojoWW4CxOycLMGBsGsH4xMNZezKMSsNDUg0BhmPxAauS0
grl1pUwK7TxPP1yBk9FqCqBOBpEHlcXcVGCo6BP/OEfKKTepsRT90dz277ol+w/SyHAJyrKjju+I
OnAS+4Bn4V4fB1/HVjIqbZ2NfXZQKkTIqZQ1n6ykhYuTF+o5B3l73cXFVxrQiLRbAT6LmQPuCvRu
1Top469NUfDU15riwx2d5cwiGXJLMMS4bclofaF8cTYCadkFyZIKqIEuJgqaG4TvUbdCcmIe8aTC
7JnZmk+g458cuB1XELTKk8pHD5zg3Oc3Wdm4iPVITHgvmw77Z5gmJH5gNSYFzF/cKrSG7HyIT/A+
GD5xcCATMS7JEHnPuFnqF2UWDFDiCtTKGJqWxpHv+mUw6LJ8KCn6kagpD9pNXyE1YBbrGeqQzLgP
atIOeECr7JwwBnoxyFNbO40LqcsuY4wbcGMr9uAVl1BEUZJWHjKzMvH7B1PobRRuIDqWyoQMyHNQ
zQH5q9iy1wCQcOk23fgt7opi75oIPtpG1hgVS8R+0H+6OWRLZ3anrB0K+qzWuziFPt5GjM8v0GrU
OgMJyWrJ0kDGVFAQQzNZp74XHvnDHmn8wrXrx9UWHJp3yB0t+g8E9r/+b1Mf8zvz4X+fKe9hwCbJ
T2jAf/zI70Mf1EC/oW3VTYJlTJs05X975gxHX7S07GWAsOKdW3Czv+tlhfgNGRgpGbZOPsfCFPzX
GNlgwoxcFU02SVkG/8vf8szZP89wYWCYrAPpkARhnzAsvF+GQBiFcwUkQdwDBat55qiim3EI8XcG
Ki/8U21F7R1GupbNdgZfPM60C8UFaSmWRnhSnngIPbsJiZNONNdac6DV+RqEpmlk86Pr/B4uR5xW
2lglt2mLbBy4ALuWKp6y7WBhwqnxoZ2ERo4RZ7RcJ2QH7ir4qheVmmrvwy9axbjGP0ulgWGPLWnd
aDyMb6YyZ5Ead718YzEzv7lmPCfUVHxsQRyNtL1t1qotHXBzRLxRv0PETt/IB53x9c7IZCkAX+ZW
tQEj6sylKVb959hGBv1LznIJmvxdFDt3dCBJsiIIWDwuU5/sL8bo39X7/1bZf/8KHMdz+VZ1VO9E
Dv88hysUMY5a2Dn3qjX9g20O9qYWy3bUZ11J/SuaBTQuCv8WUrY4AevjrdWOV+GvyFBoqJjMD9e1
q4OvhvFahXZ8BvZYfRARoj2Xjd1d4iWUhI1vek1DbUBMWjp5WmpvF8UY8RDyVDee1z72ML/3rKVP
8H/Eg4jFDi8OQgcQgj8sXv5od/BLKB9rlcVQsEw6GZFaaMl/ftM1yXFRqNeE3FRF+GIs334Eov2L
IazpViO49ECaVHsg/BGLEmJDgXm7V9uOpwnWzEl/rzNjGb7YcrpZ0KhHwB32fTjzT40pxKeoK+Mq
gll0E+N+PplAvW5tL3xiGCN2fsKohDTnMXCyHGEY+5JdrLXaLhtNZw18od8oveCaXhQwV7oyP0pn
OEmWkPt+CO09XA4iNazQXCe47TaTjflMZ8rAZv8lr32Sla1Kfk1idIg5GsGvNef1wZ1ZQLf4+FZh
TEFaj8O2T+R04abMzu6ocTN1WbLPzA8dVGxL/FDrIADD5Hnl8UhGfOdNwzpJuoYQmZSRmMI1KBKm
M25ZThdCqB0S12CkXBewVk4kx4vnGabzp5dTRuCPpFcHMes3pDe5xraMu27vT3VyRTqnfh2yS7r1
SmO8tqlUelp2DIWbJlbpfm5x/QUwlMRFS/rppmOHejLFMvRSHvZHe7k3tUxhb5TdsxWD9/QJsDpZ
hJ8HOpOyv8iO/OXMWkT9RAsaVMSGyT6NXKufrx188CEAGFe7xJDU7np/KHcaFP2neWLZ37q4b8k5
5dppK/VVCk8FHbucObDkHH+kdTWda0eER2R7zbPbWND0WEnvGrjKk784AQeneIQeilFrbDEJpIBG
djnf/akKQ1ZRfaQ2YBcmTHaVuEw6/cGKTLvFFazN19bileO4mrcj6/HlQK0yevS6NzZ2r4HsYKLO
75zG6Yz5UN19v2zrFDMf6qn5um0wwBk16F90pPoXTys6gsGM7rnUVIP5M8EVhwCRVTqdVvJe6mA4
KnQtAa7KgaDWYXB21qxAJmde7N14esOo7M9vXbFsFv99Xi0fP+Jbz9XJvRPLJmK5tX/YG8gGp1ek
2vAi2hrSd2+4xmpuG+0+hcZy3RqpoMtuOu0hnRNCjGz0k+hk2jKedh7oF1pz7kGGQnkTHr1srN+y
0WlnREQSI0ZttOELYyvezDLzPTTJoG3//htglcefxZLexLb+y/VTqqxrjZgtQ+5gBUcVOZ2bOoq2
DT4MSLQl50zYSM4L5ASM7WJc1lhba9Byun1lSJhu3HtYfsVcvZmTa0ASnbB9iXoIEYl54UPuNoja
4zKiI/3zv/378/iXDx+HDSBf5qaLfuiXv50JctIqS9qXClEwzu2uC79xNYdATbo2J386Udfp1E03
OQklu77weAeiLNHk1cl4rArslpKZ5CG3ZUvyQqM99E7h73xpgahucSzcKK9LTrQf060s/By6WSe7
b8C5man4ifXehXI46Ep5Iy2Nmm4HS2blzkWxhbPOVqtpGXj2wxA+i9hI94BivSMRwLhzPdfZ5p0Z
bes8nl5w0yDBl2NI7R23G1W6pRf0CO0+yXPkvCJ1BfJ2VwtjAzEDaGOVvRvMzzuy5ZuVmdX1IbeY
eJUutzo1wXT7/dYLfS36aJF6Ev6R8V8OzM+OamrFhfaJUXmR4lllbBR/6Ohltyn2/BeuvPETVuly
giwfTeqGxyEp1bXFZhqLApkdzNFaHbNIkT3otVDsirGto5JLv+LTAaEXxRP6L9HBvGAwqFm0ifHE
OMNmIHuGss+z5M8vBIrEX29DEgKoGRDbQJyhHPylbOCsxjicjSgyc6OHyqdzg62+n81QdBiJhA0x
csBbEgBNcbSlFKvfHNEr1kCcSZuo6A4xMYUQztP82CSM6DCJ6EkWjFqaFOBDy23fMLlacSfp7zO5
bI8c//27oNn/HBLX0tagHQp33cVeBcmTcux6LHt7Q8TYzHVglYD4czMP821uQDtcYXsZ9h6d03pW
tXuYrOKReTuCYjfu5jzQRLLzG0e7YxIyy3U36MNHY/NY4fpaEtZw70+GwtrCXbt382QpOZfvtZZJ
/0y+zx5CP0uVSSRq45vzs1FDpjFR96/4e+ICTTY3BPR/LtZUdFYAu839SjxdsW7HMTvCCdL3ys9n
jZGDanaKsVF1LabQ8gPws/ETz4HkqdNSNImqliZUgKRInztWDGw5ssaJ9jF1C/k2JqfBqovrGJwy
VgdtlEuB007VUUdqtNO6wlkvvK5oZcYY39m/4BPuhowjL686PqhOtvxz2A/cBnMsVBh4TmdZ6xxv
8kMU9d0h1C2eOspIzffYDBNgO4ZTZ1dwrJbyx5/voj6ptI1iFvMO6ItztW8KaASc7HqglaQLRLbM
jjMXAuN/snGuNAtCWIBi3/xiYCjB1AbS9C4tkY+sDDedLi215Z4MHFS2XafUN0H07MEblLZBaJNh
uWWwu8jZlNzgmwZji7k5DtCVuyuQ+FyFCRLfajVFLeYSG0GKXYf6GudW/s115YXWeRElUraGK5nB
m81lVpxdt4hvReFKwDWEy646hJt332+k/4ilHv4i9IuHCA+P/72zPXy8xdVPje0/fuKfja1hEG/C
mJr+Fawbbey/1AyIo2hfkSYhCqKxoaX8va21yAmjx4HM4nBqoUak6v8nM9FAOGX7Dm3tcp7RDf8t
cYP1c39h4xvQTZ0/a4FsWgb20p+LlMwIG/ASoXO2Y0s7RDCimyvwrwz3NM8AtgwPjsPcZI2KCCy/
V0lt+++k2X3GMAjuLTczSWaqzAfkT9Nz5mrJFZy/iSxREMch0mIHgJevCKddI76e4ZzlIiIBI5Ky
edTLJtRW6LtzkwRgP+l27KbS9OyKGL07M2Jvm3RxeSAkj8MvHZqgmBfwX4GtzuC838YJj/9N6g93
GcEZ7SrVZXjKWYScukH0u9kZm6NAU/zBLvzVKnp2Fn6nY9Wr3J2O7vS1LTI9YGrvHByzezPblFtz
8mLWZ64gPkrN8bTX68ra8kVp55L2cwLyPG5j3aP+ClqfGrsN3HowinFrE45BuQb6As10LJ5H4rIs
1r5rI8GB0CWxfpm7Zdc3NKSZ9fpzbif+42RPMy06QSK18J+nyXM2oz4HoTkWd/S7zd4aWnFui4JO
jzV7oKcJmOixkgfbiZNrX8vf/L5heViXTBNAulzBnPN3eaWN713mhocZxeYWYmL+Cd6ZAiL1jM+l
cG04ehDg+iL5HAbRbnyZTF9sw5OgZCBdMgn1oqApcu9ViAGsmJvGfDbVc5EUzw0J7NcEuykkW3J8
CXswCRTa1cbKEhe99kIqh13BwgzygW3ghvchnKvJWoK44vqwXJGPzdg5W88I8Uagrcj27OgbHsKu
Cz8Yig+oXSbLO51Wc16TR0fejpMZ0cXKjOwWN6K6CWUM9VFZzSk2gXyv4GfYvAomXB9d9450T8pl
IrCSe+gW+cku6vkUsxa4hqqWbsmglLeybdpt2XXT1x4Ke7mimyKkLtPqb2R6psASpGXsCijWJ5YP
yR4Ve3fqCWPhgHZk9BGLXAtwA9j72EB0soJT7F4ZdLjVKuld/YyEhRjR1gf53ZZCL9GpjXhcvG54
ItRkkKvGnAU+k6xhCgr+Zy2imMz1WNhBphWY1Cogi1djQdbBqq9JFw7YVbRbH+9Q0vBHkQZQH7Ez
dY8RE19AhTAZvmGKrDael/tgEBD2tbb24Shb5yka43ogActZma1GlAH40iIwa7PGVaj7z0gtstXY
uld1iJwHr2bM6t3W30cwE1vBVvpr1oSKIrEgCd0ZY2e3ZLisWBDLL35lmUyLQpcgBnDZA/yOiCgu
OV9VUrP6wENBdfScTNbrgqITS4VQt64NT0M1zJwdZyrX5IKJQweT/ZLrNhSUXA5PdmxX+GXKeIbJ
w8PQ9aPkSqtNTJSF7xWB5/OWHIh0On2ST3SmK7EWtOMMrXJMWRzAh0+kpx7HqYHoQ0+2jW3dW8eg
kVZtb4XXsVe2tw5oNiP02gcmQc7FN4d9W5rqRjILD2C7He2B2xrNlJgOSViwtpJOdZsWQtsY0uhg
XNXefE8wQX0NPZCBkGjS10Q3GuZ8rKUH2UqAl0kcHkrYRMQNNWQHsQzDmaRfs1FhOVzJO0xP7Wkm
7Dfg8NTP3cDXjYCFVMQiIZhNB6IZmVI/qMb4QEXmnGurKQ/CGMWh6AZnlRgdtEYCx5kchtGuFcTq
hUn9oLn1HFKTm/0968P5s9BrwFiaO+/nlFURyP2CESCka3plEQdGYmc7d5jqdYKbke5S9Tj+h+mx
RJC+beoyoiQcnWt9IhEXhoA8+FEs12Hmey9mpcf7uZZUqVPuI+OCVo8SwHZeeAiqPYJg7dNIGw1a
bIzt1bGGb2moVWcLHNalI2ggqIl4oMbR3yJVRJsG+jRi+BHO5NhpdE4U6y+0Ff2pLfJLh96HJD6g
+GbbksOxJGipkv2WnDx1qxuJf9PFLcHEDKPUxoqclhgMdqTsXrw1YXbjenBj6zNaNAvSnb5C6KZZ
48wkDyWTmFMdWzvFGht+fLvyuZ6g21hGrS6OJ32EN5XzMngx9wbM1rWyvfzAJHG6BuaqcWBBBpd2
Yr1m+QjuyYWAYoRlSZ5EZbzJIrJQECkMehzpQs5iDx4F0qiuhfZ9khjTmhAE4GB+flG6caB6oC9o
cS9sMh375qoUtr92k/FOYo54JsaLYM4BWe8MtvI2zTviuzUwiU965DRH32zcY4SbxOMEDf0956bG
rEc/da5mXpQabqEL9iu8KPnVwAdG0t8wMJUQxTFklc4tQdviG2CVVBQffE+7ZOii2AK3FWpfMwQL
UUYehjhn2EZen286eIeB7oUn6AvZrnK6gUocZTC6NJioNTZ1bqh4S150QhAiADMx5c1mIhuBervl
+JahfIsTnaTnUXeu1Ni5Xw3ySd7xQYPI7Nq7zizse+VZj/psQaLxQyItpQmOrdfUzhvcYdPg0Xvs
ing42k7xlqq0P8Spy/AiIzZrZMW6JyTddVaTFnXHhA0lksXIunRRWd0q+qm1x5NrXKXpnRHV4kWT
pTz5PJUZHhnh+GwkibbP1WifijpJjyKxt5WZNtTfOnt162nSCCbBU5xvElxVKxc32YPvRfVu6L3m
pvZ6A+Z8bW71Jvz0kL8BGI3jHcoNtons1PddlatTbFnyinCO6MvodwkOQPyOtcrhA+Oj+2bDrYwL
iK0iS917kjDtbW9kqBCNEPBwal5jHi43JLG8hh0LMehF8Q1jvVMumb9NznSaQ8N6zJsM6V9K6gKZ
c+MuaYFKJVMWvrbDPO2sKWlf2b+xnPXxm1SjGA+uTIdt7nSv0uBc8fXCIGt7XGXLPhQA9Zs22Ojx
ZlNfuV6qjj6IVTeL8qupv4KFYKGaqDDtWXkVBbGnVwGLiPwx1ZzynqIquyobj0c9eAyG+TKDoVnB
mNj5blSf88jaFo5Z77D/ttcAPcp1OdnaLk6tYqvHIjq5dGKbFsLuPmIfigZFps4tUo3pEFs5giJv
aNdzmtroSuUr3iOccS5Txx2La3VTo28MMrs1jpVqy63tyelt8AApr7pGUaRknQOznxyocuWg7Fvb
lZq+lnDXXh1oaRgvu7ci8sM1f8i3YiiabcoGvsIDqrWHudO9oEgzAF5YxjEeN1mRrgxyha7rSaA0
zIBDybFgGKFZ0UfYt2KNjhMPTuG0PWTaRZiYpTfUvUGf6ETg4OXb6mHNE1SGxlFxDqDgodqMWSXs
Q1PTv3muZ696GICroUewVzl9tDESmmVKj3bT5dkdTnoAeB0+sKsw7BZRq0gPOl/16xIksqerDzdu
OeDmQWDHfLYbugA1XrdusFSDHgF8/aWJ9QXGN7j2KlH6nVvzQFqhsUvPhuyNr1Pt5jdqQtGvjyJH
15iJbViqvDTuvSkc0nAdjl5cfSUccUTXC8PYLx7cKc4y6xiS8Zld9ZPnVw9yHvnUqv5j0jQmbCWV
8iptHUNhSMgNd8RSnOLC95PMXc9xVK41gljBHqNl/qwdhgwSHM+KGsH+ws9Ur1oEkGMWY31AIkOw
ljF601rvvOQ4jJjEm5r/d9U51YvJnWdijt7yitp15rOaHxA/7BLXrgEq1FPJHE2HKJ1M3sEBi8Ed
TDN3xoP7oKD8rRr0nB9WXnchPj5VX4W2Lzdo3NpLu/DqUoesRq2oiztdEj7oINpEXhTLYW/lPX4G
hj5rqj4Bd5cSRshumTkl2d5pc2vj5ra40suOrEadTVhi6+YGqeO0tp0ZmKCr8Xp6VlePUzJazzAR
4Rp2SY30Ci8ZYVZ6DuuWT+7CoIY1Wd7P4LnDmyj1+Fh1jLz3yEOj9ZiCnw16AHTXcx2JIO2BVrb4
PFERE945ACirmaLzFF6iWvF4ph3Ds1WHtfQ4FWn6EHl5/9JTetIzkWkzlyq6hwXdbQGJNtekRaY7
DCJ0XzYpWGctHGW7IjmD4SQO9gM5OM19GBZ6v8bakpJJ49sHhtPlpY9w80aN0Ty1cctWrPaaL2UV
PYUM104WKEPYKCXUPFMsW9vSR+swjPqV6xf1/UjOR7kOw7p0r4cptu7w6L65qkW2WKsJN40W63ip
pc5jP1GRJflAQucmy+f8OdURaHqpDHfsYMAuzIMhdrRC/SPSBODPGuO6WljRVVdENZx/hoQpBu1q
zXxfoVPrbdRqTUuts4TOrcPYlu+Kqo+KXwPJ11bTfNu4HrmZpZ8nlzbyqcSIxkRsmIJG7DyNdCtX
+Qc04skhVio92cTTHArTd8+5TefgTjBEHF17z71KPQKMC+2VQ5YAi9KZQ0O3s5mII+alXPlSD1Tq
YvWdK/RzQx3uejHml3Kpk0zFdcUoHWJCo0fHcAHF1FS+7GF83ItpaAQpbRmi1nIpZA27PcHwyQF0
6/ZygqHEnxvpxlx2adF8qXrpFTcGGA0Tcp9DM9aAXNXBTzEeDYYY561cMRJRHxoqRHlrEIW2d2JE
pkk5avNzDxloelBSQ9K80noa3v520DvWF5thcIVbw1dsJ3nFR9J63raKMEkFZmdUKBD/u7DISLYQ
yp5VNO1CzW0ecqKLn34Y//zBzva7n+vH3YOH40yH7IXoCbGC/T+staBI0tw05Bkkm73WfDjshiBI
gQwyDddZGL2KwtyNqTiamb3VrHZrx8bGc7F+DezMKrC7o7bzgVLAzfsr4+kv0/Dvfxv7HANPFTmM
AtvNj0upwhibUg+FPNd1e3ZrasVwn4x/tXn8gxfBK2O5CF2/u5x/fhHiOSea3lGC/CbClX85Wr4t
3eofC6r/jCT/YiQp4ET/6Ujy+q3r3r7GQ/fZ992Po8nff/L30aTj/+aDm2YMaTOUAzbHxfBP6+b3
1BZGjMKzMcPbP2huLPEbE3/zH+xobPKEbv4wnBSLp5we/5+Gz78R6LJIan64jfjVLEyA1KEG4sV0
H0XQj5cquwlHy2qt3ntJ/i2uIn+neUy9E48T4s/v2D96pcWChtDCMZEM//JKOVEMlpoMXkkoCUGm
fq2JZkG4Fw/B338lXgPGq+WK/ykjinotVCR21XsIVgOWIv2mG6kDnUb9xSH0B28JyZKwGPA6vK1f
7/OR3Ci/alW9p277luXZNxZc31L+82+/n0UZ5VkGTCq2bL98cj15eF3M5nofathIfG+xFcWkQ2VT
8v/x0XGt+sDLGXt7huH8fDlENebwKuYdjWHRniadAx3Fq3dqy/Qv3tT/Y+9MluNGsi79Lr1Hmrtj
XvQm5oHBWaSoDYySkpgnx4yn7w/MLLMUVS119vrfZFWaUoEAAnD4vfec7yyf9OHG8xz0EorfCR7A
RzSi2zMNbn2Eh9Hiu3I6/DXh+IRW4YlgOu83sqYfhWULHFJ6eBlBlnqKBfnjy8KQdsmzWVbENi8E
Xka6h8SrA/YB8avwFj2LxQydSqv997ei51io7ZZmKAOADz+do0uSRKKiOlQ1vq2O1GaqDCN9MhL+
36/vkuWl8tMFxcvNquAKglU+DBlI2uumuMyrgwF4/JB31bRF/BA8/Poo/+2WXxzj/znKx0Gv51u9
0UGkIgDEPis9PvX5UJwK/f936f5xpA+XjolbBESII0VZN21wFrzO6N3Xv3+85AcNibXECCCfkEtD
fBlff5B/Ia8FnGQ0RPk5tORtoylXLUaGNbXv5zp2jYNhVj3wu0jtbA28M9Tt6TdXVfx8XRdzv8fN
6WK9Ve6HB48AHtvL4VFi8wIDXIkesd1UtePtbIFM8wOBUwZExq7Gj3sQzG+J8zH9rVnjB+trzO9r
5i3Ih0e82roshm94wpC8J2i9QAcsdtn0bfIs8wjSsb9ULnWSrmZEWMova1pv/CdThL9QIBxYdw7K
O3es8zukRIqJkyqPdpAEX/qcofaQj2SlU9Suyqnw9yCuPDhBoxOu0TQYOTAtdrR4uqxj20bFFhtu
sW2VWzy0RmKdqOCHb3XAi0a2Dt/dkRwlscrz4DUQlvHmRiUJN5n4mqSLUa/h+xjKt17zgJNGMw6q
H4Ul9CDMP61tYePrzcVeKTsqKXr9rQ/eGh1hLYJxCwrHw4FVGbDtObs5Z+3MExeIZ1uQ67xYZiIg
tFuSf4D1uaPcQUkrWzIGpHmycoyHiZ5hauLPpFfFRtHzcwNjm1DPDBHs8xjK5EvoldmTM6Txnqky
1EYnVyQD80GMZ2T1QisOgqIDnhWBqMsMbW2asCsZbiycSXam2VMzeAjrGMbfMZxuvwRcmnOU1NWN
0yVvMO2BnyaOekYw80aIYvCA3a08DsvqjHAO42imcKHqTDDGt30/ozsZO+N9MsbWkZdKCzM8j/d9
CCScnQijoAy70ykOoTyvYHzF1yGilpvECYs3x/DltSyR9JGaaxcbZQyg+t+fvAxc2WmGl30VOVwy
oig5zQ7uPyjsCbRAFT568yIHDRmJELCKeSCvqcaQgCaEQkFHm9f0fJxsHzOmqS6yA7m1YULUf46C
CqQqXXYMhkWZYp50RKGvDPTvzx4Z9I84z/I35UbIFiB5bclNxqUiPAZ3CSyWkof7kckY94+thY12
CGBDusJp2Ze7bkQ5jNQXKLyv+Ala0ryJXlIV5ZQRpgbDPszBTa157BaNzbq3eMvOE/j1lueeLhns
1uipLYyw33dekbz6iF53/iJPdPA2h6vY77M9LtfxfmBD/nmGXLe3q66lf2Rooq+TyrTnZSZIl1w3
4TJjIzj56+xXzXc182yRhYoEGH9S86l3gdSEiWWf3yWa+VjyZXVnACQToCU21hAba5nyS9gRAa01
qO/Tu08YvKpapzp5U/hmQNA75okvIncyxEdrEHM+bKLcia5DMFu42jN/jz94WHWY0vgHC2vkaW9j
R9jpkh4uxCaqxujPAkbeoUidnqZ3hG/Gkt3nqpn6vZmX9Lh8lEm0xrziNFjxWxMsziKjFTB0sr2v
wz/bTqPpaTAf1urQlv3XDlX0KS8cCkmwtGfexu7du09aFnwtIbP+0pMNsA1TnnPLa0H9IfV+9hgI
nIWP9WLGIBnOY9Wu8yEljQk2JZ2jNuOmZlVEtZ1VRP51iX9jsq/d1QZPfdpldHcI8SMYA3Uycjkb
Dw+R8zg+c4YhnLfKk9cYq+UNsQD2azY23p3ZQ90tw0E+kgFinsaOOyplQYWPEZDWmRG+3hecvt3g
D1nlJK7ctEU3fGOEgnAvpIm+jqzUu5MODQVLZK+2zUKpNeuHgzjnbqYBvFJaTxtAl9Cv0Fp7d0GZ
6is5dEtWyLLZ63zCzDPwjJtkSljEFL4kZ+DQugTlA2SdHD4gQt8iuyB4jtlqyOydO1gQJxFnN2aF
rySi7cSPkFc3Tb1s7UsFoA4iFCt5HXW4+CRhpS5XJw78AddTJ7fvq+4QxS9tyiBbDKxW/XKP2GKW
1ym+n+vEHsNdP0X0QGgT1CuDNsF1Etq7xkrmdV8uySaEs+1x1WF9nZ3yE5G8/s3sBsWGIaxe88Id
1h2/MCnSQmMw523w2Ffhoi8qilMwd/ld07H2GCGrx+Dz0Kc98ds9Yc47M7HrVYio4doMlPjqy649
94bNlrjsbjxmhIfGQYyewFbe535oXFod35ixSXJ2kjQ3sFTbS5DMz7Ewh2cvBV/vkaS3t2ZpI7tC
s0WXKr+pDB3cZilx8DpHHMTQN1zGMG38ief5SfeC5q2HsikK8bnitK9uLNgPGa9Fcokd6ysJdkgV
XF56KVKvoxFH2VMNYeukC1YckXvykfllRa4GP2n11yLrWA1xIPwGO8q/AVAeGXS8t5lJT9nYHXJl
W3pfRP5KyagiorbxyQABTcdillBnot5QCWMjGYr0WAy18BmbuuhGU53TlAfrCwGwMpHUIUJvxcoO
hhqTT66Y4jCJGmozP5WkVlTr0uvqk5k13QbdxaSyTVCT3+Ocp0GNOSGfItOsf4yCg/taDfEAySaJ
jL0V93l0gkpg9vRRc9rOJ6uHzbgKnA5bCmNBXzNGpTHrErmWRN7KA+b8Z2U74UrGIUo8j+b2enjP
WDBrm0w7KB8kL4CHmAh+0W17WzgoZjQcUpx3jRcm27aKNLREs5N9ztrTfPFSwYymHLOHITHHbAXr
CoQu+3sLs4I79aeChPdNXImvltcdKhKhV8YEnxNzboQMheeLhaO/g7RjXKRZGMmmhbXIu1pNe55T
RaBMghgRbER7wJyGbrcOXiFBplt3wC6sRAlhxK3lZ2LpSNHgHS0XsZkgT1N1xtrPzPmaxzX8Fmau
7FYpIma8p6RAJZlhHOOR6fnORRSJoddh+bZCdicUbHRHB8vP7E3FCR/SDhr22oPu8Jv2lfnTZnTZ
EEvET47rAmT5WAVWI3o9z+rSQ5TnFq36Jn8rcYjic2uHRtAat9haZTgDScpIZHtNQiDVEzOaG4AM
CmRC/sqLqzh5qkbnpyh1aIfDKctAKJwtFftXhU40fnPgzG1fw6Z7dzKEDEL35kiltIVGHDyYlrBe
CRGAge3zjz39WPeOeRrLbTCN2ZOIYxQAyxpYMPL31sOMMuM3VdVPaCuKA8xIVFS+bapFvvVjRYy6
EHNnI7JDzWZi4+CEvLRhB4vC0+yZ3tELk4kUiUwj9liprwHra5APICPCeCX939XNH7RkS7GCCdNF
50rDiN7Dh96ii32J9YDvo3P51InpjK8IHZcbvxZZdx9MvPJ/XZv8VKhzMwgqdYsgDAj/4kN11Fi9
nYdDlR36mg1pEUALeMcXFkX0rtQsj78+nvxvd59wbZ++uG+aP6nlCs1mz8ILw+Jaw0dhxcTy2RQ9
vmhurNYoISGjaL0hym24fX8Fwz6Wzj5SYIEiiVgoSGE9vsMsEJ//ro/1U50NyNHxGP0LnhCuy4fr
0ZJJ6FSxjA84ouO9bYTlubKG3z2DP3UsOAqNCoV/2lIu7oAfb7su7no4sGV8IA+YvKqFMl/Qhl/X
ymeT7yxU8Yl50XVEPvvnX/8A6ud6mP0BcCdP+lKa1sdadJKp1etsiA4WhurgkFmlf2UEgf8l79iX
NuVgTze+Af68sKYn4tHrN0x0w7adegJA2xIX6LLYMVCtM9R027Al4cqywCCy+fWvkrJovsMoCdrj
YjT7HyTY/6M5dOkS/+OH3ry2r3//zevX/M///b+OxXfWgNd/dqrlX3/n7061Z/2x5IRzw/Hrg8zk
ufy7Ue15f7DmgDE1SVT0WQz4o/+oaOUfPKosj3j6GHe89/H+VtGa7h+8PsTy10AQKu6nf6OiZbDx
scElwRjyactCzAP48cHrVBPFczQCwjXncWMCK3+1E8xXq45KlNhaAB+UKc2ExapD575OQ2xSTqTz
y+wE1riWUAqJZYv77y5bmpsZAs4XXyQT82WeKYzPNC82Yxm0ePrn4ktu0zvh7ahudDw4wLx6bV7Q
uGLhAoiMDKPxMwcukffg6jS71xQIN6J/zUuNL7SJUnDgQr9QzPbGeu4zDCapqMZX9KvsJKg1sCUY
Zghqa/SZAVLDuGG6rZw6JRU7ZTBs6nzB/isdYICfYoAs9QgRJfO7y4IOM3cd6BH0EVp51jYrmSas
tYk9C5JWYu5rH6PFisyA6MpM3N7bmpMbQ8gqMlCAJNiW3yo8ti8lpjX2J5NYd+z1zlQPwzc0OcUL
u1y2070XTmcEIvXdVCXhKx5MBY9QlRT2HUwl0tkcQi/wlnvD9WyP5S1TyRIkmDcCYp7ywd1nY5xe
e2Y+3llsenZLourUlEdU9rDFQTev+6LDXmhN+0HF7q2sG1+tEjP/NjYZktYxJ0bblugH2qR9MCdc
LEQ5Nlvsc+YhmCuZrXD7FSe7JUkjmebu7I2Qj49zI+tTT5IIPv3QxiYQ27V75YlckQRrTNmTmVfd
Q8eitEo6OcyrLu3l59hNg8+tgZClGux6WxS+cTXMcCFwMjqrElDMehihN8+h7J6zdKrqte3TJx8C
XZ+RhPRvPjJU4m+m1kg3TYYWqLeKbFshv0wAYfqIWhgU9ZfMGAHzk82Zvtbv4ASQ4PaeWDRGsCoZ
mi8Jzo5sPQS8cldpbYa3hUfD4UA/OL4nGcN8VmEe3/mzzdGYTOgHCb5i19WRdZYq6QXwsTKib9lC
O5ggiii2WYdhkv19GOUELefJ+GIUoSYkPff/RDrp6p0jEMytpDl48RaynX/vJ848oGELS+NzEprO
bUR+COpVDzIeGdhz+s2qStNfQjSx8Ajy3nwMvciZcYbwO6awb5ro1h2T5tLIifxp7Ej+VpYDWuKg
IJjHmcJ8w+1aPnpmLcj+JflmY9T8uSxD61L3VlduGUtX1wmDzbhZDTlP+eexkIlF2RhCAuXyjIz0
IRv1seB/SlLr23Y1+v2UOIgX/VFkV4VAR4mNFHwc8YIDkuCgp5F1Pw29OZ0i+lOHenBupUdRUFnu
TIMuRmeMZfRhxIDVbxsCWF94A04rmZEys3E7NO7rtFIlutHGfug6G0LFFEuCia2pBokTi2sLgvxV
i4B8b9WJvQIzTn2aTszqya/ZeibKU83zch80FMSrGFn+pzEYzJyAj1Ykt24M3MnfWNXciQdrbnDb
ZSvXKexrJWvjMHT6yYL3fmeknp8ieTCHo6n7Ux8WzqVk8LyHSQ9kZMzmfdXl011degofc1aTlGqH
SGWb7I7CHiHwQJC5lSYQD00/25K7mW+YQ63yAFGOrKNrokdXXU5+hWjjqz45Ifjgk0yj3nduUG/9
WL04iCtWVEunJFEr8knECms5uZSOMaxH4GBPEd6NY4AWfi25LDsCgpubWFgvPoFXG+CHyN6G3rgk
swxQlbFaT514LmRboXoBUJNO33XTn9uZaxi04pzEqp3W0k/FjpCmT6MJ6YpQkyfPJRo+96pv8IKy
LWCae0ELG1JJ9hSa+sYZkuS2rYvPCDUoT6czGXZil4vyoY8p//KRXukgJiSiQ9pvVJHR80Gk6x3c
CPAJuk9iuvqmhvsXOZcaLfBJm0SVJEG4o1/Y75XZ45poiOKD3+oKOBhpdNKha8WcXjW/IIZpLv44
WDtnwNnPbXR2+LWvRKgVstSuuBdjXe4Nu6CShgCwbhGLXE+a3jv3D25tL7aru3qa/HskIwhXkJRm
dymNvBvH19/dMiKJIg7lec79ekuHBfV2ZY+EZ/UFLLgVrY7w0QUPsmEeTJE72mo7x00OtTWcrrMR
9s/US/1pTmk5GzaqT+XHd7Y2ah6JFLFu3zfXuU4hx+ZZ/tBnQXBHHjfU2w4vsF2KCcBIf2ZcMWxS
ZUZ00oLXqBH1HW284VaN/ngGRG3eO7FfPHRDma9b0zk1WBmgsHDrJIZ4tpuoZgrDP6JkDEgw5puq
1P02jH1zTyy8u567cdpBSPB33eBmb04TFNdYvZpuxhjfkpJBx7SxrlljjCsCClw0WOR73ANvzDa1
W6Rn0oNMkndVtffHJvpmZSQnQThoSKFNu3tuwuzaL0V2m9iLoId+wzZ25gY/jLh1QWxtWpXoYz6b
5m0G8HxjdFN1Yw/yi91rBz21kT7kS3y53brquUVStmOKkUrujCilAY3cltwVt9gRzq7xnpnOXlYa
yX3v+Ce7GSZYcPF4dFpekWM6O0eDgEf510j0f3Qdv9F1SNQY5q/2yVdlh3X94075r7/1n52y9wck
ReDZYHMpj/7JUfEtjGhIctjtwqImdYA9+d9bZdP8QyhPYeFi8I1f2meD+/dWWfGBDN0RYjARFyDi
/xVHxfxQosqlamMLL+1lT+4C5f6xeIwnPXTwyPTRLgJYt0liyHsR1TMYqZjxWZ14iF0rjLSN4QaP
UDWQzuZFcDJ0HJyaxTTs0pe6KoVT7IGKkQ7dy4zVw0uNR48UkY0bVTZLmiBaV/KQ3sgC7EKyYAnG
KARqCSVkWy32bnYbwaUUFmJJcI09lFFSmGhO6gE7uDEfyjp3HjoC0H8jjvrQtOAKLKQaUB6KyfvS
yPrxCiRAMfqyx5bNPmu8deAI7sMJioJq2+W8+N7/uEX+ixztQ8/i/XjoTcArCmwCIPp+PJ4ypBjD
NK2OTHyY7IXZ13CG6AEmI/7NkT5UQcuRXOQzFOee7S8diB+PNAMQQQ3iZEc2h81GJQk63Ql5Nra1
+AHxr7WnKR/c/+vTW5I0hXS4mYCkLKf/D8pCIhTbj6LJjp0T4V8yltW+Ecq1N91o4//690cjn5PQ
DFhESDY+XMzQ94a4yBOcHvDm0kuh83mH1k0ON4x4H399rI/D/+V6oknmIK6JNouK+MdTGxHNRxgU
42MdjZm5NqOg4SVRM2nwtJxXEe7Em0538mrA337AzdBWjEec5l+f88KyQCQi3EUq8rHnksnGnfLO
TGARI3zYjM3UQFINgkffqdhN/fqkf76HbCGRPKA7WzhL7w2gf/ycuqYB3WonOVZynu9Kj5z61uAJ
rigtIlT0sZ3AcQE/+Zvj/vyU2Ii/JG0lpDAuA8sfr3UaJkMcOlWyTCZ6gGj8moPZDQPcMvwpvz7H
D8daMFLoIn1EHfy8EqzPj8eyYmOQfeTHx1jWITudyUVxLPR0DoFcfvr1sZbP+qf0ZjkW/fIFWbUE
jXxs1iV56wDs4R6ap3mQmzJw81PGtOnvd/b/PeTgvx3HdAiwZ5HhdlU/nlPnZI12yjHG6ANGe4MC
lpOypkJRzwAciuI4p/ShikKQjUocHioBSZdfn+uHe2e5rhIfM91gx4XT9fHe6ekOxjWY12PQN+EG
H0KtVuFMcEJgTsyOQo/0M8ecfrOev1/CD5dYsQShVV4Udz8l6fahg3wgcJFhe4H5rNHzn0hNma6r
pIj2mkBUslCMcgRCMo2hu4YLMvXkrRfjd+TYNcAwYN8n0MVUF8LAcoXDkBljYtz9+ur8t+9p88Ms
Mh6iN4TzQYWV2mYwzK5hHIC9OF+nqbM0dtKMpgaRnINzYJZUubRuDdfdGuVA1FyvEHKb8BmPXVpa
Z7/1gyMNFfPaN5zG3eEBLROY9b77uxbzz3etRziRiYvaZkfifPyqwoc/2GQDenZfAMNMiY5JQdA2
7fbX1+TnJ/GvGCIX1RhL3Md3Y2woLorRxMeSPv0d01UkIgWpeuessezfyNM+Lufcnh6tSE+9k0i8
n3K7J6+xG2tMWM5hpW5CL+g3Iqu6NWV8umPDD9RnxDAru9F9McgF3Y+l3e5/fcJS2MuT+OPt6pn0
XZahET/0u3z3ny/MDMWR4skIDm436OnoZorFtPVHszqGXTXfGaYjvtoLninGk0OvrIoQnMVxqrEP
5pB9wI4GJ7/rptu2hyaPOSqpiBfA/I61Ms3nSxY1wSnC13A/Z2bw1lPvPnlTNl/mDGk+ACPtPLiE
D51Ujrao14IFt8kHdW+To/xA8JM4tNToVxFNfKDtVUxKszvMd1MYmN0qK6L+Jteifc2CSXydDbZx
jVHRsyTGM3hDu2lXpyKvc5iTCCsO9NusZpe4BOutTFcve4QytcQK3Yf1iqZEfiNx3vw0mGZVr0bk
SHgjoZm8ZX1roTnAlRzht0iiC22mHMQvS4vUfYxehMW7bEL7jSaUp+i2sG1cF4HANj/EftjhSHOs
/WAJNkPot5rvxPKpbZHU7gvTI+3dg1LhfuPpD9NdWvocnt6IceephrVTNJ37MtMM2IyM6C/u8ncb
u+RrTDZmvToeANG4cWY8+qU5XXjPMMGvp+Hm/fIGDjw4VUTiriKSF2oL4pToCHkE7Y0SeXRJQz/H
JAkTr9q676sVJOyzbmdWKE+Oxhe0TtyRpRghoWSZnA9dXHHtJixZ0HuEiB7xBlrPnRZMtVQoilsz
RUm3SSw+B31GdHFa+id0JOKvWvhQBQKtUR/4sGNIOwYC+UDjzvzkEWWqVobi2ubA0r5mYa52UpfW
K0IKIMI8NGhWgjgnqmIwRvoOKRB90dfjTTxZfbRxLRl/yZyWpYni+ElOgpBQc7kP86GEnNUlA/6c
yGvjDRpvNjDkC847MMbcS27ezpdwmEBVBJReE6KFHj6bbQCinXP2OWQ6QkRLOIEGcd4AYqbhBtvS
2Kleo2GJ9Bk97l6QtOOtDiLi1Dqs0tf0BYxHJ0q5YCK0pktoZMkp9bKtP9N9HbU13iAYrXdt4spD
OODXr4nhWE9GqUHSRDF0c12cSflbYO9kfjuqEcu0fz51tXAODEiCx7B1tyWT8NfaKdILGigiKgLb
vUGHtEemBiYWgjchnIn54tF5XuGs3otyakkFgsYrjHFeK2q+tXQAQPsj/Q5LF9jBuKrqyY/7mzgs
plMi/V0U1eZu6FC4MRRlmmHQUIRu7EPy5bSy1NNr7HoZGo6Ff7Hg9hE/vmi3MS+0gm/0iI0NlMO4
6RkPr3nhQIWu409O4BDU21TqnNHPRzFor6u2GBhUQ+NOZ/CL0SwccpFgR8d+dN9E01fCOl6rzmi2
CZD5DQbyguE2BnhDeJ/rpdmCGKgibHb0eKt1lfqSmwgDTU+uesVE0kEMwgD3se+Dc1m44ee2UvM2
Imn+FGU5C7C17JFyNV07sWle6OnVdxLk08nocQTPs3OVuvXkkYuCUpM28rKIhM2fNRa7w4Q0EYsZ
WkoyREMzOcnSQlsRGKF71dlEx4PGxIGw6ic1f7Jny9yNQ4btuO1BPLRS1jdslKxoM8CEQ7QKRgqU
WPiJIcbwMJU2+4eyqbxwBaB4uqRgLrZB7rg7i7ju70kea/DRDjbX2idwOmAXfdGhuPfsYbh3h2na
mnPXbZf3DwLDsoLgEFd1ftu0tJRdnrQMpR9xkAS/l3BNJvYiqTfyLiycZk0ydcxSRFIy6greCG7o
uyhTKH067r9NzjZvR1K9te8AUVdrXan8phHtk5vNYBUG7EVWPXukdTAKQq4CbyzZ2YnKATk06a5I
UvtWdGOzI5Y8fG6TcDib3bhp42A4JSAY6I7jt/9igmtDilaoJl73rJPHwtfRyazZt+OK9JrD3KMs
XyXsHSgRMuMum7S7zSeNIRBWjMjb/oWICu+ttcYUgzTp3o8qt93ncZj9eY8206CzO6BuKzv2Y4Bw
DtU8+9ejUTt3Gkv92izLam20tYuHd/CBQkoCcSvZ6T8r5XnbakgmaIkm2aeWuPiBBoNg+fLKsiFc
YPF26Uln/l0W1OARAzMwKf6JUqVNoeWjAQt7LdvMP/Gj0tu3uxnFY0CkAhgU69s4i+bOZf5zHOuC
ZI8S0yC2AkLWk4LufhDa+8HFZOV4LSwDL7Zg8jflLQws9H+BTI4BzIkFeBdvzLwnCyiQ+x7V38nw
i4tD+2Ad5L66DesMrmntmld+yHgGGTasULuWm9wbSsR+RCtkc+O9dpDs1yw09bpvBlJWvbZcolPx
6+6jvkBnVjBfQWgYhE+FGM3rTnjljZhxE6OrKJ1VBR+MHJXUKC2GdkhUCVN2X2yA9I+cWngeDdtD
nRtY2XEihPTPlnL8qjWH7q61DIy/aIL7Zs10jXc6MSUaZW5vX1OxL9h116UAkOUpkxPUMFTZlyHJ
s9vKsdsbrxnHg1k3ERxJ3zvk46yPaESJwAX/cS7rMbgkXeHtrbDPvy6IbYALhO8+W6Fd7xwnSd98
O8cKW7lVeaQpTi8JysyT21Rfcj56q+vSytBDzVidG+IXXkVlJcx0jAa4UgV1gJcrsPyaYIINasTu
jFcfjn+ZbPnF422aq2+D4YPewIQJTtsnSa0Iw+ni+l351ZVFD34lMTaEII+35DjM+8megg1k1PZW
ir75muiUNRtEGJGuga/TEL24hdfc/tSSWuGSJkscKWACqxijt8hgHtTGTUYCnNUWlEmt8VY7UXEZ
7Updx4PdfTLCoP9q6dh7CRF8Fqtl8Jghk5w9m9feRO40DpUiLw4Gg9KTQuEXbnOnh6gqiQ5KcxAo
Xs+4NKnJdWdcK9fsosLrSU3ups1quhoEwx/tMhsJErba8WAVibggJc42RBDxzmDAPCHP6jp8BCxO
EZi1hPwmGQztSWpGpZvWUiXL2YSl2DMTBUkHoOjRJgJYrCXdIe7LzF+ygmbjMYaOtvNTLJYVL4U9
UbjtqZrj7ltFbUSFQRe+ALzzVmsv/hKo5VamoyQuiOMVSCOlx4MjzOBpspX5aqjKeFPQ2a8Cj+GF
XczJWhIEsR+t0f9E/k+/Up2tiTNHgZyR576um/gTG2MI6IHDIDSt7x2TJIAZneTM8hpkATdV/iTs
QgCPMO7dHiFu4hZEbLnezpoNrLgF0yUrReo2LoHTrou+SxZEz3vU2KvCJAvDH+OvaaaiYm1QJzMD
xSEwwd1To6F2nTP82TLU2lPLW+taK39HvIy7TnPnpJocmlfcy1VuL7EYMHxIVzOIPuB2Fskoz5Od
476Wr3PFB0dl5+3VVKerPJ+yPXP58aF2QMiozgsvJEUgvhHmqp6hQTl9r04xjd1tQzfrFOspO/iC
9oAae9CJle72FZjar2kr0YWaFm8dNkInpqwWaoa43qGKbq5EOyZXqRz3KbgMYnKjETnm6GwIU78Z
HEGwlTU6B1tDURB5T8xFDbUWRgsviDK4HWUjVm2WVDuvxTqpjXJbGeW8l068yAb8L3oy8p2eUH+3
Fb2DORTEpDd3zBNfY8falcB/2af41wxWSSyoX4Z8vungZral8wl28YUll4ZRFrdnR89vSR0+Sd+/
d1Wxr9hNr4sEVpeIh/2MGH7ltoDUbNGsZx2S/ogR7FO5ALpEqb6OvmRjBQ9840UKUL1uN74Su6Sr
zmPkIo0PnW95DytEEbO9+IKoCBDvd8+zOX8b8YE7uMR3NfTHYT35U/gMxDPEd6699GRpHEPTNKG2
js29nLeoHD/D2W0OXRtd2WDZvL57rL3a30ZN/OCaYXRwBz+Fetp3nw2lve2I0R3N3aCvuk4bBw3Q
iMd8EifbjN3PTgM7Ms5rB8hOBD01rh3ao2RiU05A3x/35SDZQscLEBhx3HzV9rahd1E+3iM6878L
x52Mk1ERBy4JyGg8sVe9Gsxz6+VAuRiYEfWVKb18nqpT4nloOg80LhbdVois1d+5Q1rpxYVhgYAQ
CeQPcBZAuVL2QwfX7FxiWLoW3lZjlItC3Kdp6jQDJScYOqInVfDihWmAbQA7xIqjMmKwAYFotiIU
UiDRS8qikNu+25CIBf01XGYaU9kFL+QrGNvAqKkxSsSWSTyDzeUd94Srb7oYoI6gUWOVb6faEdeJ
YRMZ0i68xrxzWZaGJjHX0NqoTuDG9X8mM2zuxJnklZDpjGdCg9BNQWWGuUGTOwRGeC8bu906tqYS
CedefAXK5NiXNuqXktdvSfCI7Kp5JuKJrUNmOGJfSWiw7O35aMAr6MRLCvSNTWLGzpUu9RWyoi9O
lqtNrNn+rayourU18iLZF8eCgNL1zCv/qNKGF2ljBiczsmkKNBT50HfoESyTmvfj9ZVF1Gjp6GPg
AIimTuj3Apro5/f/BIYXc3CHsv+d1Y1ReT4ooLWvTd5Sg8EtpUuA2vxmIGMKt5RYZj1z4Tz4KRcT
WI0Nga6td++NYiBxjFFGBM5dSt84I7ca+3lMLJ7h8xXzCJQnJONi7+R281zGLScQJ3wi68h819B4
uSVyHGV0J/jVixS4ejCM+qjtYrxNkZbvZpAQhzntYKtX09TCbOO8rJxeeGVT9tU9Dq21PSX1nq0a
tX3XZS4p7WmAkyWe6YrQvGQxABYBB4/hf4mClTyrQOQ59z8Onyu/DKtXmn/xHtE6HUVvPvtaN1Aa
Mh/yMO8OxA5FOJe7Nh0G6ypDKn9tgwM7l8nMhGy2aV4Fc3p6v+8M6Ly7Hgch2390BoyS57uobUDC
9mBU+H5RFbwZBd01wgas+S7rlmuSdUzZJP/KbzVely7UV4cm5Tv76qIKWewZR7fMtEH/uhNBQnMG
UJz0oXnnWNwBrbVk6fn98oFZ4jyEyje2foR1tgLcil698jZj4YrPYHRn0ISWPrrF8qdly9WShAei
nzDd6YJZhHtnxtgIcMYQnyNpW0ARWviGccN9H+EIu4K6Cvf2vfEkDRW8zRIlaJ9gEzNnPjQZjfKV
VmJhIppQ/SdU7/LKl0Nw6qOgfA0iiPpTEPHoGBGPsGV2zCYJsDoFlSxfU7dpj349Gmhamz4T/Upn
gbynOOAMC+XQ/grCMGUHHMDG94tYXVG36GeyHfgPcvAqJxwG86VvYKAPaYsAa3lg/w97Z7Ybt5Jt
23+57yww2BM49zxky0z1lmzZfiHcyOy7YLD9+juo2rvKSgnK47qvB6gqYNe2FSIZDEasNeeYRpvF
P4u5qL81XsLQY9f2R+Ar4UFRci1WHYa7bzM5dZFORU41/D1fgsJh8f3e2W0POR1gV63qHyXqyLVP
Mw+XlwyPuuLpKBXyso+8gWE3+VQssEIq2attVDnTlUkJ/KouQEJL1LJEyDizuMgRJN6UphMe7dzk
N1ecfOxNyXK4102b4gdtUSxYyywYakpzNtKNhdNhAUzzFGfCgUzTo+PO+vdIT0GAw8usABbX/t6t
pE3IF6dTZIGsj77FnULUoT0QsBP+cgn4ARGqljkodThKLsBbDIAYNNgHTHOguQu633M59hFp1z95
DudkaD9i/NzC3Pk69t7CAmZDLiml1tE2ZlvBlxFY/KVo+/I6HlSHm2Xwfta9Ff5KqtE/9nacT9Ad
+TJZydDsJtudSGYqmQG934RfUmehhrdokEiMqShwb/I6+RsR/79Ch7NCB2wAvxWuXwmCr74l5dML
ObD//Df+BleQOU56jAWsgf4A84/+wd/gCmi7lNkptqNWZN9Kxf9vObD7DwsKPx9oX+eTAdL+XxoH
C/mDjUqYqrjwdWuRP/z/cCuWoDvovRa9KPIXnJP23gSP3IR7iIIg3E7+1p6ugJj9djfO9/Tp5SHy
IFOA7SO/MkqKl902WkjL5tCfYSGYq2zGiQbwz3O4pf/iGP8Hoyzdk997saE/jrguoYiXX1vtazU+
KfuMZGD5Eb83I04v5EQy4CaVxdGdIYBou/oduTTN/P39qzjRWyw68mcGDSIWIPCv7OvOmBvgdDwZ
DJYHPknjUJPU1V1RNHuYx8WZBsurC3oeDQu27iG+AZ3y8p65oz0qG6ZcMFURexPaA6ukwP2eR3W+
ef/C3hoKlQV6RJt8Cc7tL4fSWwdy3Ci4sNiLHsYUTmWU9uJKV0gD3x/qtLO63EOgzgh36Fsz4slj
AhtG2qLJUKUsu8ssVwt+LIVSPM742qOx2FeA1v50bjAoMBZQ6sQ+0bY8GdROCIvFZt0GU8ZdBKaF
3k1SvAgxgJ25vtOI7+X6DJT77qJycCzn5FZmplbPNZ7KoJjgxK/yEOiU1pD3lxn6SM6cbG7riczI
LJ/jqy4fxzPjL7PixWuwjI+DgS6ytyxNJ7Nmiqw6xj3eBl5BAJFTcoFOM3x8/yEuF3E6CD4x3Vvk
HHQijZfzZRSVmpRvyECpRuzdIQaOFrlmeJ0b+hzMkwEgt8PqXOHH3L0/9FvzB2eEjcJsce4si//v
K4lvW6OIDBO0yZBNlF7QxKOnnNy1q+mofjli2hD8SUl9f1jozK/ffoiIFhdr8FEQ4lRv1uYa7oC+
kaQelPIHLlF9IFuGHCKOtHNgY8f6gM6cjVPesTtv9W5Hbi+PgGLHfhr7YZ/UUn4yYnJdgcC16UYq
986wYYNuOIaCBCVzlMIA/klTjf1OELlzn+gGBy+XmMOHaamiu6mbXrROT2etok7o4RbzvBZjhOiD
LpVrsoZinUOocDaZ5sZXAKUnpPVdtXKIeKaW0HES0HP3Qvdmh9awW1LosKf4Sm80h61bPq1nnZ5I
rNnokKOiY6KOKt/MZCVcdn4xf0wU/0jSAuQ+t/nhkBSAzICcVU9r+k3rzsXeMtpLKzPUx7GcrLsh
7MReo1y9rYCic8JZgo47Ye2g5jaAzGpx5VHc24INHeEVjP0H01X8EPaCl+6Mkb2aPYN8tKkVVyGe
mABqA5vZqovvwrQffvgK1XePK5YyT4iN2O1Txkvmp6F0ws9xjYhrA/t2/oguwTYRYYsnKcfF5d1a
6pfWWGO8Jg1TfYJeDqZ6dJR11/c6P2i5wQi4rioqdMQRq8UHMtnOpqhDdZk7lDhXyQIqDe3Srdf8
fhnVWmJBujzVMIlbT6rVLJQaqvuZzuNHazae/NK3v4wGBjKr05LPihzOgz7R81nJmBepHKyn5TDs
r2LCB4O0YcVI6esTVBnOCh8kP68Y+T3S0c2OhW+3n5Jl6gNPdC8Kr4vZjA/h1oQ7uu/aIb4jOzM9
RKXZb3xZS0CfFEAqwwBqwgcnWvvwKoGpTDpn8NyLiGyzjIA6CgMYs7NumlTth8LLgtRO+3uyk7p7
VYf8YciLTAxk2nd5hLMImGF2RNGCQlqrum2PaOTG87mdgEoIii9o42zgibnXagCyfUjp0O7qHFzh
ChusCNed5CBkdWFEXz7R79OSgNIV+nv7hjyidB9Hkb4Xlgy/h66NE2M0tPDaGHzaS1lMN3tlibID
6h1aN+TaGBtC2J01RHLrONWyuWy0pa5RzP3BIQv2NtRMbd/WsXnrEo57OVg2iMeGoxGZKMj47V6n
8Urt8dBIhRC+G/NxnQHc/q4QH6z8eqjUytQ6bV/RCf5lpZn3i8q2WrcI0S+kK/zvMabKbdQ1FuYX
7J8o1JVPK8hf7keoZ85GzOPPnDZtum77McdZj0xBYB4JSBc2LvMosh4oG8zbcPJQwxNWLPaeW8q9
PVjDZ88I+68luJE7vWj0oE+M3NlY3ciJHoozPRoaHD9E1qpjAzn2mvy84ZuEqH9VdpF/Q56L+cD5
n3Zy21JdGhthXwy4bW/NnppQVEsPrIosv02xPdzJiYiyMY3V9dg2zqUYOUm3wHkuMiJE96KxCVWb
lHNfT8AXFLowHCYU6SEoECa4asSyeOVGqO7krBMjihslI6nZcewN0p9q14eD/stKHFWs4ryK7xvZ
pz/t2WkD0bMIwa1v90wNdAvY5XBV1e1eVaQ6b9o6aTdsKK1tp1vNRT44OITiqokfZg570QpEMj/T
DmOHyE4XLDZ17yO/bfRgELVynEiZvqBtOK1zG5rHOnVKcJl2kfoHiFDgl9PUQQwQEQ1I3MROUUbY
1nqk7WWcARUoHXClaxoEVLh8XW0xX8jDPwtKceNNu5AIoK2LhVhuDcCn655cGVxqIH7JhfLG25JN
wPehUYplrM/uSJql15WS1KBYBb4Cw5yhI7tugP6+f3J16i4GgrOL53LJUCUkXHnoq761WSW+K7dE
a5BzbP/V+ohjJqzAN+gFqXUt1RWjdOz7IqYsgmCMRL/ZdpcCGGLm1qOl1XsZJ1Hm8LNnzdtYcFRo
yi5D0vanqEoBliDnyeDYbuZLTT1T7SOhHO2GYy9/FKCYtn2OUXuu5BktuU00hDj1WnH1qU+KYv8c
FkcxLtwms9AX70OxHkA2rPVxOedX3TfPN9XBcx0vW0Ud5F0vzPTl856xeMr+2qffRKEqJhNMCj+5
crKxvxIavNYVjfIxqGjrGQAghHmQWFOAzXp9cQQbSxnAhVTcLe2xOSCXj19YH4kyguzr3Iux1T8/
izQSaynKPiu57dojrGhYQsjmumPYhProcZxJ7xWSWtZzfFedOKg5tZFH75kE+1QuFdAuN+Ofz8Wg
bClUFdKxL0IBmSNyANwSdA/um4wSb89BVB7MGjza4Cf+viRE8N4nhGkL84IMH0VRMXouHS8fu9an
+amllFEHh0KvKaiaVD6d2Jhy8q0pJ+sb8fP5tqyZ4Pg/s+PMjF6j31RbWsflE+HP3QHJR/vQZs78
iYkU3QJmiW5U2vn3ZUoHFxgHRTBZl3tPms5nxVlU4TY1yD8ZSrbiz0UfI9TGW7KOyLLS9P6pL0Pt
YwFOheKtSsXG05y/nlOmxvDXpPPLjpY57HSrFteUQrWHKMxYZMAfHwk/6LaaPSZfyg4EjV/1407T
O/vR7CbrsZea9Zja9XTNl8rZxU2sbSYQ6RvKirQPwrC6miNNfqgAlm8NWRZbjKTj9fNdVzainKr1
vBtj8UyVZcWHr00vIMGLVVMRt1R2mP0w0uu7ESPPhUv7dFv6EN2LSZlYGAtg6lK3eIldfzp2lNBu
Qk9EB9Q+dFyf5/JMevGdr1ke+wqP/GhcLNduW4ZbOpgRlhdMiCtKPtmN3qTFwaGp9NkPw36vQlS1
eJv4GOqzxeOf8SpkLTnnix90HQ2+Cdl6opxnz2KpSKJ2yiZCC+NmOhgkady4cp7BFts4ZhC7TJ90
ZH02KPyBVPhuaqm3Z/5l7pM508HwucHLpO06k7q31RW0Dway4wQgmy3gsPGmcVs+3W5cqr3bVFQl
x7lws41BGk2y8kTsb/k29QcAR4AsQ4AtV4MCtQ0/rKweOkSoO8gkiAoSesEXwjIUEc2YKOCe9Bgi
qN1Og6iPDfKxHUp/QNvQ4bWHf+bTYr5lx2yZhLr0NAD0CFYhSh+Qz/OzLNvroWk0NelhFCFBYNBl
2RY1RWnTT8T3Zx2UVaBtsYaBnDTfo3YKzcMEXbLIBRGMbBOE4TS4kfrJzHWPzmBNW09NEkcgoO6V
OfVo5Arfgd8CsouVriTo/U536IRiWM4pG4f8w4NF9IFa+RR1LzvAbmvIRdZtauKxxijbhEGLR3MP
X2c+pF5IignstOWKbtx4NNbUPeNr4gHJqOuS4t4YM+LiPdQKcw1DhrM9OUOmPRlfp3LySC4om3uz
X4DHWaJd0Cy/7erJXWGsitdDqj15jXJ3wio/kxMq8AFO4SWXkW1yOCxs6KJW7giUHbYVFdh9GNIy
LtmXXKD7kyhDG93dskOM6VGT8KDi6dagDLkGRF/8cEvtB+X+m9FozZ0xDsWyb2sOXoynzJ2ThwFY
5lp6WhSwWu25Ef0aLXq5iZDw0AL3PmslhheVomrB800ytjdE0Soz6TXqnkJeY9eYt92a6y1r22JX
ZcBn92rUATWk4jKOCP6M4NMlOaLuyuy7PRjq+GvU9XaQjQKV39RB8CaLo7qvscQQ/xbpDTo6I4Yg
59S3ZZnVn+GclSu+6sUXRJz04XsXcahAIbfJvTo7dP00k67gZ+TZxV2gxRDMN1CdrVvLk/NtGjny
vgaHvkX849L6H+EhObPjbEeXgKZQEqqQ43ve9U1GNU7Pk2OUionemiJ9Vc7FBYBpk5ZObvtyM1SR
OdAd7sYsu2jL72zvxRcym70r4Xeww4CnVHd9k+KMM6puuA3nqTqoiQZTqsXtTnmooYwCfixtS42+
rJQ8xc0Y2t+t2GqGdR/P040lVHpX2tCvOtxQXxzJ/mo1iti4njxffcny2D0C9S4fw8nVw4UxYn7S
ly+kI4qabpcXB2NZdhdx4llXcdGqx1JBDRtVMxxzO+oviHfIfigrRWUUCx5u1anwtnfr4mfRuhC4
HGHBD04rg1ekdo8iM6xLqTiBO1iF6HP0pcVZt7W67aQp66NZunDKQlvQwur7+LrSpqesd73PRuWW
6Hlmbx1F+bzEX6XrtC+mFXu8mS4q6avdqsMAunEmyUqW5mmQ1j3IIyihPF6+tseJUwUKcnNeDcLb
RG09b9qkeNByWtKQ9MAfpIDHIb/AQadlnYn6UZqpuckcWjoIRtym29jsjPeV7xQPVVZUl2rOjYOU
iDfYzxdIo0zkErXXAYFvB60IOC452tOk4JyvBmkfROd4n5SG/51zp7fnFDOsQAWGH2mEqEs+ivkt
W8X02yjM6mPaZM3nuqtHd19rNv3pJGySbN9XixsTBzXhFpoq7yxTDOX6uT2RSQf2QyeH9Ngb3VM0
eLTvqexejr5XXpjsbH+UNa5Lou2x1WjZ9Vz1Oeh8mGZ7hdpwTUO4uiT+dYhRTtfqmkJgdJ2yGVql
Vp62W8+zG7R+DtJUmRofeP9/qlKPVx3fNAzwLmkxZqjI4aja7jbDRwWzKY8/jXhd+XC5YivKIrwj
i6T6Thnsq5W2w1cEkfczVAtr59Jy2Wh0W/ZpM7Oy15q55lXL7wEBDWqNNFR+sPWc5KHQQcEXd/pu
7hcyITOeUNPK2sex414aGYb6FWx89xDjPw3wYkff6T61yCX0amWbWoTeZHQfOOrwPUGc/HVB+G/q
yH+0RlJQ9BrAPj/FwC/TqHsrsX66uSdveopaGNpCUrMydG/ctym98gF57nsJdN6vPG8PHoqAB83n
ppih++j2sfWQwIFDT5Hwwko/Xg0le6opdvydrdnAFWPjljPIJxbk7GasZ+fYoC5dqUE52zovw2+V
n83rnJ4YZUIzvXZAL5TIMDjFGLD7g7G1m3XUD+WHcm4jdrga9eZCHZQ3FXdhojm3bqNHGwdy5rWI
e/OXiMhxqdKh3sougbJPhtBNaY/xZW5n9r1Vo2pExDyHWvclLTUa1lm7L1hut31N5MesRv0uDDsn
gAfZrSuVVfupN/N7xYq76siE2vp+r+9l3j1EHU7q0dWdoxlV014N8mvsl26Qkj+zpkM5HllItYAg
gf6SrZwLPhG9Vhs1GfvfqvzVqbRPQGbW3010/19aT3UIgMDsZ98rPU31C1F34YUHt3ZDtWRgsrXG
Q2do47SGhG/710kuSZCoyoY0C1OSrLRrSsrIay+WKGsmmT+UhV+iQJr8fZwsRh5KWA8ooJ/GEX2x
PrNVkY0pjzq0Vtfm1GDnRkFSls0hqUFMNJMucCgSX2w5TgQamrQj77/92S2cTwViurUVVlHArjDf
UO740ZINvsEevkTr8X2dhiHoRuebyxFkTOdLW+p37KEcKmeUibTOEz/gnA0XVmWbW6chqlPPSnkT
hSLofS38FQOovbV1zbhrR/9XM1rap4hX76NhuDLe2G1Fxh3qvXDTemKBntjVHnpktzUSUgEdFWGk
x49wxqP0ugpK+jfsHCA4lEJx/76sv5qt71RuQv3VbQixJazwo4PiJIgcTre+SyH//brrW50JjMJ4
a4DueHiNXw4XyUYX6IEYrlX2Q2M0e04A47YJXf1Mu+WVqWap3JvAqCy24XRc9NPK8jz/VdR25gVw
+Vykn8Lu56go0muAWvBLoHdxvFn/FofLiZI8uv+geg9HiEAFy8SD+qp74Jpqxgsg0eVH1p0N3uSq
jqiT/vlN5REuNWydxuepu9bCk9JZBT2Y53ZID9gBdfE0kiGU1mee31vtCAvhANBlSnOYFF8+v2zs
SpiOA50lQjg3aOe+Ol719f3LOTfGSXcnsZXh8LbKABE1FCS5t7zinONtefinHQ/mn+DhMD0APr28
Dt9PvUEaSgY1H7Ar0HjG0ahKquX9kHyONVotSJR04C7UWmsTtR8GvnOtndevHvmqoKvQLBJCzUR9
+TtY0HZNuHBNEAlADqpS4LBF1lzmoEkPaIvLzZ/eV8YDhQUx2MaLffruNeytvAnTT1CUxKBYznQH
IMQ9s568fsFNeuiAOKjvkPjwTCb8rTPsR0LB+MibIAE4SPg4oXp4CkjfoqD5/uW8MRIXQZaK5Qh8
Te7JNPHbJJmnyauAzXmolrT2AlrUQy3TT++P88ZjAltILgrPipXrmfD12xWRvZeB/3SrYE70rcy/
aR4896xcBFdngOrG62bjQkj891AnzUYOqs7i3MAq1PtU70orWoGj+icZCEtWX84fJ5vGNGyzUG4a
S3kbXaJJcdi3btVsqG1KC2hvtJylC0KYgMNYCL5sL62PygRCFg3xfBXmbAYJiDQRi1IyZnOltrkB
quro9mStD1VHGWvCt7vmrA0+00nmMxf6zJ98+frRyqS4r/MCCLwrJ69fns+a6YNIxIIXq0e/KPVr
0XsfJsdJvhVz5x67nDgiBFVfJF73HRTVBZlEFi++oMSmPSOaOkNM/LEgOHGtHJIwq+JDPXhXc8jp
sqiyZtsiEl81ieliL0tNdJhDhUarN9yjlmrderQqK6DBNWyUwqPHOOmGc7x7mVloGVKCA4G7VPHG
j4b17EbjBmwUwZVeZGhsHudW/+4uwq7359rrbii8ykW/QrsXrcnpspQTBdaWlO6CuZ4Ps5rFSunW
I5KqC9M2HlUyneNCvp7cDEjTgj66q+OtP3kQNbHGUzP7RZA0KPF62muAfBfNnhkhOScKjHLNH18i
/exFgwOdBCvvyRz3nclDiGvmwYIX3sZycojF9GYSR6v2MYVeELA7//7+mM+7mJfzjXgC7ih0Dfr4
r1zDEfA01qu8CJxi9tckqDn3VixIhjMn+yKu8vwTziQUgRYHmefqnRcjiiy6GZsIO+y9NmByO/PV
FguE9fSXgsXp0ClDjkSC6sv1PxrtuQbpVQTtHHLKM4kw5Kxm7tpQtqQaOuaKmcKhwsYcGMkYklOb
UZS0zhn0X5NzPWtRS7FJgSQBTuLkF9HZMDiFSgrUPCni4ueSX2IiCKXsUNoXPC73oFIO6nQf8O7k
LDZCA6W0QmXb3w7moO+mKUSE+UxdUbP+ucraktAzphTNhGzHfpfU3i5+mqhTmNhRtpaTxluO0dZG
aqUKYqdxt2PcuRsvuiAWwLwnWHy8KXPsKhgg1PwYe51/zHX3i45VJnh/erz+knAyRl0BdGH5bp3u
nzj2k4sK+jZw82y8x7zLMc0Zk8dEAFb+86GoSfAFRqPlwl54+cxz04TSEfO+Yc2NN3XjLY2usc6O
fpxHj++P9ZoCzHP1QQeZRDLppE2cvGql5uTQlpOSeA4k6ivFMkofZCa3mnDIHudxLi5EpYe3aiT2
yzC06M5QGmpeM6/3dYnI+f1f6PViY/JbCPRp7Mg51Syr329f0rDoG0QmE6t+qrWXPSvhgW/aGEQE
4BGbHZrDmQe7XODLN4y3yiWkCn8ifKJTXQuOq74nVJYoc09Z8AmqYtvA67t0zFrtQ4+w4Jjq8oOF
J/vi/Ut9PaVMRDtEs+Dpx0l/ujmR0dRrceeUeKOn6XMPOO1rQ0vrAQxH+vT+UG9cJBoW9lqUc/jv
qUKI1i9H6qkrg6KXNH6wqxHlXndo4tNSHlgzEm/doiGYVoNBX+L9wd+4Tk6NrGIEj3GTT78fpLdC
fqnKMmgXDHYzlA/RQrLw0kmeWS5fj2QtWzABngDazKvoPMpcbYQtfgEse4/TVA4bwxtZrHilznyE
X09TDlPIQZF9IjJ7RcOol/DoqO9ypBPdsJkdastmejMMtrOjtvbzT2+gpZtcmAGkm0b5q49Aktel
lTdcll2YAbCCsqJNStuqzc3sHK/nrSvj28u2nOxBhjxZ6BvkL7HTFVyZZj3EpvaI+fZnOpoP0eCc
OWG9sZNB/s1nhUtjR/vMmvjtXS/MOCHdFq0JpuutSTnYr2xIkHk/E7uJVzE3zp213x7R56DNMs5L
d7LaaVbteuAWsqARPdkF9bdqEg/mEvJNdiQhNp1x+eePjrICxAzOVIy43O3fLtGGJQVbwM3IruqO
ZOkG4KJvEkc/M8zySXi5iBHVBo8DbBv4nFfs9N7TxyThRwe9Ziy4i9I61COf4Pcv5vUqwigCMjAr
s+68QpDg/xvLNBVZIE2KdhSzUMx3v9zSuUsbhWYAgDCU3DOrpPHGFuh54cC9A5r81b4sLGb8TTGa
Ud+G0jHkhN9ADM8w0fgIEeaSPn07+ZiosANDciTWtKazp7t7NTbRIadVvhs49M2T3XzAZgA7pa45
+iyHHnJx7QuUf85H3wBhg9/ZPvPbv/lgwBox4wTbptNvOaqLOKd5kwcU4MttOvnpURsp5b7/YN5a
93DzsubxJUfcffLOFlbDZySq8qBULikdVR/omXjw3HNpXm9eDVhKNONgdajQncxmNzfLuilZiMba
RKsTxofR0cfd+1fz1grENhO1NZl2HHKW3+K3d2YGykbYl5ahj8Kv17t8prA34xhq8++4kf68RkBF
DBE8n4yFAHdaf4Ps4fRoyjIqY+HP5d7JxLkrZPj4/lW99fKww3JIpESmy47+5VWNbVYSaszLkye2
d5tNgi5iaP9kY1ntZGR7P4YcfhgavfbMp+qtNQ+9v0XVAEH0q5IO1WE9Nq0+C6LIIMhHwx8W7er0
U53O9ywyZ0Z7a4pQ1DGY7NTNXmmhQb2gkgXMENRRne0LEvfuBgPP+fs3U7w1R7iJLqkwwsTEcbKu
+p0xdjZdhcDrBv1TEuvVTsNPsQpTs89pP7rDx1R41bqrVH/TTGV2beeuuY89ZKszFl1652m9EQ0E
DU6ySE66Lj1XuxNv3nmX+iFvJqTG042PJBPdHoqCr81o0QlRzTehlkR302sPies9diO1V7eO6dOU
ZvIpG/r2EPrV1xjRyuws3vKhsA7UyP2VM2lkE8dcx/s38o37KHQOu2xkTA4Bpx/E3OV3SEa220M5
/6xnoXZ6jV40zJHoTN/eH+uN2yGeZdTkwuIDON3GGLB1dJKv2NqH4qdOOXVT2Pq3dsrLwAUjjgXV
UWd2GG+8dKBrBaZ6aklc5Mk0IexhGmVUcXmp/TlOIlhDCJNo1ch5ZeI9/9jIodkgOOmDP79WCIzE
TLCzEa+iPizNR1HptVVAJeoaBzMkeJnfYbqI8O1HnyZA1Wf2vm89SbZsFDkNQW3v9CDHu4LF3Wqq
QNOjZj2JHuFFaaq7AaRLUDiUCd+/wje+OVwge6glu4DN4smtLUJpxUnFrR37CIOKJQlKaqpmY1LK
+E+GIh7W9Bw2wq8OxDWUaVWUHNGEX5W3dt7gRXcJEkw6Ic4sX2/NUU7CTE+LZeWVy6FH9VfO1D2D
tugeYBY92TYp3y3PL4maOw9kxx8fjljAsJQZYBY5iJ++gGKknWi0M9U8Y0bG6A4fZCc3NVXOMwO9
sTDjnNBt6G1sQwx/eZ6/fVXrGS+yHnIEzCP7MRrHvTc3D2emhMnPONmGvhjjZE4Qtp6llsUYeBbE
ykqS+giAy/5gdA6IrHxouYs6xs9B1puWSNKP1SBd9FC0oztPZrQ2OgSfZM+tK2tE5GcKAY4G1kNi
KnmcLSu+M/xoXJcT/tOw1st90aI/43Q7rVH6hofYpko468Tl2WJhtaUoFD5QukRPVgpoQVXRyr3e
NyFRDqhjb9JcZ3dYLeiLLJE38ejGeyHb6ZBjh7/uzbi46jXZB17mPyQUrNbc4WxXUAknCgMtZID+
slhVw1xvCYy00UNnw2VlmQkMt7TbvX9735qbfMVdwTwxFwbzyycI2Kkho4e5iRL6WzOqbx5ZQZap
7YgsBBkwVP/Ba8eem80ezUl8Pyfj2fFUEtAwlYFq4qWifg3q+zCo8szm9XVDY+E5U4Bib0Kl0z8Z
BpxSbMrRLwN08nd1nUhkkd6PJvtIn/0Kzc26s42vkSzPHJnMt8ellscd5XB9uiHzayB/9WBTE6mm
+XM86nggpaXd4eXR8y2yIM44jV1AW8n6ZpOX6CBB9rCQN0Z/sDEy2OmgHUy903ZCkWMXon1lwtV7
bG006f30uy16DuojakeAW9HGV2Q5Jb07byIR3hsZlBJvtpsVvm4rwzON+Tjl9wFsUz9haxG3qbdE
HIwYjPGr8v8Xs72OW5VuXcgsnxqTaMT3Z9hba7oDXpuyO2UGUyy37Lc1ItFbuyCMsAzAI070zlfT
oO8zofozM+uttei3cU43Rn3dF3kF1C/w7Fxfl9Qb1kUcb9+/mLc+iA4sUrqmqAlgLr+8GL0x6qoB
ShfQUvfW02LI1o3HKiPZMW6nM5baNwejXsmZhSSxV9teR7IYlTnvihY7BSfReQ/LbIfIFbm4Ss7c
vrcWAoemJl8LDMmvNr/5NJlOilAskKm8A/cIdD+cHqtcPqkEa2rsnLmTr4PLAFa7nJI4wOIUfRUH
P7d1zv1ln5aOOayk2RBHb5bDwaDTuKlMjUCtuoFnUfvmh0QP42CK8G1EVVJeeZGX7fzKmj66uJ5w
oIQRQL73n/Rb05bnTFOAsg6CjpMVhOSaVsuWgvnQ1E+mH32Kjf4+N5HK/AfjUJDHy4M399XmoO21
Ka6RHAacRGuqOepbOWnDpurkmQ/pW9vWBdxNiWX5H/fkPTQHH5MK8tJAYYuJW1S8Q3knK/uYeuIm
r5qHIvfPFCremsC/DXl6tE9nK0eGqBeBNoz7qKuefCtHv+8cZdWfOXOYb83fJWaAWjRhAtSSXr6Z
avDIfhndgmXGmL6quP41JD5p17nw1pRvo/VCP1kXrMjbpFnsFJpYxKcSXSPgtkeLospj2MDs6wxM
GRj3sFLFSt5Hsw/cnIbQmoQXbze6g/fJs1k1wfW1aMK0dtzM2VLarIxf+mDg2IH2Mtb617TqSMS1
661iy5d4PQHPk5lsSZcx7onEs/nYG/Y/Z9Mf4Ruukh+yaqtf6r+Wv/ajqieZRLF6xgf8+58eKsSn
xbt/ZP9ULWFo7ekfevFj2/9+/tfRU7UgE178A8HSiZruuic5fXhq0fD/TTBY/uT/9F/+z/LcFsQ/
E/pfKIHX+Iaq5M3hcPn0/Esdfv7f//PX3/kL4MCJlcAJ9ucUu3SYCzb70L8ADpxDiKlYkibgdXHY
NFgL/iY4+P9ASsC/wqmN4R2r9L8JDtY/TAeQIsURna4BtZI/ITggx2UC/7YP1qGmsxzxH5NKKefz
k09PPVeZEYZTfOPWtS/WOUw4NBKxYa/txsmmwKV7iZcii2IynhOzvooMMLg5U+NnGyJ4h5FZGPXa
I9oCJufcQECrWOZ/zNLwt0WJdHtlFfV0WTWZzB8TDiyXVTvrP1MzGv2VQISM0pE2ybQpNNCpeySj
1Uc0Iq5xwMrX98fRTORwJWun3FJZBQ5KDi766MnJrmoB2E10IUEak3ZJJ7VOVhJy6Fqk5Yx+dpJf
+87A5mbEUD/7EQ/bxLL0hLquw4a9dKh9L4yNLcoHO15bTpxcsbQMuKU6N9A43Rz6qkjrlUzKETm8
tjfSzthUhv84lCMlGg0f37qIFuT5NM3p42i39drsEKp203gZ+yLBCD4LKcQGIGCoNl2Vg6Zc4ciy
UXuXBipavoWQ0bQQDiwNcou7rM+duE2MxD7iDGtvW3CbzsUgXPsHd2S6gESVhvKBqst8UNLCxXvh
ymjMtqgNYN8OzljvpVfH+dagD3pVIZ5OrJxm8ET9odw5M/YWwn2tOFZmQEUFY+K4brO679yLGQkt
6Wlr0VItGLdDnHVpTPJrJIHs4DLKhN/jZ6RiQBjfKCi8ZwdEN65bb2rqX196assf2hZbZo4AY/yJ
3rZOf/mpaH/RUQdtdm2UbNzEPdGyYucQC1S1q9oN3c/1kHcWnF3EuAMhHken7GpulMxClAI5vvDE
IqIPwVJ2J0QFPC7Bk4M6eLihKtOvlhhapuWYAQCsM5Zl5IVHosSqLe5ccFZQvfcwFW9EUo8flNNZ
ySbUcqBfoFVL7CcqOnqeci2axdzttYFfJtBLHZRQjqbiwAIvd8BT22+VUec/DLgCJtaS1iEXHrT0
Snkw01YRqgKTgr4vjq2phpVlRvkRYm0qgD12X+PU6tV6riz7dqm52Hhn6ojjgqVfEDZf7IqRCJHe
xLniMtwVIYE11Dox3pWVEsgPMugqlghdCH7eQGCxocNJElFDILHR9hsvc8pDP+j2dUKgt7Ea/x97
Z7IbOZKt6Vdp3D0LnIfF3fjsLtfkISlC2hDKGDgbzTga+fT9UZmFjpQSEbd610CjgEJkRkruJI1m
5/znH7rSPfthPp9EPJsrsOppU/TpK98x35HCZ+36Mrnx0xYtR+/6Z4wUWnqLIn5JmzSi/yTtV6J7
3xZIo069FcjHvJ1vkJN798vKvo1xGdwEpoMyRlnXcx5MqzQjFD50oDovQjIEmI40f9Sgabe1VyRf
EpnNV41yaTwHsmXb0l8C2/xkn+dDsY8zbG9jJdtvNrHye+kT/Za4BkciaQTnsAieZtvEuylXuCnE
OBTPg3eWGTls5ImPnz1VoxzIUTWcdebYz/CqYcb201wnjGJM5wKbpkcD0Do/jCBMURlxN3bFjLqu
78qvVI3Rmuwd8uGJklLRqhh895N0RhT4djDUX91wsb7MXYjmBMR7f3QVI2IRtS2/QxrHMizttYNy
cqX6gWQY069PxEUSDp3n+TYecr1zRBIetAfAMEpswFa9r/Nd5yWIKIO+y66sKO0fuhR0oeT+PJBH
eM+yri84DJyjMTXWXhFHB4wTJBpbRwWnsDGyiFzmMvyGeCe9i8owwymnFt+CzIyQXk1oImTFJAFj
OtdcTaaFOV1+6aomPE7OoDcFq/uTZdSyWlnjZJOn68TrsZsfQxPd5KS9JFgFgSJrvhzY2XvTeUHA
Rc2R9gbZF1ByN1jDec/EAEcbx5LzBdOpbO0Gzfi5SKlkPCevr+1SMvwdAv3V0GLYDrbT/UgK+uXC
U6iJsdHHSdR2vthiJhPUyqLbATHV3QRnfGeVSXdnN428AjcwF8XUXKxbxSB0V2NKv4Vnbr6GML02
LgS3CxZwdbeextRZp3lvIL7vkh+o7c2DGHDedexuNhiCNxGkAmyLUwJz/VWYpONGYCZ4hEZrrIJw
8K9tNSfo7Q1n5yaW/ZioSEL299JTjVnBnULMsOmUOXBno3T6jsCp+wSuo/I1iQPppsVGhuw0a5GL
aOWvLGuwjzOC9X5NMNP3qsqcraWJ6WToXF8Drudrw1HNeRb1eF+iJ4QWFBG+CAa8Cib0/Udi/Irr
1LQwmrZV/lK2g/2QU9xfBzKcPpnYEEMD99Po4kYaz8qw08dax5m7qmN3EWRl5i22icXnKqrV5yQU
zZ3oy/hJFnF21WskCukYzo/o0SZ8xep8j7Z5QuKPNIkEqjbduFxtvdadbXZHUc6oFJOgfySLycRg
023Fxsg8sYYrg8W7mZp3qg0SZxuEcX0SMNG7dVWQ+eDlU4XzemPZWyQzDvexG7+4OiC4cEh9jEgq
DLtzFc8nK7P8r4yPTWNdxyLD4Tkd135uRp+n2WsPpjtz0IfCxPWgTdps50NmOAeZlA9xMOASa3iN
j1yD8CcXwZ8+E4jY7FoJ5PcnWvkfFcf/g7L3f1Y//79UHDMBoV36RXH8irftq/j2t+r4zx/6qzoO
vCWobeEVmawTsGVavX/bm0X/ojaGlA+zYxkT00j/O8It+hcEIahBkbsgPz/bm5F2TCsKOseszg1o
ppz/pDh+32dSf/tMWUMKcTjmHxyuWFpknacFrmCJ5c3E+7jiDB1oeqwsjYg48X7nEbbU2j/V4ksv
EBBUAruEb/5xIIknetoZsz8dtAYtMamH174/ZvufHsLdn7/vf6GcuQOz6Nr//q+lI3/3KUjWFocr
j+7hA8epg+gxKC/VB97tbD/anDJF3ZCTFrhyaxpjubJaJiTkpRqXdgz0468/noC0D1+AKZeNTt8N
ba75PYra9xNWkFPQkaTrl5pwgHTelUGKWQg8u7O20+ak0bG1e5SCWPxLHOQXh/aMRruFpPMJk3sr
YVsLcfsgf4ONyEK0G85jseO8479FH11Va6c05mGlJfYZeG20GEAiSpt+AEwXFycPSTngjDmkLi4h
ceAr7Og99QW/jWm/RKNkK5lYhJDWCorjinndfDCVth4QrMibhmr+ATMgfdc5uCmNfitfQ/Z0EyXk
MP0geRozUoJLn8peTPs21+IcW5j6oF0PKb1rWxC+azI9zSb5TBIfPzjqLDq3eFluAXTiSzSQ2LEZ
WmnWR26VqNaJZfKzMSMnZ28TTINTZdDi7oSA+2GqJ5wjNfUt56kA1Y9QYKCzRoEaZM19XQ5kWQ+L
jDHvAsyifWjzs6MzcOxq3BBa15yK3lb3eNHGJ/jqek9FVx4VHPyt5XTDU47J9JPKZ/8TT4e4UuDJ
rbAJs6CEUV8nYmPXSQABORvF9Ii9Vf3cmzNPRkG7PPiLAVUwYtrpdCI6+5aRHZRKpx8jCvJHs+FH
JrNpP/tIGM+xTtwjqnbroceA/3PejeKs6zo6VxVE602UK1KH3Qp968rvKWsLSObbVsYENYvB3hIX
UFwkx+CqJwIGo6C6+erG/GNSoJ5ZJzgHJQeM9ZFjur0i4JrXOTS6ae9nfXkknVfeTIEcNwSh4n7c
OtjAbU2f0D2JbQPAN+EYAcb8e8OKi0uCvoUgglTdkCjnkfeRDN8LcyJxBysKRi+myaZh1S+ZVsMT
0/L5OlKUhtJJp72soLBamiuORkPexMXyshvKuzUSc0DvxLXQDEarLqJSHRDcVqshFcN3kr+mPZml
7m3i8iRilBUrV8ilfXbcaoMdE/e1wFo3KCNvrVEnEkShscdFfBzHF9+M1Ve4S/O1GNPp0YZPuyc1
Apl+o4odOQPdNzP3rYcMs9ANMZL4MBvc2zbhOeb9cquXJVoK/JqnhqufUQKTIT7zJFwflaVrsf4b
2I3PZRLEp7Itnkej7QlJaqrbJPyBqTjWsplR+Sn4amUf09Z7wY5HfQGF6J8Sm7WJKLnI9ja+ARvX
LV9cznNyEQJJzpjHolzsXnXKg8JypNvFypW3kvCT26gbvdt+iq0HkbXyuff8+gVZN6s1wECmseP6
xaEnuMpxLPqkwyXcxMjxlA3FWL8m2K6igXEmA80iUc5vFxemvARERhsXPUnRbXSWz9cM+drPEhT3
MtGWkfeCsoA8CwsfljKv1v5oZoeutgOcOmKd7fERIfis9E0eU1X0wRLQo75YGVYYNGQBykrbUTed
j/WJ/ZnZnVX4z0Mtxu5r1vTuc4ZmuUgOgzMLFw3SbIgtKpSxv57UGHunMXF694JrCf4Vrp4eLWxz
1rXfp2ScexpNjZr9HevQww6emS4VvO7Ymnpx09dkoKCdj06uUdx1ZmvcE7Z7Mbz+Brym2qGu9u5n
DKFXXkCuReMl5GPEN5jBE6nDiOiQ2HN6rOzisYX3sqWU7Le9O/2RhaQtuUP/rUjt6ki8+Vfi11KQ
IegEwurlua6GcVt6A5hDnHTfLBwZtknWXulOxTukeNZJz0W0saYG57DAS+DAJdmNO7tYikdymNYN
Rht+Hp6MQqpNVioxr2QUqyO0TSR8hsbrn7j5VZUVjLSqsvyRyJlcHkZQ5JK07rSOXHGZRJBt7cqI
rnL8ra6Z8I5ounlhMUWxrrIJEWcfhQlhgjxI2xrMo0k8yaEKsN6QnRMSJW3Ya6IVeC1JQt+nJioe
26jMq9HLokOfWJ+cKo52YPPt2RKRAxrDvf8KmDP6QGuRgaxn5hmiP+iGA2YXpMxZI2FUMV7zLSkE
wjZ7BE6RxZAtopL1Yl9tprj96tRjv0+8hDOPAzzc4bUwrFIb1VMufHWB3WNh+lC0O0i/KWV9AaAX
hfolJK5wNTqFvhJ6Ed+WRfGMjrcO1r72p32UDXjoQ4gKN5EXQk4cXAf3WwcqgWUTydB7TnBkTGWb
m4lNBLugQtqAN7xX127Zyisyo+jlbNM+QrkjdjxNeata8BcoqwK8fkVShneiq9eP8+jk62Zx94HD
cBjLjTMYNSEX/vwqS9NjWFPNDzKXNVBeGx307EXHqo+nu6xw5s0Q9+pUVNJd+3aJHtovhlUJaLRt
Xce9D1omlHW8kNaSBq8QU4Y7ZQyM6Jc4rpGw940bOfmXwE8wkjGncefGE74F0WDsFD5fqMiq+9Iy
OMuxTzxmmUNgB8T7TWIk0RM+dNYePM3a+k6dHsNBx9tojN3rmsFRtqKnvRCkFt5Yap5OSwBuuQLM
xQlM+U313U3UDdrc4EyLZvtrdxxpVEpox3A8U/DMdraOkmG9Wmep31yVc+w89+Aq7irwRrRr9li2
V+lEYtE6t3Lzu0RrX25Isfb1xszN4TgrFa1lZTT73iq9ZzC1jDCwIsvPbpe0Xysn94nXat0BAocl
rMR7Ri1v4qtaEDNv1gISIx16sQtSb/ijzq163ZXjUhdIdY8ovdygZBX1Nhyq7MrQi6gN7448YPlV
6RFxaXOOVFu7yM+YO63G2suw8Ajjdp3jC3Q72XF2mFMh/7Alvt/kJ03F8mwwtV5KpDx3OIeWBLbc
a8U5sgkKC4XsvoUEJElG7ShpdmbRcuAgjZt+MD3BSn0y4otkaM07QLTcOYhNGW8Sb7HSTrOKABrp
3QL/GRdADsnlZk4KnJ0VmHBAJFhXFHk0t4Cmf2jZQ45I4ephi8PpjGZQnf4svlRmWw/YqbTfJBaX
4cb2Uq7PqhZRmZ4me0sZ6n/ShaIsWwpGrJ8Gt9jkqV0encAX5xJvpINrtuTs1SObcZMn+aqSRMJs
Uq/lcI+q2riIJOqfMttJbpOKSkN4vrxJ5rdvEakvjrEYf8VKLZsyoW0/Otw1V1kUUJ5ESll3bIPi
myN9xDAGWZ2c2uQX+gkb0apq+DqLK9M+tYz+CTSAZ2cpIxTkhzTTPqn86coccq6/H8ZNsjgm1BRb
z8gUqnU7LeUv0vrnoNMlhl1cAug5vN1KTz9Q4WZ7YutrIv+Ao6xsxPNt8sB7V7V0SqxlI/Ubshz6
ug9NBBOQcKGr47+2cD74+5/m/15vwMSfUG5rbCnWE41/vgU9nnY1kWgbmSGoiFIn+EGy53DAzi/Z
GZb9inIU6B5cIvM4pgxvTDY9gprrobEBryWWP9nsFFemWTkvNhRtjb4dqO4Kd50Q5MwqNqaLk3+m
uZEVj/CQRNhAmlaKnYWuqBPKKjpzcBOJoZ3pCtrZuGkUsot6ebLgj8ZlSBr/k4ELOwGOiYndr3Bd
Y+W0rG38eqk3xpqI556Fg2s/tRJNCvVgUvAfzeSMi1XDwIW5wVIjaTGre4HcgmeJAcjGxTnwS0Tm
w8o1MzSB5EswBIjlTQEz7pz3RHUMRDpi2JEOTwmBsUg/Pbt8aRzyKE9dOQfDWcVjwk3KCBszdNvp
rZcUqbnupROXOMs4eY+ZEpajRutuuCBhPwEwWatWOZgYBf5cJseCo2QTz8u/iCmk4o2JBYS/jjN4
2gN01tC+gpjQ4mviaMkuSC3VmGkuyMFKueJERPVWs/hxZ9SUUIHGmM+YKK5oY0ysFigA29BtP5uY
Iq1xv/HWrUeg4LqKJFR77Hiw2HDlH1PeF7sm67J9P3CqmcU4HzAqpZBLhd8/dVn5EjTU7YQlyudw
LJ1s00xLhtty76LFZOU0z9x8XnbjguOMc7R4Ye8LZ8j2MTRssQ69rjx2JHi9ahINX93J4ky2S9te
Cc3zdLqwuaMDCM+TMrGVGmm2/FK0nwWJi581PjtHU3f1S7fU1CKNgCPJbhvX7lxqkmvKsd9Zc1Id
8YijWhSBs+LMCu4rp+mfTIuYTHIe6levbcjQcKlspUXXsmnEzJvX1Vb72c5p5JUq5U0XZJjExK6u
X7tYoIcNOyrS2HWx+qi9mXekJTbLYqbDX3bmrL7WQnNXqnmB1zjnvcydD9Bf1ElJBRpiMwdf6WjZ
utIKq0lvCmi8K1t9QcEQnq2R9hYb0+icWLI5ZVMgzn7CjYMqMO2FyXyxDsXwBOhOWzVO2T5cOm8I
BvKmKujLg4z2BC7B/CPkLZ23WTjL58Kv7gYdyD/ItKHNMb2E1HsXo60xhViCKnQtQFHv3761diPA
gxDeZ7OuGdefJ2ckzXx5VTWdLAdJMW5IxJIvntKYITdVjtEQo/ZtP2R0pEvTkGmTxinVrro3RcOT
qXOOgLc9UIpE4J+d2AzkIIMSLNaM9NMO5jkAWlxdGUxXc0IMhR5ANd6Woa1pfVne+KLq3piu3YRO
02kndf/WaQuH5YNAvlz7+NsxC6P7wNIuO5QuB1kJPeHcxz68qqUtMxKD24CaIlgD9HDrFwBlzvD3
LCSN+JimP5qQ/MSZ102s9ZRwCIyLsXCYgBqYUhcXJWEuEnhTMEJAjAcBHSNHhheAIqLjESejWRI1
yhVBt7FpnmdeQbhQQB+xnwK7FCZBlj3hUlHOEsRi0xq3grHRGp90D49DzD05aMwGwAEuBMMxkBis
BdWX2XEBKLxuVF8xcifu1eymR4Ep1yq2m/JoLE0tMnu2NTop0naWDnmJXVqFLUazazFn/KbKpslW
M1ucY/Hxb31zwMT0WhdgZqJOXcIyje+mOS9lSmDw+MqKQ0q18CL/XJrEtO2kS0suaiu+mFYpzrK2
iw3KsvAcdq36UltgF0QqgWXAuhfnESXY7eBS4ZJY0rG5G3b7DSF9/aKTJtw0porOY8A+yyyKW5h6
xF6bOBxjOFT0FiL+ihbapyzqyG05L+tZNcs2jN6wJYu5BAmKsoBagwkTOb+dmq4yWHAP6YI2jorp
Bs6fuXyxQpaEO/ftt14R7pJacXIbEGq8s5pl/WCrhk8a+E/pcznxgjq8lRVhBDKFD11xqcaB7p2o
y40Pi/Ph7WywmD2deoYhtwFbPv0+4NVgeO5tkBgeR8UYhWcVcYfVVNgPY0OGSVThwOoTYX10aUPW
qZ9bD9LHOTHreZARwNxxKk1xxgFbnD2b4qFankFKvfTcwlWWu2auKYpGBgIY3w9P00h5IgtwEbMu
7Qfiodls2ce+1G0on1G+Ef2Dvnv9BsUMHWBRiPnkKRFMcHINkNGym8BHMKDQLmHaO1VrQhc6isyK
FxvHKwf0qS55KSZzqF9K2wAYHMHqnCymROsoWBws6Tc2oN6Ww57F87bN6oC7QcdOdnDtJp/ppiaG
l3a11HHEKJ904+i7hmb5UQZUS8Y80ioO7cDNNNne0oH3qCDm8LPpD5La2mGtGWZ80SM4hV3qKjsK
11OnUZaAN8tWic7S3jaFU9ziMY4tuc/IeEhwHnZUxPmQ0qryTjaggmipluREy3pgKth/D5Y83I6v
TmprwYubRRR/JBLJPzCypORQ7Vwec8FLlsksvcV++GUYPO4aoenO0Q5TXpWh4B50pUkVOozqC1VJ
7q56TYDQCh+ziLql97IbsorYZEdFOVHXsbOOpmHaDD0PfAqRvRU2UObbP769mFOVc8QY5Ih+9Rhn
XiSHylHMnb7DM3vaVVBMiEyreaEzV52SwGOTQeqd3KKFhBk1e9l8Lf2ZSngMJuzrix+9O9c+6W00
Dm8AXUA8pYv/9mVcqoBJK0phgm/7PQ0cVzwSAp7jehW6z2TRpZt5QcA7Gtlt7zFVXRXk/J26uPsd
Pdl6z5KLoOGhwEVDjT8IqSnLqOGnarWvnboipqc7uBng8BoLJ+828Dt7m3QY+E4uW1saUXx3ianv
ggRhd956uDVSHCSxoHcRjoJTMExXYpTqS9+77i3W2vqRLWHe/Rqg/+AusXzZxcsK1hL6rw9xFBDh
imAwnPZgZEuKb0sI2STpxUwrT2+NnsYEtIJClJGm9YDjMqUVUMYSJFu/5hJo9e1h//pLvRHt/j61
cGBeuzBIYZO6H1irCd5rdpQl7aGqHMI0UUUsxmK9Os+jMeybpk83dO/zdnIcsIm4B2TLJU83SJdO
Dk3ZJR9ZVFjSsBvEXv1NZmVwH/oJjnEdbvax0dRqpTrvt/qvj52KRTbO8vQDFCgfFI/woIo6SYzu
kBi2OsVM6xfknupR5arBXnuZRDgq3DCilS/txCkiRkFf2HfeX7OX/z+qBIj6/t//9foN94dN1nZN
9rX729TRspZX7hejyuwrkqpX8Q8/9NeoMrT/xbAsYhPFuo/5og9b769RZWT+y2X2EmHLAJsOuh4T
t38T+cJ/ITli2EWyMMoutKj/h8hn/QtbeITQC2EZmSXeY/8mMt79ufDhQMK0hAL51z//PNR7L+Aj
5wkKnwuWgDCUofh7laHSJMarsrWuBAVNR1xxUmX60HhLr5KaAqZ3nU6YhuaFZYyPmUZ2TRObSoqz
SHqvePMLG8KHiSiRPIfcn3E8QMnv5leJvaTTAy0UAP2iZS73053+h6++7H0/vdmQDvnCmNvRw2Mj
wq7z970xbHvSwZu5uaK50xcrFfBcRoqjaQhMDpgpLn/DjXZCntW7j8R8AZo43MrQ52m+Iz0aWQlP
p6+TK9+PzmTxYZ1cDvA190iCEsVQSRnqYDUmeNGoCMVb9+4QuIfI74d45yWYzR7jgHnkah6wjMBx
P+7nvd3heR6KDEy/FiQsomS1Hkrb6ua9G4v6Co9GrCwSggqHlVXEjb9SjarmtYcJHbXKKLjXhj/o
C2HiIEzW7L12QtbtKlchHxWl8ZBsmyDOq83okRiEk5XRhmufJ6LWVdf2/Q5y+XQ9+UwEG8Z2aj06
pffaOMx4JmR++Gh02J03YV3gwZ5kU7KliRuTrbV8czN1SwYGaWI/WLQpJNEHLdeG1ap6NlIYfYk/
8jU0OSSaDA9bPtvDiDeoTzRpeqvTim8UTZ5znAi0148NI2a0JQoi3oOdQ4TBBwc94A2qo8AgAH3y
5RebojA9dU3L+ktI1IS1h83lZW4EhZ9T2vqzDC1tvEDa4c5lLd5ZgMi1ro+wPJnwDjizzdixguys
Sjnwt7Iv+HYEEzAw1TP0nJWBVWe6NOGtv6qxYwfrAwPPFssz7zUfk/ipn/zoaeiJkKbCJWh5oxBV
o/PgV5ut4iZlk8tT8N2ugx/HlFEe3JkcSwgshdOvvWyJEcyMknpJexwln2Cc8Vih7tjWFTzvMj3N
yyMJlpsTYaLL88OD9ipSxmQxwOiMYI2T7HidJviBGzBpiVXRvLwLwhbSvmcWgnISe6nmGQ9htox+
MtjUg11umY0lm5Lc8gUb1tMDJUV3Y3gRSTNVjis6NVPPcCvvvOtpSvwnYwism3GQ5R1W98mrPdIn
1EbphuvMFsGrSIrhs3QIQAZ4YMmmI+XIMA5dCJkKefC6IkqF8Gvte+BCZNw+GUi9uns7mw1/4w0B
ywY3Wm7vmFV+c2t22sMAyksMAdG9V46FVbYbprOzyVmRRIBXmmcHrdgdf0z51Mtn/ljlP1AS6UtW
mTRCPqZJ6zphjbTU4f06rSPrgTk/j6csSKxfGfHIswXcKStGfbV85s7wchGWyUtZyHqMd61pyPZL
G3v6AjWCF8GYA25wZkvb3xfUs1ce0yy5inXbHJIhB7vJY1vf4RqpDj1e1vrskPqSENjQ8ylE5eYz
kvjWiLZQNbgv5OTRX/cY+V8RJWk3D8U8G8YTwUKzOnd2YzR3k2ZOsCsnh+13rsYpesxcsyouMAMB
MYHs1ToeHOc4kyY6rOap4l42zJEzsldH2s8oSrgRErT2EMM11DuXXQW/dAXVY/22kAtt8ODIm+A9
9oflpYAezG/RI9Adm3ltP2S9wRQ8tMLU/6LLsLdv85jyB1DAKuqvgTNaNymUUTK2l0zZlVEkuSbU
IGnyl8ZqAAZXuPt335w47IrPDTuERTxRPHvNbV0J4YcrnRhxtA1KIhC2doFAYgWCm59aFfDMu7Kx
bnIyufXnsI9V8d0LhG2rlTuphHwCc7Dt24rzZ1Z0F2B7x1jYxObiEuGb5jG1nblZQRUnH8hAnMlY
fabPzJLwRuCF9cUb+njJTvgUoPId11ZV948QI4wtJWpKtqVsoWYn6dEpoxjOA4bHqypDPoFYZyLj
Kqi8Axk5/iKKzJWRfU5St293rvR8kQNkT7Fgk6mPUobmU0ts/NqpzBdDDGSICprEYhKkDaSjDg9W
gedz2cbBd50QskbWprjFWPfcj42atkXZ6HtcapMXzxnEtuKQ2jB5cS7EJosXy02rnS3MJMYepCJY
rwuauygh3SGQBbEDpCOV15lMykc7b4NVZLbdbjY6uH+DRm1KHMJ2qEZ5O5RzdfYYxG57EKV7tnX5
kkd9+mlwy7sxMHW+bxS212qC+mfmtdgPxGR/Slq/fETK3ya7phMMYTjAyKdXMyHdUbGD05OtBnyR
FsApYNsbnPqBQ0d+EV4l0w18dQH116w/pzCXuLW4ExPX6EG689Hv30ifYVqSDRXm/EH7I2uIwYX3
7R7sxemBPCj7hqSAwN2kJMPjrz5RDmzaxh6uVFvV+7BUE26VpVMflwiDXeJZ93lcy72J2doGt2X5
BeBEjpxSg38UcAGG7VQF/Y3q3PhTJFN/b7RzsfPIwV5jmziHOL35/o2RduqKDXuC8y2m42hYEXaF
xbid2obkAGDuteqnHFys9R+GbJi/mWaZX0VhBJ0ZwvzvAg/ftYuLDoO5BoIqWFoYVLwviaYqcbuo
6dwTiBlnGNlxHDEsW/Y5oZe82CUw1Fkb1cCfTSPnJf11TfZO9sQXwGSB/1nshrgOv5d6q7pyQqK9
QDU62RwKAcXBHB1OQdegP2HSWF/FbDO/+dR3/Le3T12M5ODakcGIBcjfK0E3ntMgHb3opMAqnqGg
sDPJzqbI+fXVvRPhvX0ODRmGLZSbNk4Of/+cIYUh0UZJfHKLpcQJzIZDY4G7PR2zY/3nH7ZIf7id
mCt8cK2z2ESMhCr0FKKb2NYLLEmKe7k2sj7a/vqjPlbScBVBzGkGTOwOvHeVtEqiQJL7g+E5Keo3
YoG7PPR5DEu6+qpdBGT/8edZNEIWy4QsSe+9EA/TEvaNsvJOs07jpz/PQEG8Y7b2REs51GY4OP/m
dn5cI6GHPge54RJ16L23FK2Fq0xdMq3qe8Q14whgpa3xd05O//gpuCdGWActbMzlBf0JryljexTI
EfwTrGN8qDNAyCD8rVvpP30KDSUSL1AW1v27T/E7x1aewbUwNA83fgZyC7D8f/GUyA12YJTS7Sz0
0r9fS6EqBcyHItOOgcnxuOSZDBPEzu0Ud9ZNJ/Uw/6al+7h9sKezhXBZeFPwsX//SJEN8TSWvnsy
6tj/YgEpn2ZzoBTp0VJvBUi+vfLbmc3r1wvy44uNzi5yYPKZWMR8WJA4Y2XmLInWKXperrhmm+p8
otHnnNnJrz/qHy6RxYG7JjU4rlvv96oAphIfVdngvgvSWFn11dx20N5cFkyxdHB6WTW//tB/uj50
KCHOFd4/uOsNTKOclCTmU+kT9Ckq1zmWZpjuaXR++6K99y1il4xAJzwcOIIoCD++aWnYhCav82lu
WqDi3Ko8/DACs7zIYW5uagiSAvoHZbIeqetGaq32ZlAwYnYuw2Gai9p7ZUDWfkMX7FB1zqJM71Ap
yd8ZOX3c9xgXO8ip2c19AJrlPfvpbRWZN2bQQFjhlcMHZTHDhVwbHFd4cLHU8oiy/tdPwvr47i4m
XNSV2MaD6r2360mQw9gxR8zJCA1qXR069A9Y8cNWaSxOrFTGy3rPM+tG9aV6BmCfrY2TRfqiWluV
ZHX0s9pRJYFAMzdON7/+gv90T9gp30zheXbvhcumgoNMXrx3quaQotv08hcrMZwTPowiA7E3fwfj
fFibPhngvA1AOSxRyHZ/fwgqa5einwwjoueJ3WE2n68mJVimWtKN//rq/unDwI1ws0Ri+DEMIZxJ
wk4QQ5409jB3uYBNCceALsczJV3Srz/sw6PmysIQmM5EbcB29q4sqQrDkm1sTiTYoSmhfO1YWbyI
dIm//iD7HVRsYxrk+MvZ7XFxGAi9W8hk9GXal8HIAd6k7Z1JD9evjbDtcBjBqKG9kvkAEuImjCfT
Ma1IbJaB06xUuRyDtdKXNCvACQwEvM66tRiZz0HTHEzDB8oC9XJ2Jj6ctOeqoDl+C9bsBNS16j/d
iN9c6vAJ4lzDUex9JZKRGCaDqm1P9gwzfcQa/YoZfbZPTHLif33TPix0Poo14CKgBtL7YF/FxMTu
Bs3gsiFMgmFgzvVj7hRtsYCsr5a0x9/hh8vp9RNgiTU/+yHx0vy/5SFcefeU0Kg5lmo89+Qr7X7H
sGw4NW4cPb0BIn5ANMdGzaX3WGtt/+YAsN8vEZdPxp/Wd/hkGyrnoif/ea9zy7jLXBx7ThYc4mqG
9hf6iCUnRkqOjYogDv+AplS4m6FurfYmSmreQKdJsoPdTTAWCImZLmZfgSLOxYLXKLIAqOv7hj+/
zf+aym9z+INWdhd0kyH4TWTdHiLyy3KAS5JR7z2EoE94m3PcGRwG+6lrCNMbmkm2K+am+s4bNdBY
GxfgfgXAUbzK1JAsdtgY81wTGlM0G9MqqvsRtOGm8TsDAWDm3+Fxasx74rYKKJcdzF4zgHBKNlVu
kjIVeD3Zw24jz13hwssNSqyiNjWO7zTQc3aCsWOtGed7aMJ6K1XwnXtF/gbYtzlA8nbmXNS8M9ju
zhCarNL6NjZkjJ5zA3bPOtJyAUOhV6Z3w6T5c2CouT76JOHhYN6Qs3fAf5GmRKiZv51V8FfxORQx
yEtULnWNkrxrqSg9pCaihVJbWMTEkDbW6OhNLK0vkizD9A4rpJK8q0QN3X3rtDwQGyU0GXxWJYtL
PZucF03fWWqHI5C+FJj8nhPfr4tLIK32m25NrgIirTd/d1BLu9eNshYoaiS2aQVxhR/k0r1Xj2kS
9olo5aNtYefueViooiAaMHpxAEZTv/Ml7CrkmxPIVTenAOFhNfnOdnBifmPvp7H1B5xdcVQ6741P
mpTXea2KmVMrMgWCRgJynda+FePgdRcrIyNuU7Bc0jvaRfg31hRA4DQMxr3D0LTkODKQN9azFBBg
fHvxwJrhCZ2EGGhx7WDMgrM7xNZ4TKGsxJyr1pDd1E0JpoXUs533Gt94e2XjxUEiUW/q5n+zdybN
cSPZlv4rbb1HGgbHtOgNEDMjgjMlagMjpRTmwQE4pl//PpBV3UpVvSp7Zm/Tbb2otEpLkYrA4H79
3nO+82RUdlugIrJ5wCDwkzelpS17w0cdQM+epw85Dq2GxKnpmzGxQ6BHTs9Efg3pdtNPv1+iO8R2
091nC84uFB/GSjD9iMy039IoSaJtp7qxOXy+Vo7J2kKWqHUcXRxFbxXAPrL1bEC9xmQk6YFuL715
sxcs461j8xRJb9UWJIXNdTW7tWduZZ16n1MsNLsppQ//OZohuOMtsq21kIgFtZ1Xu+KtNLK1E9vS
ng8aoH0HhHF04D+2P9dRNBkTelfu2SbddwlyPcVezHhR725KrCnLvmw0Jg3FLLiwAjubtct8M07v
u0ryQQyd3gnB12ZHlpchp29qci0NabVr5/mDV0PnvNhTgQUqyyqxpmKn85+exiRjm3nSFPez0dAF
TmZqY7I4jNEt2Y8ZAyQ1ebC0wTe+YJqT8wb3lvuFwjzv48Bue0SiQZEODTr1KFpKevNaYWcnuAh0
6+eCpiSqlmrx6AhkIjphZ55otdEh7z0aZIsasvFzx///c9J/Oyflrfll+/1H3klaVX92df/210Hp
x0/9fVCKcdNbhQ6MQy1Yrr94On33D5MWCK7Kj1noxwz174NS/w8cj4z4BS0Zjm4um25HXmPyv/6n
sHCC+qBoOdUhSOA3/5cGpTgc/7p/E07EIRj2MAeGlcP0kbT1y3HBQvBWQkHTbypdqxOpUA46mNmN
KsJhY0zNNhcWEhD88YTST5D9MOk0vUUqW4HGsVzSijnT3F0Qwwi/Ru+dLV+mpRDixfCprjZjZ7yj
cY2fywl1Xho79pcBoeUFW0p/t5AiEe3SOoOqWZPPcolH/mM4OJPf7LUsgVjdZ9WNm6FaAghxX7S9
9a6NeBRumEZNuIgcsz8PGSaWZyuPlHvuCOpFn1s4o0LNV1rqR/YxvDW7idlYrQcIS3bLjPR8ybt5
Y7U61njXUq+ARkdmTQq34yW3UvRmsi3dZpdzbx9xNZVOaJlVnZPZEaXPRjKTUsn8i6zVNKO9ijsX
LSSqiUdHKGgtbp/szSkjOt6ft4S9r25NmUJFpq2/z8z0aUbKdOdkTDAP/BHrgnMgKjGnIcjqwX+2
QStImusN7W3KxRRAIChHtK8uGwUGmi1hC/4UDqiTNvQJpb1dOGY+GHphXwafeZTRK9c4Kt+XnPoX
P3pZSs99bFw7emr72fSObdRb2ibrGrtAaidYmUlOzb4OaIW2mmW6YQ5/j2vQDIGEg3Jy/Lq46RuX
QbgqCeGksomYDc/zeNOrPvZCLW6SrZs6y4OsYpHq+4h88kNu4NbpW7pFZj+SAzMuAD28GV+7iCTk
jTmKDqIuza/NYqGeXTptefILtxBBH49uehCa7hUvaQvB8xlbGvbprWKPnbQt6XzgJvbMRma9OyIJ
rEhEygo7Nd7iDkETd47oXRse4LbsRGgi8LwSuD1uJz0C0uFXxpHeNcGZkbPFk1KEeV6PWZjauFBE
DaqCWMg+oObovGCNNCJk0jYxaxE6iaPDg1WuuU/5hFvFNo+xai/2Ggy8jEvgpvVVyEUCQCS/diqj
k5tXu4rK9FnTkvsJy3bQ8tfs4mXqg3KYXw19JJ/eTaNdNIAvIN/zKFHZb3E7ZGdZavqxsUW+6yNp
nnwyVYKccnbbaSDxSjGlJ0EraTd6NT6UYl6OuuTVNJ3CfCZt/VvVe7jADNgVWdJroSDJcVdXbt+f
MJRnR6qy95Zq4tSmIr6RTCY2y1KShoWqn/FZ2IlG7cTScH00LGalVoWx1HwtaFBAkR6d/GkjQkOW
jrGK6QOYRR2tpmix5WB/x3ig5vhMqCUYPwy+eyRaj32qkdFep0bAmCEKRZsZd3z67CYDXQTIhj77
EYGH+hP137zxyIndubxsB1KmN7nLBlnFC4ZpKY/VaD9Kq3jIvfS8GBF1qdLxuS5PIHn2td75Jzce
HzofOeFSmhscTtsYhw65qUnoDeK5k3LvzdMlwyqH+l9Nu7Yp+u0QMUyLI/HiWIztSQntNkZZ/FkI
5LtmNTob2j3qMdXA5EnDCP0eOSNqKRbB1LuIBhhPVoJb0ckcC0APinsdE+K2nNqK4egw8mw1pC9x
P5w9dU8XaomvDl5bfF/AWwQU+f6JdGuSslomZmSnZNfE7zOkeuTK8FYY93Ei7wdSYDWPL7XU1XXy
RPZWrKtZriK3Cbys026axhQPqSmdU930ScgNo6QB9vfqyuSrrnWUM+b0M+lL4xC7HUeUVBbkDa9Q
VgaXJzXD5ehY1u97a0ThvDj+Mc/ch8hp7xmD6zuWCe+mzrTRBZnk9F9YV9TGHNxoCBqrz66ZqYZQ
9nm/17lRO72WiomWnTxY0+Rf2klH3aD1G5GRAh2bZshI7hboxY6Q0CQAA+ISJ9E9dCQxc4VWHZue
7bBFWXy8WrwlIsXKkbA7SOK8coN8lKx/Kqrc2ZnlEj2O+XhpNNmGE9HLz8hanm0MKkGhDW/d4n91
Yrx5+GJ5jlWDP7nAHWiOO2S4x9rJ9r6ZRVxFKa4rVWg/eu33iuTard0u8DZ686khHYIHOGeQUCbF
cGPLUb8mhvWg/OZcdMmLk5N9baLC06EoBqy0W0fzvwl/ZPQq7DBf19JG8+68ztp3aTY9TNy6Mmjg
poQso963PIqNrwX5l5vWcnnVNMGJ1R0u7gw1RuYnTsf9zh6kedNiAQ3kAP4nxFmdhPlcePtiUssx
qftD3xBCnEb5HgVrGsY+RPIUfx+bWREuke8G3og9AACTEt8JUe9XobnmXedFF/dJuYqs3VZecM9p
oGSGeovzOHknpkKEo6nAC0n2hLF4NsRwqPA/+sPCxpr5/tYEAzPQB5WpW34fpoqonvlr5ubFduD7
IByo85DssvRmmLGTtECYBAJFM0TevVwnJO/4Y0AgbRSnsBs7tePdrFlz0KnYeo1q1TzQPSJGXGM4
22y9nJVpKK3qLtaGDtdjiw0C1XrY4MM/zLWdbQzDaHagtNTZxK+AysPk8KJ0bGSW9pxo47o9Y4Kq
HT/QPPs66tBaEWtUt3rcgAcScyGwScI2Uw9VpnlHv8uX0zRYz2LSm3d4w6SuRyXaiJ3tjsi+rcIA
QC1EjaOEfdbcDr3/HbLbnZG4adiLsX/o7OpurDSNAyRhwXOibnPCqbrWanfE0dYnLMtfvA6k45Tm
J1ND/ELjctiY+Jy+sbyKw2jM0duKVduig2qPBAGa26wekr2DRDrwCFOHNSP4st3w6sdwTSvd0y6E
FOcvDSbxADCj99OByb9RjPEDO7GKt9pz50d31BCSKO/Vyu0mhDfgviDlTjfApvTQdJPsCdOHjp6C
5qnvEhhmWVO9mcT6EnHDsgCrKIJz5t+813y8mBPMtsx+NG3+Puua++D71fDF6gbCxFVyRVxtb2ZQ
kmhVGgPTUgqnnENxK4JGb4ubbllqRPhg0ZiqxxfDLA59HuUh5jEEy8oHDIXfBiuYl6h7fNneYXEd
+UVb/ANZ0dPT0AG4M/wUHpOPB/QMleCHzL3vrM7FTiJZ3HCGU8/gyW6cyvL3jd/OGxuR1zZiTn/B
y+dsehPvQmKbtF+0OjNRWgCMJopEnjOjI+e+7+ZzKUb/MNbGhONSfi9i0n7UVKT4EZvBeGSB7BCM
KavwAqcfk2IvqhhdRSlyNq9Oq14lk8MbnDL2rqAWfNHH1ppxBxUeogYxW49lYhnvNFScd8Li8R0v
fUx6QiJRkhcUDIprbpK0gtYJO6Qoh5OrFg0Dgr6pLPM24qBi8d5WLaQOPFabksojTECQxEkIhY6+
5E2LRmKXl0P86GsUosaFQisssSfBwjs65viDMZazl6jQNyXzsq3CgYA4hWD5ZbL9gE1yz107AQfr
A3zUzaao6yyYhPo29JCPzKVRQQXHhAT3OgraSLL/5TXskQoLQdT0ATq34mAhNAiSNhtOlT5uo9a6
ZklmIRMiM7ZoHO8mTUpkhD3zptz1kZklu2IglZzUOrHXjXdVJBRM6CGIzYye6TqVQSFNOHfC2uDX
gWNut4FHni6ygrnauhK6aMVzV+LWDRisGWGtVU2YClhyxSRZTjAcIKAcMPfhF1/y5NvokzZGgb/T
PS4xfrvnqcYPTMgVyqC0vBmddN6QZoGIbqI0RNuG2jl2G/bEoj7WtXjwEZfs8aR+Lyr1jKoG4IWz
3MNS0ymXbVT96CAxBvebRsykmDd2e9HaacAmopkvDN3IJi/K8nnqIWvRy2Srm4k5zgywXVaNNiRh
oBqYWU1nrVyeS9mgiEKnFaZ1lP7IW2NjTO5yvyDe3E6FAxENKLozedGzaxRnmShxbYXfh0pWPyl+
sWwk3dbIljpMtBymnhiQOnYJoZKqfG6hNW4KoeKdFJW/FRCcKbo90JJaVlyAcKxU6rzcwTmSV8eL
3vWuha1N8ucemt90L2ekkH7nGOFcuFQ9RuPf6k12raZZXU1oW2UtSevs2rVnos9XE1qDRtQNiRu1
hUF/QBriu+OZqe+PmvMGrvVX01ve4sbZu0anzhxzZy5GjrJmOUZePmxRpe2L5KfmSTJdnE4/G13W
HGBz3hEtChggYXlMpBeiHdB3EEFr6tXW2sOA2Zu1DaEyy27wDrCBZvpJz71nfBMEO6bL2+Sq75GK
3+s65/mprXvVX9w6eq6Hpcc4UsXfNA3jpsIRhDVlCWPLPS++99Vr6k3r+/U+Z3MMwGAAQ8HwQ2C4
bpyFaO6zkepM6zI97NWCTT3HNnvNo3qkPNPu8GgPXpCX08KWkEV8XXYCiSimSXZwwbtjyxP8bW6T
Py3M+YEVjVAKLbNrg1FAXsChVb4WdQaWPk2NkugVE+bzVFsFBV7duht4N9X9iKzyMGiTJI7DyfdZ
qsVt2JiYVsM6Z+hrjgYyPZqfHHIa+Twqr6DRmQxHqur86LtJtYdeKXbNvMQ3o66cXVupp7nFhQ80
+Nb3VHZXpZrx0047dbMkqXMCLdEeIJ3mJwXMYGePon0S1Qw0uDXfOMNnl7wSHPBj/XZZ4gGnUR2f
LTp2oULBfqFlDHNgmaa9VeOHzgZOSwPkml3PVGMD2ZcCoELzVVliE6MbhCnJvA5p/ZpCDwQFRR2A
GWKzHBCQW/ip0a2DTHiliL5D+PCD0nQR7RZcMYraCyi5FfE9H8kiQLY4Dlfkd5QVXYIQNfe/Qb5K
N9Jz0X2WCaLcBlScoK4Ei8qv7/yRdiKHLGei3OPUvyPCEoj8ZIbMULJdApnkSN14dMsKpXZRDrs1
knLLag4JtrSrbYEZOiNigMOU96AyTew5CtNxsabsdch9f7W+6vmFrZpdaOS0cJ07/wbSshc05EBs
zAgCHdF/oUbLO6gh7N24c6fjty3SQ5cLIwRAmIG/7/SbPpf9qautn3IBw4IKKljPFuaSXg1W9y2s
wfIua7mNdY6h1M9BKBXFGGqoygKnTvtNjp77ZhQZjFfEjXldXmLHfak9v9tTX8twanj8u2naVYa+
J+J42BQ9eNqGlIOVXMCvQriJ8LH/c6kblIT9ZaZ/H7RzRIfbQhMsOWeZVhWWuOeCsU/4evjzcOWF
aItZlW09OiRwZ7eYJ22Klvk08qaGaqUZ6KpnjbSNFu7K8D642TteH4J95B1O5emYdrO54Qh5wxL9
QtxrBRhk2nLU4kmmyx/2QweO1Ej162Ioc+9NI22UhU2Xni+qbeNhzrSjl6ntMjh5CLSg8jnoLNUX
KTTaJuM4ejuTHjNr54M5xzPfCAZr7oycvLwxjFuOg70GzXTBkElHYGNE6XhKcN0Etqjeq77277NY
40Z69l6OMtmgOFyeUVTckbYGwqcxTCy3+o78NDcQbQvslUJZw5ftzqDG3OypjJI/PUNeu8W8yT3n
zTJMuuJvvVHuVe/9BIvYcMxN5y0hWVnYlf5GZhXI4SbbLHL42fQrv1PLvyVSS7Zybf13DaRLs65p
qnj0SpbMjzdVRS8gMWDHsmoB9c7u2oQFOuxU60zIfIV7i1/RPGnU9A2yWkLjxoFD+QDVmD/ETo7g
HWyE3sht1UHt3SS9y1zfuWkA2ODyg5U4MbuZ8kLt6OKgwCmAHkMZdiU79CzVmYlyuxewZvwAi0R7
TAvJAIRVrQfhbLR2SWksEzS9VOT9kyacstuVHmrPXavlYxtajNjqG4czwszyYap0lwnfkJjfuUZ2
BDaZaLRZPyssMO9dPrl5DwbN7+hYfI6b/7v79f83wRVBcqMO+M8dS0y7+uR/hG9tXaS/Acg/f/T/
IBZpqTsuu5yNYA7j0v/2LXmgxM21Q6/T4ObgZNFz/1s73nL+oFg2kIyRaU0aq8NP/a0db1l/8Edx
NdGntz+J5r/5lP6Vb8nVf5Ny8EQgcSXMlmmAh8LC/W2g7a6M3LboMvzKhMTAsYCssFm6mDGZObT+
tO0HIHh0g92Emps1AcuoiXcVE2WHrNgcec531jKV+ba261getKJez6ANHhA9IE+uwzWGAx/nKkmT
ILuuJHeKYy/YJ/Hv4m6htraOQ2owzBuzAvlAXkwQbilOzphu6tdqdR43+sKgiwYUsvixAidgJKZ4
40k3rqW/dgjriuFsoGrTa/YmbvwWs7e2/sjHDDXP0vnOlL3/opCv8S43q6SXRuv0QHC2/1KmxvTJ
mIjydVxuNZPLZNOs8vpUYyvwWEbd7kfn6XiKViRY8GGUMqoPU4DAnjNzeFK0wny+RkMzkjmqGSP9
MCzjSRcGFpt1zlrXmjpYQ2LBYPKmu8pCHtBZOgoA3m7j+un1alxsMZ/GC9wnzPRdP6Pv3MC//oHT
nyvwaSaAPvtqRavLZrJa/piYUMGVtW2/zTE/B0mJD2Ab4OgAMPO36RbmoixKatYlCwZh4PgT31qs
khUvt1ATwBmMAhIlcECoUbeuDuQDHBVucrXAWJ09ZsJUFymH0ygdjlbNRB3DFT/zKZGmfkC/W+Km
cDY811zhzxta6DGCgzhFpGGq9Q4PMwYtbmnXfXXQrU3nsYEYtZmYj5fQSign7rXS5CvU7FcMW4eE
f3pdwdibsTAKoxHxOMXjx3R6xMpig6TGUrWXTNzpfORlon9pnY4Ra1EuGlX0uPxMotVCog+V/wLb
46FfOns3g9QQIfMVxhVml927g/AF2BOp0bsszaeKzK1XqvL1qS150HMOldFubmJ+0xKZ/BODK58t
WR+iXseCnnzYtNx+4GkwW+h1gW/1eNI+vFmInBAKIN1fldVxx8OnmQxmo8Hk1WNG3/9Alo20QV+N
YskoeQldf/pQCzBS45CIPyDIs6aaTxWlTRrmPuXYljgOnjeD1/JcN6RkEqoVWUctG1BVzEgUpl26
KPQlZR5NdLBWckY1ljwxkQHBYJoEf2W1aNy7YX1OZpQYr2q9RZ5F2VDaChKJ0fHLYBCne1TdWEwE
6sp5GPxtI4zmleosevl4hFMNW9Kcd/VNvb7sKyL5NVptdSM9CEX/Lp7vPlRj5WKiDwI7Q/sAqfgL
QbxcyHUabYVN4fHAKBdnUFE56xOwvhLwD9M9J1wuHm0rbvaqOEqNVH6qrKTdMLB2FPhEMdbRi4bM
gplBlzEAzyQYpQL3Ht3mGg3UYnopBzF7HAKsUnwdHW3Ep8NN6qvlEfQRD5hm4Ybsclp09AOE8TSY
0GxmlCFmgALPwgUB8gpgkH9e5Irk6D8U1zVtb3ozGgLOULldYt1lH+obrYXMj8d88Tc6wrEDigQd
QRheSxAo2sbCk99y9sn5vhZZhONu6WaVbOkL84aZLWSPYLFYsUoTusXD3E2kQWQIbdMZo7UFbf0h
91cgQ5VjjIJewu+haBDHPEeDm4HyeNJ18Iy93SiuIGMclDA4bQIzyeVrDlTu4IPa2Ed9gltu9SI5
eYFnykvIQHzskJoJuClgeKyFLzzlOU+U5pvcKCAOxlOkUxSe4tplFmhVJba7MgIokAEi3SthIpRg
0teSabrKE1PE0FuiiHimQKrygCOg4ra2HYZJHc08x7kKnAKuDyxo9jyCzm9ptAYlkLR8Z3Q9Uv7V
MTDSTHSC0pHGNV2NaWVp8HmyssHQNPjrk0NfoZ5Jcmj59WYcdT/iHG58mtg83R/EhvXZo9NiZDeM
ndoDoH1d7j6eeWEC3Q71nu9MX2F9/pXrGFeVDojNMELxPfV1GxlGQ/b3g7SR8uhpx/rWdr23KRJr
fR79GRVJIz3MetYquf5c0nCjpuUGrSGPkh15rTpmXieB1w9ibLeNoRl3wuHtgvHmZ6EaubwWprOP
N64cPPEyVqhywknabbL7WFmxNiAcGsFbvhgph8uXMca29MX+sFsWYl2ljAG1q0h6+81fzRBAR8p7
I1Em/rPqR5VM/rFtmnUzkPq6OUcrdgVqH+LixWYhK6gfVOjVJM8HU5JUBuyKOZkPLD8WaCUjpj4H
xENHysCWuvg3ZdX14ERdoLJcktQv7pes+DPTsf4TCN1r8QtbKfq43i65RZXOW5OribWWd5KCmiWm
Rktp2lkIm935UVflSx0b7cmPSKodg9kbJ+oQq30yhXes/XUjYnRTPGGtbejwK+/OqFw94t0drB0i
MAZdhtFfbR37J8k2MdPsOHlOGWYXAeK8bxIihGbW8tzpwFtb2Ey6m/EOBKo0Sm089P2MeUQ1DID8
toxWz24d+n7/pZKKbk0nd5rj+nc4wJnGMbUyha1/mZ2i0VbrYulE8I/qklWVlBGLqFXAAzqBJo3e
ID5zzIVZXUceAQNNkYVNbZYHw5DQaVLRMI8SubXLK3PguAADTVec7WwECzSk3RGColk1HFBnh17W
weexJByPc8rE5U/8m94Sy6039e6py3y2OZC4h3TSaH2CfnkWpM9dNDjzt+mSeyfXjHh6DeyrTuKR
4AG1LQn0ZkLJnbvqhnagfnFxi1tBp9nTWyHq7Hl2y2e0T7I4F9ja7mXO9FHru9GDktP6O2+whp/A
Ffz3xOtBWo3QTxcesq1kGENPZW4ZtGT+QR/kQOxBT9/ea0h+ECLLA4U67+K1STZfuF7OD1RY1W5R
Y8Q+nupYusdnMvQQTqRuu3ej8dsQTfiCM/c9ltP8kNhztTFoxe6s3MWo29vtfadzWZnIO1t7Kqfv
xMo8aSgjCGHououXJst9SQp4WLuqhGhHPyPyB/fc+KnYxrJ7kr6iZ9M6VEbbrpT1Be0aSxQtT7zz
EK5i6oaTKoGpml2rHWy/7o65r8S5ttCKcNGqLYAX+5F5S835TnrQMbFVZqxYTKnL/A76N5ZJIKtL
btyyCcyUfBz2yXpxjgX9+fuYDqRVWdXB1Lp27607hDUzrJ4A3R3snBvG7Ft77aKJ42bT+uSD2Pcq
ZSKNrVB/yNvMO9fkkj2bsF/Oc9kQl6BB/0roy7XOez8AQ99Eprmc+qmStNz6+itAUBRjpSrxXGag
Z5/MNvIgS1vaVWcGj1DRcDe5J3bKpZOMi7ckhsN137S8/DppMofYyNQmHNq222kILtD4uJAM56VX
ex2iW2h7uQxZ/OPNYhdsRORfHYfK/tEgwtuavYGrtNFXhBZKijlrrbcIRoDcwG6avmKvxd2ltVSC
qV5t5lzPt70UzlMkWVFY+dtym9ZGinfVdA96N1l7hqjzpjNnhs8jc7MzmRpkkTaWYirMQuK1XLve
1h+YXBXGNraLdqYWp6uXPaSRQXCSkZVrss/SDfEPFv94l2Sm3CD4b+j6D/TyY2ijbVDjQt33TqKx
MJEYTkSoGl80QJqQURxMDMxKjGRDR4cTSCK3rtPWF3Kp001q9eMLk4fiuDh045kPwYxa+mWrEp1/
zVxiF8xCfx7jyeMRR9EqtFNqr4UfCynez+8Iu+JzLMtrMvTdl3Xof0P2yMXJK0bCVAOPpTL1rwyI
nTZgpBX1p1zKmXGg0yj9WOYIUk6aNBYTsQAD1p3lW0qO2wyIBaBADm7RbdQDaQiboeYYYqe19xrB
Q8QknWVjM7N8z7ofYRtuF2vvZllNMKVZoLEJ4k7Tx5jJq66sV/Jg2HVXZY3DHM4DF+nCVy5vpA7S
a5fXqxhXt0vkl6AiMZDbiho0+fBSVWNHIeIMgr0plUApT7qxTA8zTeEnalGM73KkLPc16rNfTvz/
hJxhrWfjX5XovsF5Hn6s43gg9T/oIr+Kwd1Bb9qylcmhcWI2zBh4UqGgGIytO7FIW131SA6UJ45z
zS66mXBw5ifoZcODEoPfBYCe/Bddnynexcc2bfRU1R/ORKIPqSbSuKMEiEAEBJiBIGv7OgpXjRYZ
O6XbTjRA6VP8+KyR0xLTvlrWQ0k1N3gRopSe8pAtII3YVt7S1aZRLZ2XQzPGzbx8qjb/UwaK+Zsn
i1aCA2ZHINcQdDT+wWoJ2VSmUEO0vZWAimISsCD09dRaeVUTn57nEKyI6Q3aY2UunOWmMuFjzala
Hiff4WrF1urdsRc4eVkh+L9cLP450faOEVBR4Vom8VLBSK+bSJFRoauvYw7kpCegYtjGzOMOn959
dMicJYlQGxiuUZ/8+Nf3ftVl/nbvbdJgbRe1pK67hrv+919UjIMfp5qleQUChAH1jT9PqkPAlTeU
OrZv85WbEtHX1Mk3Rq3zg0Ta+PCB90jrqX0oK/lvLv8/cqN4GnVL4GARLsLKj0/8yyfSbKktit2e
QQBS78DRUK33NJJeOhozXAQMBFw5E0OYwMhxbAZOBbDXUW0bBIkgF+ya9eTEceRfX6rf/Rp0mNCV
MtXGHubSbVr/+y+fSyVRkTZ9mh2imm49AN4aAMEiFtV9FfOCCUuUPkV7Xdn4SgM0NP/OtvdP7hWS
WGNtdUGA4lP85hgZE8eoF7OPD/YEVDyIKoCCG+UbkXk1tC6JOZNFzT610iRGcBgt1bZBa3iNq954
8nRlXEVN2NW/WT3+yWUhptyydU632Gd+f4AqkivqhDirQ6VxQpLQ6uPtlKJ/4+CC37snga7cqBKr
wkYb4ub1X9+U3+2F68VYU9LX/3FSxdH417tSAdhUFRzqgz3jFD1khpwbCjPplRk3JJltRDjW6FlP
uRtpR2M9pX7yiAYhG/NWOPOQ4w9BQ54c+rXR1Mi4yn5+QD7GasVxfHzg/+4e8/97MT+40v5lBub1
z/f2rcv/Kgn//KG/9aB9+w9uMBjSXwBZf2NnGbr4Q7fxxzs8iR/a7r+3oJF96/ToeDzg5eE//RWd
pf9XFOCoDf+6dOoexx7bEDSd9dWdLH57HQtLafRYkuFs0eQdksuSt7TAc45EMpurMxgbMTclWlkm
QdRkGETghY9Pttc6x27po8ei9KIlqPj4l9bInFuz7ZzzhJkCDS+OKJwdBVNO02qRnC2p+iq6soS7
5FJUD6avdn7vpVcTzygBaG2M/GMgaKXBJhuit7OuPfRvMmkoPPTBK+/yXK/u+nFUD5wXGA1yusxf
0BePp5XGoIIJSsRXnSyBF6UnGg4kvBoPReKVD63ZvziAGI8dHCUkAW585wDvXUmn7cPKJqGe4uMv
EZhnbbQovujxMsi2cgTpxrQVCfEFQZrL4kkh13tz3ZJjW1dH6IUXvCpSNt0dJunkiyTbYg7JDWs2
VjyYOz9xAbHYMnmwJyfbDroY4Enr1XSmr0SYn+yeyyKlmqcZjihQDJjXdKtZnqpe5aFuTO/5RARQ
YA052kNtSM8yrTiKVY3dfQOhNaID4h4+F2yyV28ckp3WJ8upLbEqBAnRnpti8NzVGoMmKKP3cGf6
zBi0Ir5l5Jzt0NeD3Us42XeY2A/6WJMamFTqDIU2RdNYwrLpofQ80uxTdF39POxRN95Sk3eH2ZTV
xZX6eCb3bD5Qm1lvmbDqE6qv/pEU4WJi6q3l28pskBa2CeJz4grUBVuNvpOGq20galT3Gg3bx34W
/SubfPFzNjv9yRxUStUwVbclUOurRS4EFWr/lWvVzKGcKv8OWED51WrTYWd4TbWpelPfjlWOn1O3
NZTs7fRDcoy8NfoGa9vUT6EPsloGjCBiGFea739fMd5tKFsD1am2WNCZSMvOt4IQwfuqG/Scs6ns
AQSUNG31mnk7dmLav+JtMAfv5gMtgZujuYrWiENV6QxcwWwS+R4T6GRojG0GMi7PzYLhqogbj4O1
Q+elirM7vcGXl+bxcpvbWdMEmR1p3xGMEKURxZ0B+HgkFiqAb6FuqtRx8bQkySklPjZgVc82qzvo
K1oNGuzERJ0dP9e3iejUhRKMdkPdyOEepu7yCveaJGStaKYbSKPxExRU+9aTglK2iffD4FZ3Kfic
B3MgAja3rX7GC0HoMs9k5QY20l0AvhCsNk7Xu8SBI1ocg9Sji4IKJjqaSPyO9kyDmX6VgWqEoy5n
MqeNyheWkYb4wgJkdiz17aBKe5tqDW2LxKjGlUfehKQqetsWV8VtGZfxbZsIk3gFx/pWpIWP/xHZ
05cuStwYBLyaHx0nt+KwqQptu2RGciBGsjypZajWtGgOK+FAetCwIwpIB+rEkIljfpWXVw29zItr
VJIGv1NH8NalJF+qSptls5T1D5pqkMCVU04Xa3FLwvxyOyW6YB60l3joqP8zOBkRI+14wr9uZHWI
jZJmxsRcGO0ubZJ7zoDGl7aLKhUyuG8buSuc2tani8GUcUq5cXGp4PUQQBiXPkkOs+NRbOiq0x9J
5jJn5/k/2DuT5biRNOu+Sr8AZBgdwOZfBBAzg/MkbWBMSsQ8OQYH8PR9oGzln1J1ZXWa9aIXtclK
q2QwyCDg+IZ7z43dkv6zt4gfQOYOsqI6LY2JNyLoGS5MTWiPZq4eZDbF3js4/IjY1sQtdOU8lRjA
WoLHG6RfO20Y+uzr7DaNke8ZsErJg4s16/92HfDPds0/ZWf/02Jh/Wn+CNX+P5KFbWF4/lON9w/e
sOtv6j8Ob2xtklR++8kf9vsrfyyk9U+stjkTbV2YLIN/5P2Zn5x1QQ31aIWUfI8C/OENo3zQ4bD4
hF5TRjhrhvUPb5i5QjT5cgxnXEsUkn+nMlif+39upzHT8I2gF7Bc8TxKkp9LUhQoU4xIaQF4hN7G
WghqNUX8/KcP5b9p2n/dd39/EwzrAF/4Pf8BHNLXo9aAlIBCm+ObndxugT02ukGT2/32r9/q16S/
9a3Y7HJSkj+mO9YvLWJdciJlsbUcpjGFTVak5AWb6JuMNe61gGNwKNFNEt3h2BDg5/pfvP0/fJyo
bmC/+C4ic/5ov0IA8AF4jhJmewC8/GiW7ouXduFf/4a/mP9tNAowQ8lWB1XCc1X80kRIqc0DK6V2
3TI/To71TPZyHQwgi0jRbr/99ZtB9fj1AkEnZGJCXPulFY/ChfjnTtKKmeeRedAdmJYAqM5LowGI
r5Wn3OEwLnDX2JFqceHFba8TfYuuEDaDzwiONQMbBSonFkJmzEMuIYHwiOzYZx5Zjz6qr6KI6w3n
bVZtzNZo1oxdfyMpKo/s36zfzEztOY/7j8pecaCy181nRGzYqmd/KEOsANY1ZkZSeJPcCgd9np5n
csKviFdW8YbOWIK+bP3yUTDafCGQoSZzRlp3UUwyj9ODhBcM7jajjWwYxl98PRBsteG4jsIazjJk
DafdjcOyHHmgXNDYjTurLD9st7ivU/sd98ZdL9nsK9srT40+fYnZJPEWmSBnhe9J9tAS5s3S7hk8
p4GsjNDpMvVNJn57dCFLNzMuzNSv4VuYhLNQkYnrCUF94GsiOpmx9eySunfKkrQP2g7DTzqO3yyh
+Y8TPvtwNrLsevHb+LEXWNsGjzLSH2Om2DHSWhWNpCMU0TYDFXchgzxgLLDRI6BOZyfWRb4l+Lef
10dT7B955OCLSgFcPrYuU4qE9iRgY8sEHpwoxtHGIL68mqQUT3blai9JPsob1k58Hw/qw2Nt5OSk
y3Q46BbhDKmUQAiAPSXnqGzlpSbkivAOEvdKhQ2Fx11229bw4jOkJVsWR+ZuTAv9mbbfwyHQTmjk
UnP4PKQ6rrZAn40rCJbxY5oQn8ySythE7FnDpBW4QFS60us0GV0RpyLvmqWSt6XsriI8l5/bxesf
bSTzB9RpxsWYLHEoK64FNF7pbuiraV+V1ueE+AGklSnS5sy1poPN8uxOF3G216xGXpZYq28Hhtdm
N8yXeKLmCnySu3ZSoaephUOdmQomUQYT2b307eFMhBMpDEsibqFG7qLIgjkS9Yy7fSP+QlBLggXJ
eZnG+GSXUYtOT92RDvWEy4C+Ycy0vY0e/9x3tGlpwkhtHGJ1B/rT2JtWqh8MuC+HGb3z0WENdp5r
nR06MXD1TTnz3OCKhloDKjTW71CszG+dVusrP5RuL860cx8Lc29NrBxEQdnEApctbx61btjqLe8W
5xaLEl/TLMwPAI4iVl2nSfOiz17eV6yQY38fR5E6T4R9B1BCiSpm4LunlCZ7KS+1jWnrNE3RQGfg
ELhhiUKdFjMxriYmJLsog0FbYxqgbwBxLdzkzYqsF99YcO/1vX6fTrN+MEfrC5bVK6Z+8QMzaZt9
Bp806utTb9dDMEa5JGADf1lEugN6W+icYskuWtcio26jIoQE8RVgJv5OMG3zxovi8Rhp8bAl7+wO
1fmun+r4kGkDxEu/UfsFIn4Qkzz3BHTALTmelBY2rax3g1lbb90I+LJOGrHtpl3bxNaj4zR+ULED
r46VO3a3g9ZYb5zb3pHpsIVLIaHVWOvtJEFuimazWa6jIu/hIETN/FQbXnHFgbQcDXCpG+r3z7JW
ODt9T9sosqQDoIQIUPXkKvaqfcIDADepPvabeA04KUqjuu5K71iM5tOqwdmYkYGu2JMnW3rkfi9a
FEa55l3iKP8WTWy2l7bbugNSrkEnMigbrPGmoV33NwwDSYLvZ3GTzrQZULeKoyhNebA8yuNaLeq1
plMm8p5N7Eb3M9Y4heAGQrk+ZR8+bcqLAWeJOOrFvgM9IkLIo0ZgFGXWbdCgsY4okn4rYF5wn4jp
a1nO2k3eVkzByKLMpZs9O4mDkctPcTa0slid6sQbwrRytoUHQ2pYXPuK3CLVIhhbRlpGTztgEBAo
a91317CYLazDvLCNnAzZrec+Ft1k7AFVlFtpkoXojjNkmJyUTEP4yWEgLudcT4NzcHrHuRGpkR8S
LY4JD9yWEKP3xZzw8Y/J9GRwcoUm8T103nPxaIGQDdALMsPT+tx8sFuxFZBfXvo5t79Mo0iuBfl+
L11lhfCnsVOzFZTXg9H0OG8yrjzs4AcbOCpBF1xkPDw/KlZU5J1JkrEQThx5PqrjmFmcGe1Uu+KM
JHc2yXwsuuH3uuJ/u8j/p/X7n8v3//fPWoH/k0U+DKU/VUX/bZF/+ia7b/PPFf73l/2o8K1PIO8R
Gti29WOo96PKd6jyOdBccw3npnb7Q3FqG5/QrZKQAF7fBD66DuV+KE69T8RvMyPkv+hQuJgE/g3F
KZ3BL1UcdhuQVAD7PY9tEbfDz1Wc2YIBt1BQH4h8TC2YuRaTDjhJ+RnEunOedNmOD7HTRadaT5MB
aWjV3yUNGZL7HOV0jhdgxPwHRgKMejRYuHQla/1mYpmIgzq9QxOkI+WvQN36LUfMpKlr8ocTK8S5
GD1OZuW8ctu/FQYFB9/qceT+fOjzernrpP9YNzEuh4qGYFOTd0OglMEUTlI/XQZlE7zBjWzcd6K2
Nn3Tsz2FswwGm73yfVWp/NRJJPN16aWYN3ihEq62ZUMyXZdTjWBeM4z7aDE1GAGa/9GZEutVw0pE
bcZykUfw16yT7Clv3qwR8+WiOj9YbJIhv39Q39GG0k1+4++fBprW8WpljExCcrl4e+p1vw6ycjgu
+CoC1xp4YeeozsTAuboUBGpZ/4WlYBsHVeHpr+RcLxfRjH7gmGQtlTrgi1518jhqA+9ueEptsJ7O
uy7tfbjitTUwlfEl1rQ0JRZHdTQ4qAmogc0m1j4Pg+U8eD1UbgKiLeNKep2v75VjFKgC0f2EYzwY
r7Jci+h8QlDEUyOZbrym0D6WRPnBZLXRiei/5KvGYXndMMLYf//5uvWn4sqWWJv559HEllFtvgde
ucKt1E6XQ7UfBmKRkCiRHlbzIXck8qJtHIdk47JS4bFlwFPaDD3xY1cAhJIEnLdByDxDJmntEgd6
+t5a1nIji/DYVVqdnxa7Po7S5ikJyYCjMo3N1wZMhNgZzexhPswJZxv6kmsB9+spG7ou5N3xfXad
k26JDSQ1nSi3ZwlW/4HQh/m1bZLuysP2+ZjBCdxhiZIipBC1ThWI7zOxyslLRvwr2OHZOdOypoEn
MvZjeU/1PuLvDbKFcaODbLXaOzqq1dxpcdeysRerk335vFRq3pPT5++LwrQ+lMBSHyCDKGvA0CBj
w9jM0nznZ3qfXOdFzffykVjuRI3l0gxsa+QvDE++djMWZHl3H5HvSECjygOLR0i49Hp0KQU5F6Rd
KG9v9L6xk6jeiF338n3pgX7a5GSBF+HUp6W3zw29e+hr+5XYPsxxaKMqb5pJjxxb5snZsGjAs8Fr
lzExgUFnCLEjdg5ag2s2waDn1SlGLIj1ZvAkrquivu3EUt51miV2ap7LW/KMjNNAfiFa2Dbeltgq
Vk9uvzV9ezkl9ipByU1lBapwrKeJnf4G5Rk+V9IguFEnNWxsiMRk/4JQheQV5bsKuB3Rwf2aGhNl
YMtUp+FEtbrLwOz+hh1CfmYu6dyi28Jtjczie7yMTvotsP6MratPiQCIagjVpLuv46Kll8gwyGWW
WfYNw8wR8RNKsIbU6wr0nMJMyV5wM2dQxQKd17wtZGBQC2USPzvZRO1D62NT3KrRSFCCjMjaCA5f
niZn1plNtsn1SJMA8bWpyQdw5r3ZuuTFk61dQxeJUb5vK0IiyHYqeqxXQLWxB1eYCxUHhbEZCqWH
oyCPVEVNfZdAeX/x+f0tmFVIX47kdbpdKJZYnoYIHoc2i5V2pajEN+WK4Nro7TAEMGKQAbpVIwNZ
mMmjcGOd3UaBOwcpa3Ye+ywnoEumSMsyE+O4JRoiaf1xIsw5rgI1l29A2NqtTGfzWNMLXNfzoD3m
JM7TIZsEqflqyvBhVkVPdJa3yFtgcjAKKjpGlBjLnSkY/IadGKLP30+WNu+jDx+nwqmouUOJ+DBw
iq93EUIWxFgLZ5RUpRcKTedYHVcr48adecLIWlT7ibCvIwNg0+Z2UOa94axv1CdyCiu04xYZJmRu
KZ18h02iNL+6Zgo8X2MfreewrhdSJIZquRAY5py/1wD/Lpf+FS/LEusu/1+5dMK3/Fdk1u8v/LEf
xW2DkGcV8KwELNNgkPfn/agtmIeCM/5lLOqzINUF6Fuhm2tJw7jyx1jU+bSirSzGYrDA1/X636mY
4P3+VDGtIzybZCFmRCbTRNv4dZBIkd90YnLNq0V37HjZp10898yFTEL15u6i9aAFmxLH5Wb0nKzd
YCBaPuMsEExNUuPQwXa7ivjZt3Orlbt4bmt65KW71HF1SKQ1nLyWRBObnPNzPVTaA+BEBmtVTGOe
eiji7FI8jCwanjLP74E6AmDZG01LvHuXtYHoyBvm+xk7E7tKBd8hsvZZy86CnxvEiRMf8jS5CKuU
Jw5ibo42ulNLezN1dbgqWTYk3huHtuNp57EuhSspToZNpzgQRJ/E7deB8WI4ZJwP5ShJLreq+RLJ
mPycXg9Ro74nGgcI8UvaFtmZsUOhv+xZICGEis29VjnVC8l42bZr1sdWYW+LSd7IfLa3aGL6N9a0
+ETcEpm2A27fKgXvXxqMHebWRi/p+Ye5G9J7iEB1WBoEZDe5SS1Uz2R6Ns14iPvsRs6+zlwsX7Ys
TzhFyaQiBbixtkQpWHhfNGejWMJsxrroTihVL4mBLg7N3r2vl2rbR+7eL4dDY69zmsKsNjOjOB7C
sY59VEcUltHfJfOz048cm/36SzR5H/YDQWzFPMSBdDRBWzr8VnYMIaeJKSDhpeeG8xOO2LStF3dH
8lKzc5a2CoccqWmKxGnTOuLgw97pGdoEXm4y2Fsi7Xm2EF8jt3W2Xd0QBzpgiCUhEk7JWM5Hk0fU
I9gMVttkCoeuq9odna2zY2WEpnLS7bAirWvjePF+GoS9aS0M0b6RfYEGZJ9bzMQIrkEIOFYbDp1U
kEvifWINLs0lks6CNVuetY91J569abnKTOVu4lHYO61C8mvoS7J3m/Jtgauctb29z+pI4gpS1ZZR
gHZqTf+bjaMl7GGThVwTa+O9EYpLwpPxnQ85fzfEPIAQhsLhinuk4MYS2F2hb4zeObZmZnyZ7cVg
DtCdJy3/bZntaTslXrPN0mw+OBWGkmXBwKwVXAssx9vQjRvwlos9sLifpwBnRxvmhnzVup4BsTtF
oWC5i699bvcMWuxtbfn2TlDv7wAuPUmWHZdKJ3/E8n6L/U6HrkwUvdMI7RHcJtAmKlc7dIs0vS9H
YFekYehIspN536S+fGS774VkneX3C9PzsOuWCzVtsfMykjSodMVuQRQaAhNxt9VkxEQla/ptKiS8
INauW6R3yQoQM7GyWgyg3EwcDSS+IPS88YCbjajl0Twj2xxCDcPSEwBTPkUProaJ9DsQsa/gl5Tt
Rndq5GROpj+B6CNtXTMEdy6prH3SuIE/LLjIlrx6yGHr3EYoTU9G3ylng9Aywdul5QnEP0Be6MAF
ZL0qp3ghT5QfdbhyGbTzhdpVBQV1j8f7GmH8bykDDtQGKGXHlo3tgMYwdBc+zwaX18FNCmQblv4x
RQlgeAWWe5V8bDLRP2AlPiKEEiePTCIcyc69iLJ2q/AIYHAHw7FA0g9tG26a2frvQ1/cp9j9cE7d
FgNcNB3E+H5OtW+lvcw7cubP+AauUsXXd261V2JetdtVtSPElYhs2TXhHDFySmApbww7fWvrGJSC
h8OG0ebBXUnyRe6u47ahDwzdm7cmvQSx0oyh9VjIy2y6u6E033wivwlYpvAY0So8RGYSB6Xrb1d+
ABDGDKRv+23ssC+4yxwBCsgYABaGcYq8goClwhy3+YwJbO7zJmSa5B0SqAOkvn4RorvKYhtSmzM9
e4qcGyh7fUB4kjgCL6oefX98ITSOAOfG/SYSRV5pxFpAxcWjaQxn1+7ldeOZp7Rm8+DUdYHnjewU
Xd4WSUTOuJV4QdS2H+RG6uwcoEw5y1DvbRvxRcROf9vC2rvCpYdBepIeq5zIPxRsZjor+eLPnv84
2/OhJp35vAiGV6TMt7veK9C/e7xjtSyPGGnSWxhhgHJ4CE1aNFGjMv8DB1zs5OAQ7VM6D6tTMBTE
kJ7ntjvGki39OFraJsb0s2E8qIdJ2YrPRT69qmgYDu4M6mMwsR7GRcIQtleEwE/aDksdwvNy9Aka
Gm/12EUfY9vrDw4RrO2ioHfoYcrovoZlsgXTspvalI6fVcnRSLQXCF7ZptWmr1YKtcQqhuHoQfnn
rEklMpBIHDh/0xOkGbZQGqec8vA8DhLRhkdzt08Xy9nFSPFx7zdWMNmNsY/d7EWNqcMywnuc++7c
5XCz8KJ8WFrjnoqqiFYZ/rKxG2HsoGd7W8Mu9ZPXYDWsYf1gja+jnUSOHsIAQabyW4FIt38iGCZi
0YEZAcTzYYJYZDfB1KN7Us89alhIWxmrkAwQOFdf6cEAkj44NzfBBcZNxlrO6axDa9bpSIvQ0IY/
WQOiQZYL8yw7tAlOV3N656xFGkVQFKx/596yaegk8WJTtVQnaY2d6wdZ7bF/ZUJRpFpCylYjFykv
/y6vqz7t539VXtsQWv+qvL7Jizfcwj9LD39/0Y/S2v6EWd1wHdMy2O0ThPKn0npVGArhIjuAAosB
/o9hpOWu/wUZM1X5OqP8MYi0kC6sAUVU/Qwk0R38nbIaR95PZbVjEB7hAi31UXGb2LB/zX+RPEOr
SRjtye41tDVQuXr6d9aqvXfnJFVSHx2f6LwN+WWLs80liOcnzHMgVl1hoqieNMl2LyhLP4322oDy
63GY2+LMNirNbntRyS/0t+5nZxHVKeHcOfcqM0NfQ+2MkTYtT+yyGK7n/kidklVXJOZq+N2Tpr6w
hGwgRs/cxmpNdF8SE2TgqKT/eUxnWGPkFKI079tZQFCdsLrNUH3ZtqYJxRLziq0l0CYFPuKv9G3s
teSVRPCuPNSyzuNd01EAXmFuSfp4pxWlDlCa4KBkwg+G/UJdFwldkbtjy7E013TL/LrJ1EmXdnuG
An1gE4jQbQshSWf/XjnEE3G7mxFcmDAfcOJde+YSDYpals+zRTRZDthEIsfXKeURf7GJAWuuvytV
dGrZ5gkpItBdWQ2zrq84eKDIDVCnZsaI+Jw2lWeCFZl6HhbFJvGW1maBnTX2EuRijPHaMNkwE3Ri
7I7rJfuKIWvuHGSDZUy83BizJGf1b4/x3synSF4z99SOOliyWxD+0WaBPAbhw4aj2SXVMdFINY7B
01GjiIHhRAdidEQ7dmcUcCWF38xvbpOxtsaOHsz5nDDww/+HXjS/koy193VnlxC3sDbl1dj2RLfW
YlOMxXqwT4E7wAory6oOMeLHN4xeIQkmxRQKtFWh3TsWxUlcH8BGRneyVOULMdQ9CdlkD24WbWxu
ikw8wa6J71BFdLdQatw7GoLxc8LcLYzRtp9kk0x3XA81rtE6faYAjm4Ls55f8qTRyCoYQGVGeP1C
eDHute/n0XPSTNZhSoR2o6FHp4KRmr8bXWldRSIq4CMTTEqJSev0jKPV2eCnFk+tMKoHnM2wKTGm
xFjvMsA/QVrigglqFP7HitJWbPweHN9AzXRUE+QTVeTxs8Xk++wv7kqeaBz1iGydZtJrAAPTosji
w1C2QL9G/vi0OksrEPo1IZasNm5JTHCPUjmPGXviLhtsa2NDYLoysOfHqC2XgnwcOYw3cBDMszFN
9cG2cXb12czfeig6eZcUonqW4Fv2I1Ci35SZvBitHIO+8LwTf+lyywjWDuau8S4LhIe7SHTJCfCT
fIyZob4OOHrhi6nJfM9qqZ+1pcJh2LaWe1LF5O/srPmGuCQ6GA6TrGRCMZ/DuHnwc2941UVWvMz5
kr5Yqk+dwGm9/KXVKh8qE3eY0Hq5x3libn1X9bu0EWdC4CmkPepezG/zTeVXzklN4Jsw/EAFYPPp
azcGQ11YfEuWbJh5pLcV2QjsyptJBjV7dK5iXEGJ403FJu21LoS/OW9rNTSBihjD8rn0G5fVKPRP
nYa4U6xh/Cq0Zsd8toHt3/SafEoX+ZA1mvt1cmq4bCg90KxiNXZxdzULraHM7HOJQvhK7+n4RdZF
oZvGR9/u3MusZMutMXQPC0maIS74+l0MqCAbtdS3lHrLby2+lHZjaAhR/VI155hy9IlESLA6LQM4
WukWNtHixxfGOcPnHoJQVWPohd4Bni2nRw+yiQElSY1v1IzptwJwaNCN7ZU5AGR2hJrCZBysVxOX
1MHSXLx4k1Lz1fcAMBvgEaA7+iPuODvRrw38+TtZGxquO92r73J4HGs2noE7a8BeOHYpTAUwEjqV
YanIAzRRrt7XavUw5bGyHsaeZJBclTi5hnQ1lH+Po0MhMt/bWoQXE5/jG0sxcmnFmk089ysPZViJ
EjFkdGAeXsIeXtloWFfbOkEd3bWL2XPexIOF+drCnojnEx1H6eHPbGYYKZph1tddSuvkK6cOen16
B0BZ3Rt0JUeSQruAb8rWLGO7i2fU32OYnK60ft1ceA06z1o6H7Vmf02b1rwyEBT0wdyiUS18SnRs
RtzkWn5RtMUX38rzq0QHZLvJlvdER1zX6kXNJmt6qnX5gFqV8YIhk4C+nzwSetldinBtr6eLf9ca
st5qwkwsenDVHWINPmc+xuCt0ojeRxovaevQ5iPG3nG/v2e03vet2akgAW34GLvMs41ENieV0cpK
GTnFxakR6zhdNV5qAj0PGgm92KJK0e9tfNh3XLllWOm+uk1x0X1tJzpb1ohGQdlje8+xiOwTPyEq
G9XAl3EYDtGZOeVtGWmwMs25PhqIvwO906cQWll6pUmQ16Kq6n0/TEMImqv/bEqEX4VXVxuyqr/0
nfFb1kJIXXg8XsFljlEsdyq5tT10a1VX5yGmODOYran7MFDfbwdjHh4yXThban/SSWIv39l48AHJ
a9EDBXR3LXS33yufScrcpfIGRY1lbLPFX7HiJlMtGFbaUWHcTuGbOhXwbd0uvrSsO4i99vKvcNqN
Lexd/q6e9yXxim8yT7ujpfG4190cJYvDv0WO629mh2kRakb9qGPQC6H2mDuYGMbVQnzEu595Dmdn
ou3ZzGnsUqLiLusLCxd0lu6aPmvhw8fAUxHlHSy77nbuROWl0ZDvczMZzymZLNxHExMgOPRaqOMN
DqamHreW21XvvaNSEN8Y/AfUDsOciIMaLdjFzmWxVXOo7DLHqO6bu9pw3lu9uRsGj9KB6UxgZwTb
SF0jV0B7NXCYbJKENizNFyqMQhfbXK+v3UbeuTp02a7dL4zr6BFzFepJde+hqjjhXo13lWQcxgaG
CL20ggOCOL5bingX2cXFKjXt3u8mtS/E4B/sOcPKbJV37Gdusf4mO3aEpJbD+QxEMbOoHowQb0ux
7/AKhP2CncCOa9rGZEAlMlpgGjXXuiFfFqqXD/2dKJP0ALEM7IBjfGvJ3t7SLpebFFf2BmCOw4Ms
ByKJu+xOMeh+T8sZR7HG5QeG8yCmsboTGsRG0laSzegMBiq9ZjhOpfTRicZ0vunincp+vitS5wv5
1k//7qX+R70Uncxf9lK336qqm4vxrUp/7qd+f+EPbYeN4BpQl0vxveonPHqa/1pVePonkrgMA62G
iboZdccf/ZRtfuL/Esiqf7Rh/7+n8j+h3KabMjyDALm1C/sb4o7fFb8/a7hX1Ylr6CYJUAZa7p/F
HUVpdUvZ6AxICZGaw2Fl7oPdVda1GU2ETwKzIQG7LFFt7VQvWn9jdlIeOdEMfbe0CBiDpNABxrZd
XxALzRBZ27CTJV7Yf294it6odTVJY6SHdsqzd0PMBLvLUus6nBKzHS6kEFAKWZ2hbRl8gbjgGU8V
hbd+2a9PRAq+WZ7mdVGKk1nn7liWp8hc8xZswGFb+X27St/bPoCtYueqf9+/Gt9Xsd+3svn3DW39
fVvLcZOHDPajEOD+IYVX/Q2FR/yu1kXvtK58nbnOBro+FsHJ950wchL2wziLsa4M69q4XhfIOFOL
87guldM66S/jumg21pVzpHO0bOp1Ee2tK+nMjbOR5xqL6mldWWvr8hoor0+t1ETsLdfltif5mNEM
svFmV6qfKoHKsFoX4ua6Gjd9Pnl7XZerxS9v+3WF3q/LdH1dq2frgh0uOrt26rrqRP/cBNm6is9V
4u4IgtT7gNnTpXKNWN/OrqBwlIiLs6Biq4/MqL8a2POTPN8/GKjpEKZIIohCE8ZUA0ECeUAlB+uZ
JFlzh+jP20PsydARLFF0QXWLnNjSaQCJFbs4ztjdY53xsq0gAfBEgLv+0Wmi2tqlce+Ot6VfEFKt
7HZvx/qtTTBtzYzdtFZv7/B57QaeYAdNN2OXOYFfoocmkDdwcIgxkerLvVVNxQlncnTFEK66w+1l
X1DkvaS0HiEyzzxkwz0TERBHD/PgtED1nfKg8FzptdETUpFl99HQ6jeD1rlhBE3rGAt4upnlbWFz
U6EMeh1GS12m7Mbq6JD5kbPD8ZN/gAp4NyJf29U2oDF0NYVxz0Ueb7ppavE6GuSTFGSvkFiowhxj
MxsE567magsY9J9R2Sab0mtFSOLXK9FNxDFNMI0TU5BDMnv8lF3iBPGABNsYjBSJfKK94kWOj02R
tPdO0TSXGcABYP8OToiWzFtpTGNQ2BLk29hy3XDZkuctZnPfzEi2hypJCaC2ac8bGO5bltmwFlTv
bMY4tet4L+xyjo0nwiCndIcdQDGkdozFFkOYqSROvHslID83wazB3X0wzdxRDw6bDEwQDtgY49mw
uRa2JGamZyF19w6oUJS8TPZSAjImO87aVX6Negja/Mz7k0yGecJ88ekl9U0Bipq0FCbM6NiNWnNe
EfhW2VHVK2KtYDLAbwOTyq72ElrI+DCm5Pkh/koHyrs41jKLiAd9zD7neS+JjlnGvHIxojkdVVkD
TDUcO3PiZBvSOP5cGmm8Uq+NlL+PVpPFbLEW1LcTAos42RjptM7o1exiiGQ94W3b0urz+DD3nv15
qCvVv7u5b+TiM5+RPxCPMfT1Ke0ri363ivLe4n9ElB8zHUpqhWx46KPHKh8Ebs+WONbA7CUtPACu
afvvJ/X/6EntCvGXooL7pP767T+OXfFWff1Jhfn7C388qY1PxjrX5CHgg9b8bqj6ocI0PmHVtNcg
LB7K5Gn94bk2P/EKRqErT+S//Fk/JAV8O2zTxvcH+99K4ALj8vPcE9cOHi8d/zUbCIw7v5IHWriw
sgT5fdAoqjfZnNQMJKjiIT35QHJM51WV43jBSY1KeGhei9hZR2XutVkPBafykuRhw3iL+rWs2ILp
z06kx/ScBflKta0IfGYYepTQfgJ71twdsA4FvtG9bpDIbMzJIBZQyTffKi9CUTVrCuhcE4U95AwU
VqTKFePgIT1LPwZ9SK/ZaiGpdhukB1XNelED4zsB1d2k+nKuff1WGB1LQanekIRPG6SQW/ZDOH/7
9KMrMp7PVjxv4Sldu9a0VxhVoS9WH35eXdBO3keTk/AwJHPIzC/DvNzaGWlfMV9FiwvpLH2jiqjD
ul3eHbqAYjTekT+/tnO3o10pAklCwguKvQOhUQAsyADa1t1qUCfSxOit13ws3lwINjs9Vve6zC/r
J9DzFAzRW39kzcoYREKwswr44pDUIF6tC6RRjY+xpe7XIXXgsRw+ysJ/pwLw90ZiH6C7nXNsAMel
AN6hqY4PRtfBeqcnc2W6Tfn0KBgvqMZ+Taz8FE/Fm2wzRFXONdB4ZgzC7rY2v5Cy0w8SK27tgr/V
bPW71m+gQdmr8HHAvEPiARsYpkZmzQcFkT3asNEhasHUk22ar7h+bY36bjiPY239LJPyjb5Vbejf
iHbhRAzW92psvoBIz1vV6be9qfZDspwNj0W6Nurnxq21YMyTD6vgyxwjveT5dKZqdA4Y6kF5k+XI
Wmp+xi5Pj9iLgs0hgWKEqrFIS72MYtFeriTRhQwdn6XdRpza02OpO+E0VyqoEokzo07fKrA7W3KI
cD0v55EERg5wSbJP676mk/6b11o3Pi6eQJB8OEOeXxy4gO00Pi6tcwC/iupCWoeYPReWeg/5QI8B
YhiWM2jJZKvwKeP4NqyT73IlTEvP8NcsLUiU+nMVG+8+4z4gqZLFQlycmKo8tnJ4tKfio9QzjnVR
93A/pkcrMhI8QH3DrIHKeRFaEpAKy2xm/dyNSjCztV/rtsp2QIoQytou/SWv4/dkWM/CVVniFSba
TN/H5cgj4rphpPUFP74fYPma/5O9M2mO21iz6F/p6D0cCSTGRW9qriJZnEmJG4RMSZhnIIHEr+8D
ynpPkmX5edkR7XCEw6apmlDIb7j33A0jBHUrQbBu8ikKme0wYNNBrw4NiT+npnLUscOKf5yUgTUi
1jlM+7q4Lo1a7wQRRKciJkvDMnL52pvdi1ate2n6MHC4aqoE8UzLrDndBOhaN142jx9Cr8IywqQ+
d/ep3ZRPWRk+FRMz9g0aZ7KSCmZPUxye7TJ7Ycap1tmUI7vguJtlsql73cL0nmKiWV2XUVMytdHJ
r3qEzV5zzo34pqxsFqyG/VQZTH86Fr3Yv50PU6mJUyotgkBI+dvmLiopDz10PQfurqB93jDPCW/Q
fuBlKbn859R6rXBqgkQpkCwpQXqQZe6kRyvNs6ASgkSxalhhbCbwg9e28Ib9ZHHR6cx75xnuebCa
8Riq9rMxthe2m52+WbX9xMj6Z+9lgO/Sp2V724UtfI5vzZBJSuxfOhJjYisiN8By9figpnPiNFdz
aLpf8CsYJaJP1U8ejUPpe28uwOmAA03iZbVNAiS/fzSKwKF0tYcAla/6BofRySIue+UyovqbR/qR
i+MvbmLEdjyYsECE/PBIo+dNMkV5erD67EOw2NaW23FqjsiYulXH0A2k2O7X7+X3AjtMsstj4kZw
5WJL4J/fv7pIlkHs45+nLnNils/qgdSGfG1I0o4MJ18cVSfgwxdtx93t1w8tmQL8+M7C3wbd5NGI
m4CSvn9scFbjnGq/PHTYQTcp49sbHSJR53ZxAZc+O4hgeh07MliyUalTqgiRbANEMLALXmM80lE5
XwwRWlQ0AIcAGPYauMQWXD9xMNy+2aaSpIfEoqnSq9JtYZuqu6mInoQTA8ia7DNxGcZ6qqpg7zhV
/T5ixre2fW4Pv36lP7mEJPYRC5mlKRzL+uGDtfIkKCrLRnJokT9UiRsRzDdYHpq/eUedn72jqCSX
0gqlI/6A79/RYDT9iR9yrQaQxmmlbjQDv61gOEExHaQbEGhXfWQWt7nSN14vilvkHAmkyuhzo7gv
L6UK6uQMGfl0ERkdTOxxeDAC9yxbtY99bvdOnRTYTYjTayZrehc5lt4XkVWDcNLJxSBaUnyz6Wlq
OfYHK7FPKCkLhB/9komefA4TxHFllvMpTn61JwHkc1jNT3407OaeTmOq5QEG0wHKKvlpZMstRPIL
ZEH52hrmG0+TaA2c0dxhzHtpHYRsnkmN9esP7Cd3GHbwi4Fc4BgCRf/9+zgzNiQWAsbkPEKapZyY
uLOxE8XsMsrDrx9rmQt9NzfiG+gQisKnhWve+RHR1Vo6gQipS9iV6g6766nAd/E3D/GTOwt8XstG
V4ANxvpxNoVbNyOPTpSHKlA1fhbyTZC0vy53evQzet+3GE8sm6h16zyGAdmiZX5iEfrcpenv5DBh
DEd/iuAmlQeYFxyyAXenWhdXDHw+z+4ot16YZIdcujNYFQk3FsT5ZZ64W9Szjz4DFob9fnS0NZpM
EsrHlWlK3NRIHndWa5G3FDTWfpiYWQkr+eyw1Vs1SXalpgyLe6QXCwgFqkkL62B9L+nF10r0d1Vp
xVs0v19k5X95z7d/8o3lswDkB3pCQH6wvr8ASvA5U6WL8mDmNAoqJhs6gQ+0siB6Xpkx70BCuYX8
1D8XDi192LVEg5jFdZ9yLYcZCFi3HHZjOI+rHgYbIzLxbkxrSSwmPXWm3DMJukj8Qoe4SStlFcid
qEa8v/FS/SSs8XXuxIow23vYiVRVDS+4NaZ9FosnTSFGYkhc72U+7nHL3kWOO6xSds0omrjxda7C
AG/Y6aYI82BvOfNTULfqizjoL9+kn3xJODOWv5if0r398B6NUYPuelTlYQTBSYkD+HHk6dhM+MI6
+ptPBHLDn78nC2aD2xpkJv9P38nGlpox0EDaD76frekiofbD9BRyUgUmn89ccUnOmgYJUlC/SlMq
wCgH+EkBSJKRu6pKmAUJasxtwLwPKgXr3lL7BIRgalf+dR4gNI0Dqv2prORG1t1rkc53U87Q1VsO
Yy6zSGYfwnGpUvEJpbO4agY821NlrSlXtzg7/F3PR/rWXs72JDdoO6x10GYnltr8Rk3Yeh0OPYEs
fXycQM6/NUFhSZzfiA/vVA7jQ9LTSPpMfvEI0+o58/jQ9hG4WDsAqa8erMy8gV5+kpJqzSRDFr6l
RpyAOLXgv4RquSDrAUqT3Xbb5WvUTc658sYHN1oaCCcz+D4RDZM3VEuYe64mlqMbVkDdtmVu1KSE
EJYE4F4GzvTa9v1mBKkKlzK5SuDprIOJUtzO7XdprO5GcM64opwDqRcn/PKnuWgazDZ8gfs+P9EU
74uQkyWJFBcm3w537K9y03mJwRqdMtNhhaw2mMD0emmM0Eck+xGf9wUstTM2nXcWMu6/OY/dn3y9
qXUwhAoHsRXp3t9/vZFzpo1lM8vsPP2KMvmuE5x7ijaL0L50s9Rfb612tRi7+oBK7+07X8b9To/k
DEFrey0ZaG3w4KfbALG+r1rpEZcUwVq3/HJLZr0+5GZn0KBlCINJad5isI5eGyMPrsASxwQMcS6y
jAIvyHmxnj02BQb3mLTXT0pSbolW1muEDMN6iqB55T6VdURjyHkYS3TGaUSZ7aXDQ0+Kwgot/12L
SwGVcX6lhuHOdkgKqHJ32iYtYI5mnC+KeCQGA59PYRoz8lT96nZzvWvr/s6jO8Ct4J4VhwhN5vAg
4awt1XzvfT1f/9+28ze6QihCS+j7X9t27pfk+Z+G6/zxq19nbP5vDn8UczdXmF+kgl+XYfI3iafn
WxHh12gd5zfcOgusCNSQjSaOq/6rvpDxG2edw1cCnaG1eKD/wS4Md/QP92pCdYQjbEp6nof5ZQ73
LfgUe2zZpkkF/8czRyK/M8kUokyCfQwObOeW3MjXINn82yCR8EWtpEzOTMerjQIfSEycHEg/CBP5
jOpI32DLLO9V54YvUIeIT5klK28PNP+hbhfeJrwc5yJZ2jO8z9W0HqfMJd/dmOAdxCgh5SV1Pk5P
puJ8jWxHgi9r8oZg9yQiNI5cddTRyDImZt4p8YsF6pmVF2h7lxmdfR2b6XSTxaFNEinzgK1oDHlq
Q00IOjrOMt0YMrbio5o6NNSVdq8sGCg1tzOiSIZCSjZNvjxy1xQl0Y+Nei8KnhSe17D/xKOYatXa
JQLtcCgZ5vl1gzPQY0v+JTllCmldkPr1VQbJbWQOIyhct3IWxeeED/zghCQ6sB0hqsOck/Dj7Drc
gTOA7s/1DNd7HfLMnm0ETc/lKLI7sHWo+Kckvh6HsHyoO7+67rFu6wswcpGDeIMpCzGnbEZYruVm
CBWxYcEwx7V/S6qX3jYcHtynzJAIZSETBOZ2OnlkW871ixn5/k2YU8msuJcLc0PosV1uiF2odp5f
4ClHuzbVRX1N4lxw4wD1QrcJv/PQ8f7tVNUEl+w3UCHE8QImR9IwxaqAc+yU1b1pNv6tQR9Bl0Ia
KYJ4B5QUZxJnDEEcVUaWCRq3k5GTajINXnWd4ak37md2M1vXS80TIpuRTNBssDmbLac7zEZBLPZg
yp0sk+b3kfPrfUua0jO7XFsSYNvQFJKk3X00jQJuXh9jM2axEdxONYsOzal8zxkVkTU/A7INJpSD
awdgCgO8DvgwWBfQ87ExfiDIFE0UoMHLupZetBu0ADozpWVyCL2mn484uGmmknAwLi0w6uN6tLxi
KwWMc6j2LEj7Y+ywNVpFYz3ceYzMER4Bj7mpfcOUK5PJ0GPJJvgqRtADYVy+4cb9L+xx9w1EHoFz
wX1l/MEofwOW6zd4eQMNCoLGgjSHqwLePHtDncPSHeCeYxH0d1H7xkMPmWT1p/4NlJ6/QdOtugOX
joCZdLiSy+edF0bGPWo3RmRZeOUVBQqXhcMeA2QPFzI7KaZA2tMvxHbrC789KoRXbjyYfo+OFChU
ZtDvYqG+hy38d7GQ4HtJImMzR+NTglhrYwRxdUXOTbPtOMPShSaP0Ys62Estk3ROrqEndqcRLgIX
Cn258OirFqU862dZ1GvhQ6xPFnY95Ev0wL3VAbQveQ4HLRKgimqwho3up+nC8EV6rAZmqjoo76rZ
v+zR9h1TdEhoxqrpNCakC3pABxktEwrcVAzcDdv4iOts2+AZWTfhvJ987Ck6scwVk3XvjHj0njgm
YFHRuIcd4DyZ7eLyH4aBWnaorkdf3JlSso5uaYWNjrohsvFyqRxlnF+7qG8A2rPfLS9EWXefUu2d
xWyF74GXjDgUmvy+dCluU1V1qHWBRdp5p27MIZS7ZqGrjwkuKtudz0nj6z2Bwv06jrt8p01UrfjY
u7XJPGANSKqqiTiY31chUkeiNq7nur3qxyxcoz5mWkmg174Jy3aXYiK+Qoc2Xrsdmt2kq34PuNvu
y8T0t0mowx3kdvblodOtl8DLw1xRzORKGaeUNLILUv0I4fKilyqxuk1k0vlkHkEW8GsrCpOqfYb1
NB5EEfWPzHt6LozR2Eft9JkEw3yvScvY9i0MfGVa4QuJ2kaxwv5kH93ULoh3pcs4Di7dAn5H27ko
CQzbBQHS5VWNVnpfD5l98kPmDZNheLdDHRN2P3M0pUWXIO+yEUcpd/YI8mxAYOJ8TtKt3yQ98qcm
fAoah6+sU4S4B4naJsut+Z3094rehFjxd7WXFztzoJkOE8vfFeT57KtZ1e/rMRTPCNeMba9Il6vG
cj6j/K6w54ztoZCFfyv5wVXnTsY1rfSTFzUoPs0ASmzUze6ZZag5rRDeZebJmdLoMsgKP2BG5jQk
ziSDRxIkVeOqcVEy2yNaRgd201pZpjxL5JjISeKpXRk1IH5COX1chl5GCmSUE9CAWK9B5//U16JD
kN2VzSYZUKcK2S6useqWYb84yzQrNz4oLHfIuQxswBST1a2nZWlj4adbqc42ji064E+SLdonckKY
w8XAkPF1htjgWtvVp5IxiVynuoF/6iTmYwWZ8y5GOPwRHGm0rYPGv2xC68UIhs9JUkbvUAXBPtKl
WHe281jajkEqSYfbXmYK0S9ZDLNuwseotfcMWF9CdyCJvHH2c0Vq9hxiMpCJfqeVDjZ9juHM89oP
TQFgSklxhMeRIQ2w6k9R6CkiyIxqg/U5PSiLlRwJ23hp4TWaNzlJEtusG7Pb0nTPZdSXl4z4hm3R
W+gLrQjt4HqM27HedmYxnxcfM9bl7uOQxg+sISilqC+YxkAjkIpsDZK0NmwXUZMSXAkg2WmWYoaE
5J6ubkX4NAbbMkw+WFn2YFgu+zOYTy+x5REMkPjep9Zs7wZlfob7hvMzgZNmeO9LoKuIGsnymjLh
nQIdzpe1GDAISPBpEb0Au/gTTN+Qe2ddbxWouI0fKXlIJ10cpaoBzyIATF3zMRl1dplzzSMzxEZl
th2jhrSP16Dq9q3K61PVT/f2HHc70kZLNpsL+y6dP/bUn+teDtU9Y3u1ThAR4vwtpGaeUiokytAa
dNkVu2mA1dYa/msYWe/IAwrfi8aR1+C1ybbwHbSzPdeV81pYhXkk6I1FW5zUF3XJTm5orE9eMYL9
MD8y9SSPdeAprc2yGw9+DZ+is2t7mzQAJ5TvxnsqFu/ONHS0ifMx3Qmqx2ur9MKbNqxOLR86sbWE
Z4lzrDt7TYoElygbvI2OJyyKZmqeZZ0+TlntslWNhz3uLQepk1VWd0M8QKahFfQUqTuYG7BHT2iU
m87dwPF46gkLW4pNMmmvK6+P1vYY0OVVn2EH4xUrcH0Y4jocu+s5R/wR99AicCamdfHCXhSzWjc9
jN1wU5s9EvXyimoNE6o7M2nrw2mtNWDrUGGUBsuINN4HEb5xZOKwqvJs57JMff/SLRqwtm67srQH
N5Ax13xjtWX2/7wGSCV/byhbujfarb9r/P7Ma/jjF7+aytzfUC6QdrHMjIGBLgP+b3kNrMQkoiXb
s/CP/VtcAZTBlpDq2LawFlhkF1+1FdZvtr9oIF1JhMnSSf6Tvs+Sy1z8m1m2WBotllfIHxFj0msu
AKxv+r5AYJIMw8a4sG1T3YIzLbaz3TrHIp+zrVcP3UbMyrqTuav2fmXPW5Ob7tE3faqarBofNH3b
heysYk2unM84QpBsDtigXIO4BG8IJXxL7sJdxJLAZvlMuHaL0sIm8m3IbkZS61bZGKH7RlO9Msln
ZTC7DM2KBW1nZ4AQGzu37vsS+nhdWx6r1ag426PqHgASUWN7cGE0drGPwhhIWZOP7KE+yxobF7yt
Wx1oikxwkftmJPSZTPqhuEvSeTgBCoD96GGiW00Q6fcImBGL5VDnNRSsYxFNxTZN5x4aYBjs+m7g
7gF1y4VEJMS5dQ1rIn6KHG010RutvKlhxagFjPeZHKCtqG3KLKdxLkXrH4Aa3dUC0qxkPHVVZOZF
GU4FY0gsPpFPklsWg1hsGj/c9QSsrblgqq1fmu2qiTKkI1T42GEIcy774mLu7WznOYZ3KhiZrsOK
nm6wvXo3WREK0KmEr4vkks4my+f7xuHkH3X8RNtqPaJXcY+T7an3pVlBv+8a8h21rMJz3WrY8HkF
oxBBK8BPcaHKUM73ZYtbYtgmY+Ubr8TdmkzDiQ4yZmSBXUpZXlbdvMZGT5KcYffYx7AdkiEjS/8c
RKS74f/FY0XTDjppXyChPTDoI2KgKCnGEnJQrqei7O8MllucIolRxP3Knzup0BwkzqWXtZBvTEqx
rZHNdLFgErjB4qHKzoZOZG0wRJ0A3uyrL4ba6g9/bfbFbssf1GG+rb9Ycb2w7F2MuYtJt53fDLtB
VyWLf7elUE3H27DPin3ZVL4XXePlUmrcBSFatnlvUz8vNSMtn/s4igEiuaH0gieHX58XAYAGxLXW
TrA4Wkjm2Rew+ZgQcdTscFbDPDcX/DnIr+l2fGOi6zc+OuQTWOnZgk1PgFuHawMs1xKWCVg9fmOs
W/PCW+9d0OugqfAflUFDnxI1M1ofK7wrcTLUa+4kDZR8ItWewi9E91Rb5rqoAb3PanTVDtkM/Peh
iZEGkOBUoi0GEF8tqHgsalDjsfLr+/aNJY+pYnrO3gjzzgKbb2Kw8/kCoG9iUPTuAqXvFXh6N15I
9TwBcTWLbsE/ArKfFqR9ssDt3a4tn8AT0Jx5zUK/x2uAnBiBOGC0BY8fL6B8v/Zg5jtv/PyoB6UP
fa4ntWUB7PdvrH3WVHD3zTckqADGPyxY/mYB9HuNvYpN5VwHqYoewjeM/xvRv1ng/m93+X80Cf3P
YI4PVcHfb7j4fwHa34Z0//63/0O8R1aeFlPDvz4Qnz61iJz7b2WGf/zO1xGo+ZvtLfoBKcwvsv9/
nYWexHtte4xH7S+nGo/0b6T7ckYRzUIg058OQw+lB0ckRmv29Lb3Tw7DH9a6FpR1lmMez5ATF8nj
8vNvjkLUucNMJhwSLp89UxETZ8+8Xq6+eU9uvhyt/1UOxU0F6rH7n/9eFhXfHLjoJU2UBQS1+qzg
eCeWn3/zKOGgGpq6KDwMaQk0W4nAX/lTWL0s9LabwiXtKp+bJWNq7v8uSGn5vP704Bgp2ZHytnm8
2d8/eOzmJH9nMIIiO6g4RNpu5PxiQAvgLrtLMRx8iIKiDlZdmchNN+vk02Rwl9i6rSs3OcOklR6o
fXuF4kQ2RnMasiqmuU3RkaU5XAnkRrRLUQR/svPCuwJ28ebXb+BPX4SHc58bIQWL9SN6X7R2jU17
Dg6kG1rbya7mXWEQHZx4o35s0EOvQzMjxdookGSZYlqSd9EvEvhOSmafBMvo1Zpuqo64F6HIswoC
AG3Kz/LjxOJo55OR+1AkA5ujckatZRT0179+DX/aZnER+J4b4OP3Wc78KC/pyP8btDcGB46vcdNi
ZFhNqtV08ennXz/Sn1a+yyP5ixSKBayDDef7T9xh1gWwikdS0JmQDJG+3Lt+c2p72dwKhznsrx/v
hy/R2+UdwBcDemBzkf2I/7LMriwxjvJ4UdLeckfpVvMQ/V1M20/eP1uYLJbJSGM5Yv+g9ghabhf5
aPhslklg83nXahkkh6zzH379ct4C3374ujoWBypUTu4Lf7oppBHqjJFr8ICAhWhLrwNHHXDNaM0H
pwtJ0owZ42nBPZ/daeX4l3Xu4opn1H4Xg9C7KBynuW3h1WPnVPRptbkYbxWO7EMEoPoEGIYBMtfm
o4rgFRAlIWxUh+nIxNOOeJCpXojLPl66znK759Gdk8OvX6R8U8d89yqxWyHfwBuzxEwEzg9dQGiF
OfrWdjqMCzK5WODJhJh3R2MBKldZh38QxjJARGDLC3aZizc9AKeGZvMGZa7BM8MrG8lEh9ncuCXG
GitLzg5N8os3gnamgGAmM1r3JgJLEiIJMV23+PQfLJEFu3iGZN4vqOg4Kq1NueCjIT+YnOYv3M6y
g9uDmI4Gi6X1gp3mdIkPBXjvrYzc5ICXXGN6BVQdW7a572TlP+CqTY+pQa5iSXIRstYofI1pp9YF
ZqQjLHHg3QSpNiu1gLExpuTYEXGu1sqyUQDXw9pl5Ei2nQnaIANE8dRD2s4X5Ha5wLcdsAofNdwG
9gWguWGzyb0T2uyvUhdT7MxYYWMsOG8nluKBRqp4hsmWfSa6qwLvIwKtURkwD1qNlZBIHeLpnUcc
+sZbwOEEnOTHVKcTYe2Be+0ugHGCwKCFyiIZr4HvM6NMlwBymOTGBJw8hlJuLLhyg1oOZ2ZCVeq1
p6KAzAlcrwFGECza2PJMsA9hJRN+jlW0QNEN0E8wOi+X95OZSUoZuSDUuwpfuQng34kBfaJjFUdS
LIpLe4GvG28cdrMQ89kcDNzfeqnKBOcLQF/g7YiA/eMw2/JDC4bgBuB5Vx57MdBaeB05ffYOcghX
xAKFHxopP1QLKD6LLaLl6wlSUGWV7WOpu2FdZVhUSUlm/rMA50fI83Esb62Q4AfuberIBFCvtDH1
PjJD66Ns+cxb16xvdZtfJSHxLATAZmA18mEzLNj7uOiHdSvEqbbSCPK/ba/SYIruyzS6YvHwEi8A
/XhB6YcLVD9t3We4Ux8sGpYNC5J0bSwI/p4o9J1sW/PSm4YRrAio/krNQPuFhOqVEpDeL0h/LwDu
7y+Yf7N48/ZWy2aCEIAMlgPOIoIBjCUioF7CAqAO2Wt2ryB9CZNVXFwK2iHHEESxyHdRrowJcZAR
EQRt1xkXDpP4y34JKGhBqn5IUauTnNx59AdvWQbCSuvrGe8Vt6nOpOHVpn2MMZEdzCUKwav4urgG
NL0Mlp0Fc20LTjcG+BWjKu7jcD2JtHxtlR29S8GIfXS9Tr+Tqh1Phe+rY6YCOI6g5C5xK9f7pme3
wARUHQeT75ehM1gAudaRBD3mdeaRfbI3NxuzcQnNFhFTfmOeHm0lyp0ULGRFhuPazivA9RpVFIus
ZG+6TXmZgKOGyYWrClQi8JlygAOWuFNzCmpMb2416L3hsv5sOpERkaD0Z8VGoToLzTQ8rCkKZqUF
cFQLPwhG800ScXKYc+ivLDHUW6FGa8srbk+eSz8+sr4CNys03Tbz8zkY7WuLL+pZE6sxbLKQiGTc
25X6ZKagxYJczAedpu1r7LGUcqvEeyJ7pLwsHc98MAT1RV7V8TUgZ6oTRclXVRBkoNClPLt8Yvs7
oEYl5srN7nLWRe/SVGabTMzjhi35dGM4NauezJTHETLwrgam8FT1HYu1hDXnbMQC5Bgh6GnLiyRd
AUx2XoWnGZfBQWtZn2U8hyevQ6qjIV/gF5AOwV1VWW+DVvHK4elcL3DHjTNIks57QgbJaIyuZ68O
O8ASM79jBXn3HLnuAvOSPJNsgJatVM9LMtyF0Ue7HK37LHW2jGaca5Mbw3omcGVf99Z8EKmbrwNv
CE/UKs66Dt2AQW7enpTL9WrKWH+mBlZPCbHJW1lZzSnFgwxQxbGtvSmKZg9XxrkgOca40zxAvDFg
fLEO8Bqeto6dF2KY4QggSO7vhEekSIgi664V7ApbLzbfCd+BK8Y2z1NNte9SC6kf9aK8cCYBToKb
gonREyJxY+/quJnIlMa0pvI03lUyjLdVOTyY4YKj6fsE587obMnvZtxcBqwZ4kjt21rpeM/b72Wv
LZiE+LLtigb8tUaqTzg5BIy+aAVqCXYrl0FY4OOzJ01uCYsjOz5PozUV8/HteP9HDet/0Ir+Zz3t
/6WGlbqacvevG9bnT13/X09JG6FV+c7HDnF3+c2vbav3G9NZl/hZEB8Um5IffZXukCkG78i3mZ6a
f5jgvrat4je6OwQ/mN+R6pM2/a8ZLsgwelZ3KSoh8gJXDf5J2+r6f6qG5WKJB8uPi53l/o/uikjb
Y87ZFeN/8YaLyi8hMqGH7S6kJuknt3vunRl8+zts5itdRFCvkynZMIkaD1ncGuk2RNq6ayHl3wc+
/09A+shT4vf5nijyJTRmCJaoD0KdcAL3Gfrq2DniGvPa3ZAO4bx2DHsEmuQ7Oaj9zHE3KuD+6dTF
dGggk5SkyCOZ0VELadyPHlnpoGhQDrzOwE2JdB+fzC5H8GmT8Pc4M+1hoZLrXaIMsentdLiNxso8
9VWJzmZiHwSC1si5pRshxmDdJJf8CrKAVnhqX1fGbRLWabeJp3Q8tLKpruZRl6upk+J5JpDhIpVC
P1DGyB0Ev/jGCjosNsG8vHIAnt3WKlwC7bHv7lzPQUodA/i+j2IHZKyccJd3/NgTjXkRmMkjm2Jn
GeKqK9/WNI95vzYaTNQR6gzM0Ynd32d16t2ElUmCFtJGcifd1jZ3IMJ5xblvzJtgCAM8PsreWrUy
Vy5ktg3POdvIrrfXdkXwk2V43iqc5POQZfXBRILj2RidzSG+BsipejxB0EY2HnXY2nZGe4V0cbap
DdpFxVm6zFTduWdp1x+CcQEjdpxXqzqZza2hLOi9qZas7jryJgDwDJezbx36VLxHauGwiANrwqH3
FJZanIKxfQQjZiPmEeULGAR9MuPag+/MVgB9/zYyewcPcRTddTY8tI3yoGr6aYHrqYRRybtcxN4K
OLtLTd+5N5kka8cg2u592IbWLczndOtELqP4uf7UWxgiKWdmdxs2SXQzj2l3mgJ6iNSVa0wyE+oj
tp+56cI1KI3w1pT9u6iryrVDFueRFVkYXYy9yNXtFERV8wEac/cixoZlNFqQW7eonYtl0nOfuQiw
yXQaLh2YSe66J+WiX4110V4hkXkZJ3s4G9jSKJLEJ7ssaG1G5BYFI3bCZmziIQC3XqO0MLtN0Wr/
vR/Fw8NsLMtEFeZbl1wlJMLFMBQHYQ9OugtdRq8EeIzjSxxRp5H6gZJt27FppElIW5ARfMpbx+sx
uy5pq7eqmnHxiVhc1g0hiKzqdXirautmdMz3cxe8F+1A7SiDbeuJoj4EbkLMkk1B1+6x41h7EVnu
M7XrAzninwSIKcQrXl5vOa/EwUHU4V/HORysMvAXs6FrYU3h3sGfEK082cXnDgIpXeR4nMwSdVjl
2vG0HqJutK66oJujvR/idKNGqN8XiYHsqSWvh6fU7QiLCm+QRFDcNhlufiXVplPutBtEsEe6FR+z
bFbNrTVb8ACG0GSmzjg6vcDlDr8u6SDarybc5VcdlNWtJ6v4GBehuW3qJU3Cg8Jj1q7/TC6ddlb9
fFEKzzhEMBH3GTlYVAaWsXNCxCqB0OOutNNkhdU0ezc5rLILNCoXBLftbLYsqPW1OeCusbNV1qbO
LYyNDPY++gQAEsXaVxTqKSEYpzSTzOCHod4rvCBrZRbR1ajQ9q2HdGG75sI5Or3fXk1sqJ9GttVD
jukmizZF3hGBlESVv50MWezS+sLV0ztUaO6majvrOCF12Dr8Xxe5I6orM5cNdYdtIPpomPoLijVH
ekeggj53qra5lUErHxgEkeUFlHgTO4igIQHMeh8aYQXOOM+y93PK1smePNLsbJPxVqteaC/hrBE8
giHZC9qdhegUMaA653OkPzMaABWmPI/IkQi8h5fU2AfD7tUOXWRYHkqPVewS0gfkfTiGhc7XFYjr
yyQfXhbPBPCUXB3KmdhpuGMVOua+Hkc68SLpX62S02br2V53SZobBL/IvI9AygA6K8RFQh1H/p+f
7nMPURAzigN8O7jXHLAgQiqNPMAA+NyW4ij0opwMiIdzR/jXFJXiwu0pszmx/V1XC+tyQIF3MZVe
sp2s/C5cFu5eF3n7sQ7IOQsXD3eChmulGXCtCJm113iu8w1jrubY4FnAKhNlzUZM8qYlPBJxqaXX
Dl/Rq7iOknOCSGCd5ej08RIHG4e1zomRW7gbh+ZiKooGePXUfXSqdsIoVY/bNM/ry17SL86DHR/b
OfgdPXhxjBwYXwEUlCEbfy8KKN3C1CZAQo4bsGRHv+2iwzDmEruIf1bMmhhOIAoqYLH7g3JusUkX
uxbsWqTTu0F0xu0Ypzf4bP0TJmWLb2N+jrxi3k0QPTkak8ihHUGwC3G9a/F6B1G5chRU55b69NHO
IEOPA+/rXQNLwj3NSN6HK0BiUQWfZWZRab3hI3ohNRJL+w0s4Zb+TN5yGNTzfZGIwHhHtg84ioRo
pxktJ94x8YVYAY8xhzHu9aapDwQw3zte66Zoe2dKmQ7E2VkBJ+eychBNsjJKK/ZCbfFJV6QGrtjN
NdcWCTrxpk7b+VnWw/RcVGI6eX1qoispu32jjRFweuHhTyeXSZ3otEZu/XnJe6DinkBAwXK74I7p
g9H8oFNM2uzk0xMT+kGuHHSdd/48YPYSRbfBFbpF9DTiufajj401GGCxAON02m927Dsx36KYI265
5PaaNZI3CE3etCMuJHpia1xjGqKZbesMkUlQ4IhJ2tlWLNuRoIzVgG2K043+pGLYfdHWQxFve6ut
Tbh6eqB/5OQSOwcBE6ZJHftkk3ugP+csj0+6M0tQXn6nhqOI9XBBXLfBKK8BTilCgV9BSDu4NmHw
9+uqn5tkh1QJDoBP+ugmlgMkGRZ474Gi410GQJLe+nHb3KUB4wVw5jpBBBg4+w4Z8a5FT36YzXhS
qyYj3gAbfet1K6/V/XOOEWkTwlW5LFJ/ASXw4b/DGg1HvnP2sgdEA7+/pynyS9LxmiwJgeFIdSCB
YGSZTHTEVk4G637tMqihAmpQEQGwOEIDEs8o4FIypOHKQI35X/bOrjltKwjDfyWTezz6FrpIZxqM
HX/gtI0zSXvDyKAigZCEPgDx6/scCSUIbOz0MK2nU90lwquj1Tl7zu6++64O1VxSGtGS6ZIrgB/z
/CvGewOwL6NThKM+GLDDsbBNBQQ0560F/Hg0PoWJAQb3VV5My/dpYWq9nMo3Gl9bPqXji6yLpzzz
iz6ltgM4P4Edrub57aqwzSvL7yZlL9JBNWVhWsz6mRmFlwbQ7z6NI/TrbpEtludhZJTj9bALFThn
7s9kju2boeFHVo/krn2bgb+wzocTdeIMKP7Xe4B5vuYQU30pcV4JEJgGKVu8am1tKlepVm4AAZD1
/11PDNDGWZceEIFuYwdg9h+ExNk8jc6VPeL8qos9Da6DVQfCPJrRfl0uoR+gR8DchksbxDoRRXCn
0IfD6V9Guf4bBFg6aKcV/GulPevPDND/tKAp+uZ6ubzZ2MsVCEpoITJS8u9p1LvuTWHgfx+TbnbB
PMI/r8WxcaEGMXjrRE0of6euC2akNaS0w3xBhR3E/tpSsccaGZjbJAs2d12q9D8lK2iZe9jzKeQO
anbvREr4daIq4QTHfupAkjAZXlN0qVwryXBxYTNfb5TFxPpV3+RgrgnEXGkbWEs7G7NDfZWR9Evo
njj7w5VnmkOCiHbuzzDN8+hiZcE8Nw070dVa4SyegHO/j1OYejpK2s+TBZxWk5QWT9P58m5q29oN
RmJJ+ZjPYrGXoqMhlk+fpUHP7yySPg0JLRg81Dn5+2W5eB/PM9Z6akxvkoAzCnTFCw5QeTjyZ5a5
+QBZ6QoMW2ERn4pXY/L5Pq08Qmc9WGraWr9YpUZ88b///yIEF+xzJDKO+P8lNFbRpJWwrv9m6/mr
inHGotNsSyEiADU4PnwD3lJVbsFpQD57m5RuHH/zDLdfw+WnmsaCt5twQQPeUs4webbAZ1BhY3cp
wPyBop29VBtZXFPkwCBPpEwYv1+EBVqZZLiQzeFidVfMx5MsBAX5sKONR1LVIuuzkxU6eIDILe48
IF3r4TxZ84AuPQN9gvKF4wbLu8Dp+fPx8UdV5bmtZ5EKFTyAJNkc0zD3mRRKotOhSeeQwdQMSwV+
4HkHMJtVElTQZgvzj2y6nnRHPijnXCFbQeuWTS+mLDmIrhUdUzAfxzVkZ8JBSnHsS3ruKJdQFRRe
0KVvxvy2SI2sY9woFo1gwsyh3/V9d0qA1zI68fC+XOQXUy0wrzOODL9M8UAD2poNF1Hew1bRiUVP
CeFpSwvyGri3dSeHKXC+8GefFg5I4ZSUUYSbe84g2NcDOMiIVxfadaomwedyHbILDxcguolChyvI
0QOoxm9skFLn5hoof1elSOQP4vg0zetMIF8DFJZCaGoa+kejYyebm2nu+J1PK4UGBlFfX05gYqNg
aTbN18NLm/bR2eV/y2psw5+i62i/sga/Fl5a/uZlRZhnzaoSdysgxn389350XNCblyFJYXagNLpl
h6pBVSM+JiN0AaoWY+/dW8M+M6oELdHE6mKthnS12t7uQEBCt1RLQM6xLlz1A3eU9JQajr9hrc/j
v2m9wYimW7n4DpMgjnYtKzbqZTrYk/BdB7pzZgJksEHnVK+owKWxqwOHJmdqVwcYa9Q6qh/4z+vA
HbOtnAc0LApGeUsHJBOw0lIzAS1QLQrBga7Ub8n2sqsFkLzEpE3gJcA+/s2ZcEQLgI0ltQBLrKM7
mkEd1aNzwTbP2LGpFScgXl3sXaj9Nc0Fg8HJaoHuyZwzuoK3r7725kJlFboYjn/LHDw5CYDyHSRn
ftgoKtAWCryg/bhB6DrwEKIcAXxq1PO6JoHJwCTnAMkkjboCsGROvRL41G174NCJBmAP9QyvUwmU
MtSrs+Yx+bZn/8D2qNP2m+wSBexbc7CvBMWk+h6wmMWe8bqmgG5VxNNSe4IB07YObEvH3Wi+8e4c
YCHYVJMw23A7xPX6tAC8Q3pnNM+AHTo0tag3PgVvraUF64zkLYuFopfq4v4rmwsGhY+y9oDzgaaD
7dVwosS1pwVoes4IfWsaKe3X9v6qqgjAqNRa0ODZEEhuEqn1tWcKuqKAytYNKj7r+z+wFl5wfPjm
evT8IBxXTkfgZY/5Jk/9oDlsH97fHrSvxu/eitN064eCxqR+9nef5KfW7lsdfnZuNoeh6jnbP9++
4OGjW89q3qr5zw+Bl7pAm8rqRrkd5p07x3H5OXQf3HbXNRwUdP59JO/etsa58/2fEZzN3EaO0AnR
GnDA0nJpxRRHbcGOYBuTFzxzo8zNGknVkAneNP9+lIjm21I4poqeG0J6m+6BWOqzheyoCaLEqTuO
m1GKUdcbtrzkKPJGeTAqWj4SWRMBvXk6wPcilZx7obtyU6+RJIYNkfQJlN34dW/iP9+gnGL+0MYO
Qa12glkIHDANxu1ZWBtHWc0A4ALw1JbMoQlfWVbyBzQeBI2canrrVVGrrOCrMZ0bW3Lp13ECE3IF
2TSdd9srsvZLpIccjeFmbmsZ5lY2N2nJ8WpPrNMlGCQr9ubQNlmqpp5AMCMrRrOykVTNCxGoav7j
79u92xgo84GaHXZ2edkDN4ha1kNUmZ1gzAM3LQ/I+GHyOsEnHLhZ5o78IvPyvDWnqes2TqGSYOQH
E7cd1QNowTFSdvYNAvaCLM5bM5s+q4KhUl52Rtu4LEiSlm3SVOoZTyM9LtJ90ScZOMWUezZEU6G4
lR/0nfeQununJyqmwKFKa/vOW7rtfYs0jQh6yn7GO2/15oM7TzIK0FsLE/nOCVaPkH/tpZlXNmMV
looeVIIS4RSDH3jrYNTaxhAu3J1TCP89TmeNpO24RXRRWjS8To+TG2q6JfheT/OAQxINxAtaZVnx
H/2grXGD2XICsUd6SUseXD+mHq1hmyFWn7IOFMuq4pdnerZJjvu5RjOS4j89y7J5kgccTsSGzUVS
/D3a97LMa1kuvQ56yX7Ze2/d9ip1Bn0Ci/s5d/3diQgtsIhOyQ73CE2ApJIfLeUgKHoCQ/LFZd+B
Aay9NMksiMyurEaerUOR1MuXIBvFlFm1zMo27iw99qcxNEdH/Vik6Vt+7jD+1OShH/uzdnBN/GIU
em76018AAAD//w==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microsoft.com/office/2014/relationships/chartEx" Target="../charts/chartEx1.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219079</xdr:colOff>
      <xdr:row>19</xdr:row>
      <xdr:rowOff>185737</xdr:rowOff>
    </xdr:from>
    <xdr:to>
      <xdr:col>4</xdr:col>
      <xdr:colOff>104775</xdr:colOff>
      <xdr:row>33</xdr:row>
      <xdr:rowOff>180975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238126</xdr:colOff>
      <xdr:row>20</xdr:row>
      <xdr:rowOff>4762</xdr:rowOff>
    </xdr:from>
    <xdr:to>
      <xdr:col>8</xdr:col>
      <xdr:colOff>114301</xdr:colOff>
      <xdr:row>34</xdr:row>
      <xdr:rowOff>9525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247650</xdr:colOff>
      <xdr:row>20</xdr:row>
      <xdr:rowOff>4762</xdr:rowOff>
    </xdr:from>
    <xdr:to>
      <xdr:col>12</xdr:col>
      <xdr:colOff>114300</xdr:colOff>
      <xdr:row>33</xdr:row>
      <xdr:rowOff>180975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20</xdr:row>
      <xdr:rowOff>4762</xdr:rowOff>
    </xdr:from>
    <xdr:to>
      <xdr:col>16</xdr:col>
      <xdr:colOff>123825</xdr:colOff>
      <xdr:row>34</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28</xdr:row>
      <xdr:rowOff>9525</xdr:rowOff>
    </xdr:from>
    <xdr:to>
      <xdr:col>4</xdr:col>
      <xdr:colOff>114300</xdr:colOff>
      <xdr:row>42</xdr:row>
      <xdr:rowOff>4763</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257176</xdr:colOff>
      <xdr:row>28</xdr:row>
      <xdr:rowOff>9525</xdr:rowOff>
    </xdr:from>
    <xdr:to>
      <xdr:col>8</xdr:col>
      <xdr:colOff>228601</xdr:colOff>
      <xdr:row>42</xdr:row>
      <xdr:rowOff>14288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371475</xdr:colOff>
      <xdr:row>28</xdr:row>
      <xdr:rowOff>9525</xdr:rowOff>
    </xdr:from>
    <xdr:to>
      <xdr:col>12</xdr:col>
      <xdr:colOff>333375</xdr:colOff>
      <xdr:row>41</xdr:row>
      <xdr:rowOff>185738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485776</xdr:colOff>
      <xdr:row>28</xdr:row>
      <xdr:rowOff>0</xdr:rowOff>
    </xdr:from>
    <xdr:to>
      <xdr:col>16</xdr:col>
      <xdr:colOff>180976</xdr:colOff>
      <xdr:row>41</xdr:row>
      <xdr:rowOff>185738</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542924</xdr:colOff>
      <xdr:row>4</xdr:row>
      <xdr:rowOff>95250</xdr:rowOff>
    </xdr:from>
    <xdr:to>
      <xdr:col>12</xdr:col>
      <xdr:colOff>123825</xdr:colOff>
      <xdr:row>9</xdr:row>
      <xdr:rowOff>28575</xdr:rowOff>
    </xdr:to>
    <mc:AlternateContent xmlns:mc="http://schemas.openxmlformats.org/markup-compatibility/2006" xmlns:a14="http://schemas.microsoft.com/office/drawing/2010/main">
      <mc:Choice Requires="a14">
        <xdr:graphicFrame macro="">
          <xdr:nvGraphicFramePr>
            <xdr:cNvPr id="6" name="Employee">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400924" y="1047750"/>
              <a:ext cx="2724151"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495301</xdr:colOff>
      <xdr:row>0</xdr:row>
      <xdr:rowOff>66675</xdr:rowOff>
    </xdr:from>
    <xdr:to>
      <xdr:col>12</xdr:col>
      <xdr:colOff>76201</xdr:colOff>
      <xdr:row>4</xdr:row>
      <xdr:rowOff>9524</xdr:rowOff>
    </xdr:to>
    <mc:AlternateContent xmlns:mc="http://schemas.openxmlformats.org/markup-compatibility/2006" xmlns:a14="http://schemas.microsoft.com/office/drawing/2010/main">
      <mc:Choice Requires="a14">
        <xdr:graphicFrame macro="">
          <xdr:nvGraphicFramePr>
            <xdr:cNvPr id="7" name="Customer Name">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7353301" y="66675"/>
              <a:ext cx="272415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600074</xdr:colOff>
      <xdr:row>0</xdr:row>
      <xdr:rowOff>114299</xdr:rowOff>
    </xdr:from>
    <xdr:to>
      <xdr:col>4</xdr:col>
      <xdr:colOff>47624</xdr:colOff>
      <xdr:row>8</xdr:row>
      <xdr:rowOff>180974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00074" y="114299"/>
              <a:ext cx="3076575"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0</xdr:row>
      <xdr:rowOff>114301</xdr:rowOff>
    </xdr:from>
    <xdr:to>
      <xdr:col>8</xdr:col>
      <xdr:colOff>190500</xdr:colOff>
      <xdr:row>9</xdr:row>
      <xdr:rowOff>9525</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3971925" y="114301"/>
              <a:ext cx="3076575" cy="1800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295275</xdr:colOff>
      <xdr:row>0</xdr:row>
      <xdr:rowOff>342900</xdr:rowOff>
    </xdr:from>
    <xdr:to>
      <xdr:col>16</xdr:col>
      <xdr:colOff>352425</xdr:colOff>
      <xdr:row>8</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296525" y="3429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16</xdr:row>
      <xdr:rowOff>14287</xdr:rowOff>
    </xdr:from>
    <xdr:to>
      <xdr:col>8</xdr:col>
      <xdr:colOff>209550</xdr:colOff>
      <xdr:row>29</xdr:row>
      <xdr:rowOff>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4762</xdr:rowOff>
    </xdr:from>
    <xdr:to>
      <xdr:col>4</xdr:col>
      <xdr:colOff>57150</xdr:colOff>
      <xdr:row>29</xdr:row>
      <xdr:rowOff>9525</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323849</xdr:colOff>
      <xdr:row>16</xdr:row>
      <xdr:rowOff>4762</xdr:rowOff>
    </xdr:from>
    <xdr:to>
      <xdr:col>12</xdr:col>
      <xdr:colOff>352424</xdr:colOff>
      <xdr:row>28</xdr:row>
      <xdr:rowOff>180975</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16</xdr:row>
      <xdr:rowOff>4762</xdr:rowOff>
    </xdr:from>
    <xdr:to>
      <xdr:col>16</xdr:col>
      <xdr:colOff>257175</xdr:colOff>
      <xdr:row>28</xdr:row>
      <xdr:rowOff>180975</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28575</xdr:colOff>
      <xdr:row>1</xdr:row>
      <xdr:rowOff>180975</xdr:rowOff>
    </xdr:from>
    <xdr:to>
      <xdr:col>22</xdr:col>
      <xdr:colOff>219075</xdr:colOff>
      <xdr:row>12</xdr:row>
      <xdr:rowOff>66675</xdr:rowOff>
    </xdr:to>
    <mc:AlternateContent xmlns:mc="http://schemas.openxmlformats.org/markup-compatibility/2006" xmlns:a14="http://schemas.microsoft.com/office/drawing/2010/main">
      <mc:Choice Requires="a14">
        <xdr:graphicFrame macro="">
          <xdr:nvGraphicFramePr>
            <xdr:cNvPr id="9" name="Order Date 1">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13049250" y="466725"/>
              <a:ext cx="24765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552450</xdr:colOff>
      <xdr:row>2</xdr:row>
      <xdr:rowOff>85725</xdr:rowOff>
    </xdr:from>
    <xdr:to>
      <xdr:col>21</xdr:col>
      <xdr:colOff>57150</xdr:colOff>
      <xdr:row>7</xdr:row>
      <xdr:rowOff>66674</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17249775" y="609600"/>
          <a:ext cx="1514475" cy="933449"/>
          <a:chOff x="13229746" y="393800"/>
          <a:chExt cx="1629255" cy="1244502"/>
        </a:xfrm>
      </xdr:grpSpPr>
      <xdr:sp macro="" textlink="">
        <xdr:nvSpPr>
          <xdr:cNvPr id="3" name="Rectangle: Rounded Corners 11">
            <a:extLst>
              <a:ext uri="{FF2B5EF4-FFF2-40B4-BE49-F238E27FC236}">
                <a16:creationId xmlns:a16="http://schemas.microsoft.com/office/drawing/2014/main" id="{00000000-0008-0000-0600-000003000000}"/>
              </a:ext>
            </a:extLst>
          </xdr:cNvPr>
          <xdr:cNvSpPr/>
        </xdr:nvSpPr>
        <xdr:spPr>
          <a:xfrm>
            <a:off x="13239750" y="514351"/>
            <a:ext cx="1619250" cy="1123951"/>
          </a:xfrm>
          <a:prstGeom prst="roundRect">
            <a:avLst/>
          </a:prstGeom>
          <a:noFill/>
          <a:ln w="19050">
            <a:solidFill>
              <a:srgbClr val="FF7C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Top Corners Rounded 12">
            <a:extLst>
              <a:ext uri="{FF2B5EF4-FFF2-40B4-BE49-F238E27FC236}">
                <a16:creationId xmlns:a16="http://schemas.microsoft.com/office/drawing/2014/main" id="{00000000-0008-0000-0600-000004000000}"/>
              </a:ext>
            </a:extLst>
          </xdr:cNvPr>
          <xdr:cNvSpPr/>
        </xdr:nvSpPr>
        <xdr:spPr>
          <a:xfrm>
            <a:off x="13229746" y="393800"/>
            <a:ext cx="1629255" cy="368270"/>
          </a:xfrm>
          <a:prstGeom prst="round2Same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YTD Sales</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32</xdr:row>
      <xdr:rowOff>0</xdr:rowOff>
    </xdr:from>
    <xdr:to>
      <xdr:col>4</xdr:col>
      <xdr:colOff>180975</xdr:colOff>
      <xdr:row>45</xdr:row>
      <xdr:rowOff>185738</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32</xdr:row>
      <xdr:rowOff>0</xdr:rowOff>
    </xdr:from>
    <xdr:to>
      <xdr:col>8</xdr:col>
      <xdr:colOff>161925</xdr:colOff>
      <xdr:row>46</xdr:row>
      <xdr:rowOff>4763</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190501</xdr:colOff>
      <xdr:row>32</xdr:row>
      <xdr:rowOff>19050</xdr:rowOff>
    </xdr:from>
    <xdr:to>
      <xdr:col>12</xdr:col>
      <xdr:colOff>209550</xdr:colOff>
      <xdr:row>46</xdr:row>
      <xdr:rowOff>4763</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247649</xdr:colOff>
      <xdr:row>32</xdr:row>
      <xdr:rowOff>9525</xdr:rowOff>
    </xdr:from>
    <xdr:to>
      <xdr:col>16</xdr:col>
      <xdr:colOff>257174</xdr:colOff>
      <xdr:row>46</xdr:row>
      <xdr:rowOff>4763</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333375</xdr:colOff>
      <xdr:row>7</xdr:row>
      <xdr:rowOff>0</xdr:rowOff>
    </xdr:from>
    <xdr:to>
      <xdr:col>12</xdr:col>
      <xdr:colOff>76200</xdr:colOff>
      <xdr:row>11</xdr:row>
      <xdr:rowOff>142875</xdr:rowOff>
    </xdr:to>
    <mc:AlternateContent xmlns:mc="http://schemas.openxmlformats.org/markup-compatibility/2006" xmlns:a14="http://schemas.microsoft.com/office/drawing/2010/main">
      <mc:Choice Requires="a14">
        <xdr:graphicFrame macro="">
          <xdr:nvGraphicFramePr>
            <xdr:cNvPr id="6" name="Product Name 1">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6842125" y="1502833"/>
              <a:ext cx="2938992"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324909</xdr:colOff>
      <xdr:row>1</xdr:row>
      <xdr:rowOff>114301</xdr:rowOff>
    </xdr:from>
    <xdr:to>
      <xdr:col>12</xdr:col>
      <xdr:colOff>77258</xdr:colOff>
      <xdr:row>6</xdr:row>
      <xdr:rowOff>57151</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833659" y="452968"/>
              <a:ext cx="2948516" cy="916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183092</xdr:colOff>
      <xdr:row>1</xdr:row>
      <xdr:rowOff>114300</xdr:rowOff>
    </xdr:from>
    <xdr:to>
      <xdr:col>16</xdr:col>
      <xdr:colOff>151342</xdr:colOff>
      <xdr:row>6</xdr:row>
      <xdr:rowOff>57149</xdr:rowOff>
    </xdr:to>
    <mc:AlternateContent xmlns:mc="http://schemas.openxmlformats.org/markup-compatibility/2006">
      <mc:Choice xmlns:a14="http://schemas.microsoft.com/office/drawing/2010/main" Requires="a14">
        <xdr:graphicFrame macro="">
          <xdr:nvGraphicFramePr>
            <xdr:cNvPr id="8" name="Customer Name 1">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dr:sp macro="" textlink="">
          <xdr:nvSpPr>
            <xdr:cNvPr id="0" name=""/>
            <xdr:cNvSpPr>
              <a:spLocks noTextEdit="1"/>
            </xdr:cNvSpPr>
          </xdr:nvSpPr>
          <xdr:spPr>
            <a:xfrm>
              <a:off x="9888009" y="452967"/>
              <a:ext cx="2931583" cy="916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180976</xdr:colOff>
      <xdr:row>6</xdr:row>
      <xdr:rowOff>171450</xdr:rowOff>
    </xdr:from>
    <xdr:to>
      <xdr:col>16</xdr:col>
      <xdr:colOff>149225</xdr:colOff>
      <xdr:row>11</xdr:row>
      <xdr:rowOff>133350</xdr:rowOff>
    </xdr:to>
    <mc:AlternateContent xmlns:mc="http://schemas.openxmlformats.org/markup-compatibility/2006" xmlns:a14="http://schemas.microsoft.com/office/drawing/2010/main">
      <mc:Choice Requires="a14">
        <xdr:graphicFrame macro="">
          <xdr:nvGraphicFramePr>
            <xdr:cNvPr id="9" name="Employee 1">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9885893" y="1483783"/>
              <a:ext cx="2931582"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85725</xdr:colOff>
      <xdr:row>6</xdr:row>
      <xdr:rowOff>161926</xdr:rowOff>
    </xdr:from>
    <xdr:to>
      <xdr:col>8</xdr:col>
      <xdr:colOff>247649</xdr:colOff>
      <xdr:row>11</xdr:row>
      <xdr:rowOff>142875</xdr:rowOff>
    </xdr:to>
    <mc:AlternateContent xmlns:mc="http://schemas.openxmlformats.org/markup-compatibility/2006" xmlns:a14="http://schemas.microsoft.com/office/drawing/2010/main">
      <mc:Choice Requires="a14">
        <xdr:graphicFrame macro="">
          <xdr:nvGraphicFramePr>
            <xdr:cNvPr id="10" name="Order Date 2">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microsoft.com/office/drawing/2010/slicer">
              <sle:slicer xmlns:sle="http://schemas.microsoft.com/office/drawing/2010/slicer" name="Order Date 2"/>
            </a:graphicData>
          </a:graphic>
        </xdr:graphicFrame>
      </mc:Choice>
      <mc:Fallback xmlns="">
        <xdr:sp macro="" textlink="">
          <xdr:nvSpPr>
            <xdr:cNvPr id="0" name=""/>
            <xdr:cNvSpPr>
              <a:spLocks noTextEdit="1"/>
            </xdr:cNvSpPr>
          </xdr:nvSpPr>
          <xdr:spPr>
            <a:xfrm>
              <a:off x="3652308" y="1474259"/>
              <a:ext cx="3104091"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12</xdr:row>
      <xdr:rowOff>76199</xdr:rowOff>
    </xdr:from>
    <xdr:to>
      <xdr:col>4</xdr:col>
      <xdr:colOff>179916</xdr:colOff>
      <xdr:row>30</xdr:row>
      <xdr:rowOff>169334</xdr:rowOff>
    </xdr:to>
    <xdr:grpSp>
      <xdr:nvGrpSpPr>
        <xdr:cNvPr id="11" name="Group 10">
          <a:extLst>
            <a:ext uri="{FF2B5EF4-FFF2-40B4-BE49-F238E27FC236}">
              <a16:creationId xmlns:a16="http://schemas.microsoft.com/office/drawing/2014/main" id="{00000000-0008-0000-0900-00000B000000}"/>
            </a:ext>
          </a:extLst>
        </xdr:cNvPr>
        <xdr:cNvGrpSpPr/>
      </xdr:nvGrpSpPr>
      <xdr:grpSpPr>
        <a:xfrm>
          <a:off x="57150" y="2531532"/>
          <a:ext cx="3308349" cy="3522135"/>
          <a:chOff x="13234706" y="509076"/>
          <a:chExt cx="1624294" cy="1167324"/>
        </a:xfrm>
      </xdr:grpSpPr>
      <xdr:sp macro="" textlink="">
        <xdr:nvSpPr>
          <xdr:cNvPr id="12" name="Rectangle: Rounded Corners 11">
            <a:extLst>
              <a:ext uri="{FF2B5EF4-FFF2-40B4-BE49-F238E27FC236}">
                <a16:creationId xmlns:a16="http://schemas.microsoft.com/office/drawing/2014/main" id="{00000000-0008-0000-0900-00000C000000}"/>
              </a:ext>
            </a:extLst>
          </xdr:cNvPr>
          <xdr:cNvSpPr/>
        </xdr:nvSpPr>
        <xdr:spPr>
          <a:xfrm>
            <a:off x="13239750" y="514350"/>
            <a:ext cx="1619250" cy="1162050"/>
          </a:xfrm>
          <a:prstGeom prst="roundRect">
            <a:avLst/>
          </a:prstGeom>
          <a:noFill/>
          <a:ln w="19050">
            <a:solidFill>
              <a:srgbClr val="FF7C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Top Corners Rounded 12">
            <a:extLst>
              <a:ext uri="{FF2B5EF4-FFF2-40B4-BE49-F238E27FC236}">
                <a16:creationId xmlns:a16="http://schemas.microsoft.com/office/drawing/2014/main" id="{00000000-0008-0000-0900-00000D000000}"/>
              </a:ext>
            </a:extLst>
          </xdr:cNvPr>
          <xdr:cNvSpPr/>
        </xdr:nvSpPr>
        <xdr:spPr>
          <a:xfrm>
            <a:off x="13234706" y="509076"/>
            <a:ext cx="1622625" cy="163301"/>
          </a:xfrm>
          <a:prstGeom prst="round2Same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Category</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Category | Total Sales | % of Total</a:t>
            </a:r>
          </a:p>
        </xdr:txBody>
      </xdr:sp>
    </xdr:grpSp>
    <xdr:clientData/>
  </xdr:twoCellAnchor>
  <xdr:twoCellAnchor editAs="oneCell">
    <xdr:from>
      <xdr:col>4</xdr:col>
      <xdr:colOff>190500</xdr:colOff>
      <xdr:row>12</xdr:row>
      <xdr:rowOff>66675</xdr:rowOff>
    </xdr:from>
    <xdr:to>
      <xdr:col>8</xdr:col>
      <xdr:colOff>169333</xdr:colOff>
      <xdr:row>26</xdr:row>
      <xdr:rowOff>158750</xdr:rowOff>
    </xdr:to>
    <xdr:grpSp>
      <xdr:nvGrpSpPr>
        <xdr:cNvPr id="14" name="Group 13">
          <a:extLst>
            <a:ext uri="{FF2B5EF4-FFF2-40B4-BE49-F238E27FC236}">
              <a16:creationId xmlns:a16="http://schemas.microsoft.com/office/drawing/2014/main" id="{00000000-0008-0000-0900-00000E000000}"/>
            </a:ext>
          </a:extLst>
        </xdr:cNvPr>
        <xdr:cNvGrpSpPr/>
      </xdr:nvGrpSpPr>
      <xdr:grpSpPr>
        <a:xfrm>
          <a:off x="3376083" y="2522008"/>
          <a:ext cx="3302000" cy="2759075"/>
          <a:chOff x="13234799" y="504108"/>
          <a:chExt cx="1624202" cy="1172292"/>
        </a:xfrm>
      </xdr:grpSpPr>
      <xdr:sp macro="" textlink="">
        <xdr:nvSpPr>
          <xdr:cNvPr id="15" name="Rectangle: Rounded Corners 15">
            <a:extLst>
              <a:ext uri="{FF2B5EF4-FFF2-40B4-BE49-F238E27FC236}">
                <a16:creationId xmlns:a16="http://schemas.microsoft.com/office/drawing/2014/main" id="{00000000-0008-0000-0900-00000F000000}"/>
              </a:ext>
            </a:extLst>
          </xdr:cNvPr>
          <xdr:cNvSpPr/>
        </xdr:nvSpPr>
        <xdr:spPr>
          <a:xfrm>
            <a:off x="13239750" y="514350"/>
            <a:ext cx="1619250" cy="1162050"/>
          </a:xfrm>
          <a:prstGeom prst="roundRect">
            <a:avLst/>
          </a:prstGeom>
          <a:noFill/>
          <a:ln w="19050">
            <a:solidFill>
              <a:srgbClr val="FF7C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Top Corners Rounded 16">
            <a:extLst>
              <a:ext uri="{FF2B5EF4-FFF2-40B4-BE49-F238E27FC236}">
                <a16:creationId xmlns:a16="http://schemas.microsoft.com/office/drawing/2014/main" id="{00000000-0008-0000-0900-000010000000}"/>
              </a:ext>
            </a:extLst>
          </xdr:cNvPr>
          <xdr:cNvSpPr/>
        </xdr:nvSpPr>
        <xdr:spPr>
          <a:xfrm>
            <a:off x="13234799" y="504108"/>
            <a:ext cx="1624202" cy="214589"/>
          </a:xfrm>
          <a:prstGeom prst="round2Same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Top 10 Product</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Product | Total Sales | % of Total</a:t>
            </a:r>
          </a:p>
        </xdr:txBody>
      </xdr:sp>
    </xdr:grpSp>
    <xdr:clientData/>
  </xdr:twoCellAnchor>
  <xdr:twoCellAnchor editAs="oneCell">
    <xdr:from>
      <xdr:col>8</xdr:col>
      <xdr:colOff>179917</xdr:colOff>
      <xdr:row>12</xdr:row>
      <xdr:rowOff>57151</xdr:rowOff>
    </xdr:from>
    <xdr:to>
      <xdr:col>12</xdr:col>
      <xdr:colOff>169333</xdr:colOff>
      <xdr:row>30</xdr:row>
      <xdr:rowOff>158751</xdr:rowOff>
    </xdr:to>
    <xdr:grpSp>
      <xdr:nvGrpSpPr>
        <xdr:cNvPr id="17" name="Group 16">
          <a:extLst>
            <a:ext uri="{FF2B5EF4-FFF2-40B4-BE49-F238E27FC236}">
              <a16:creationId xmlns:a16="http://schemas.microsoft.com/office/drawing/2014/main" id="{00000000-0008-0000-0900-000011000000}"/>
            </a:ext>
          </a:extLst>
        </xdr:cNvPr>
        <xdr:cNvGrpSpPr/>
      </xdr:nvGrpSpPr>
      <xdr:grpSpPr>
        <a:xfrm>
          <a:off x="6688667" y="2512484"/>
          <a:ext cx="3185583" cy="3530600"/>
          <a:chOff x="13234577" y="509076"/>
          <a:chExt cx="1624423" cy="1167324"/>
        </a:xfrm>
      </xdr:grpSpPr>
      <xdr:sp macro="" textlink="">
        <xdr:nvSpPr>
          <xdr:cNvPr id="18" name="Rectangle: Rounded Corners 18">
            <a:extLst>
              <a:ext uri="{FF2B5EF4-FFF2-40B4-BE49-F238E27FC236}">
                <a16:creationId xmlns:a16="http://schemas.microsoft.com/office/drawing/2014/main" id="{00000000-0008-0000-0900-000012000000}"/>
              </a:ext>
            </a:extLst>
          </xdr:cNvPr>
          <xdr:cNvSpPr/>
        </xdr:nvSpPr>
        <xdr:spPr>
          <a:xfrm>
            <a:off x="13239750" y="514350"/>
            <a:ext cx="1619250" cy="1162050"/>
          </a:xfrm>
          <a:prstGeom prst="roundRect">
            <a:avLst/>
          </a:prstGeom>
          <a:noFill/>
          <a:ln w="19050">
            <a:solidFill>
              <a:srgbClr val="FF7C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Top Corners Rounded 19">
            <a:extLst>
              <a:ext uri="{FF2B5EF4-FFF2-40B4-BE49-F238E27FC236}">
                <a16:creationId xmlns:a16="http://schemas.microsoft.com/office/drawing/2014/main" id="{00000000-0008-0000-0900-000013000000}"/>
              </a:ext>
            </a:extLst>
          </xdr:cNvPr>
          <xdr:cNvSpPr/>
        </xdr:nvSpPr>
        <xdr:spPr>
          <a:xfrm>
            <a:off x="13234577" y="509076"/>
            <a:ext cx="1624423" cy="167006"/>
          </a:xfrm>
          <a:prstGeom prst="round2SameRect">
            <a:avLst/>
          </a:prstGeom>
          <a:ln>
            <a:solidFill>
              <a:srgbClr val="FF7C8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Customer</a:t>
            </a:r>
            <a:r>
              <a:rPr lang="en-US" sz="1100" b="0" i="0" baseline="0">
                <a:latin typeface="Segoe UI Light" panose="020B0502040204020203" pitchFamily="34" charset="0"/>
                <a:cs typeface="Segoe UI Light" panose="020B0502040204020203" pitchFamily="34" charset="0"/>
              </a:rPr>
              <a:t> Activity </a:t>
            </a:r>
            <a:r>
              <a:rPr lang="en-US" sz="1100" b="0" i="0">
                <a:latin typeface="Segoe UI Light" panose="020B0502040204020203" pitchFamily="34" charset="0"/>
                <a:cs typeface="Segoe UI Light" panose="020B0502040204020203" pitchFamily="34" charset="0"/>
              </a:rPr>
              <a:t>by Month</a:t>
            </a:r>
          </a:p>
          <a:p>
            <a:pPr algn="ctr"/>
            <a:r>
              <a:rPr lang="en-US" sz="1100" b="0" i="0">
                <a:latin typeface="Segoe UI Light" panose="020B0502040204020203" pitchFamily="34" charset="0"/>
                <a:cs typeface="Segoe UI Light" panose="020B0502040204020203" pitchFamily="34" charset="0"/>
              </a:rPr>
              <a:t>Customer | Total Sales | % of Total</a:t>
            </a:r>
          </a:p>
        </xdr:txBody>
      </xdr:sp>
    </xdr:grpSp>
    <xdr:clientData/>
  </xdr:twoCellAnchor>
  <xdr:twoCellAnchor editAs="oneCell">
    <xdr:from>
      <xdr:col>12</xdr:col>
      <xdr:colOff>179916</xdr:colOff>
      <xdr:row>12</xdr:row>
      <xdr:rowOff>57151</xdr:rowOff>
    </xdr:from>
    <xdr:to>
      <xdr:col>16</xdr:col>
      <xdr:colOff>149226</xdr:colOff>
      <xdr:row>28</xdr:row>
      <xdr:rowOff>137585</xdr:rowOff>
    </xdr:to>
    <xdr:grpSp>
      <xdr:nvGrpSpPr>
        <xdr:cNvPr id="20" name="Group 19">
          <a:extLst>
            <a:ext uri="{FF2B5EF4-FFF2-40B4-BE49-F238E27FC236}">
              <a16:creationId xmlns:a16="http://schemas.microsoft.com/office/drawing/2014/main" id="{00000000-0008-0000-0900-000014000000}"/>
            </a:ext>
          </a:extLst>
        </xdr:cNvPr>
        <xdr:cNvGrpSpPr/>
      </xdr:nvGrpSpPr>
      <xdr:grpSpPr>
        <a:xfrm>
          <a:off x="9884833" y="2512484"/>
          <a:ext cx="2932643" cy="3128434"/>
          <a:chOff x="13234109" y="501294"/>
          <a:chExt cx="1624892" cy="1175106"/>
        </a:xfrm>
      </xdr:grpSpPr>
      <xdr:sp macro="" textlink="">
        <xdr:nvSpPr>
          <xdr:cNvPr id="21" name="Rectangle: Rounded Corners 21">
            <a:extLst>
              <a:ext uri="{FF2B5EF4-FFF2-40B4-BE49-F238E27FC236}">
                <a16:creationId xmlns:a16="http://schemas.microsoft.com/office/drawing/2014/main" id="{00000000-0008-0000-0900-000015000000}"/>
              </a:ext>
            </a:extLst>
          </xdr:cNvPr>
          <xdr:cNvSpPr/>
        </xdr:nvSpPr>
        <xdr:spPr>
          <a:xfrm>
            <a:off x="13239750" y="514350"/>
            <a:ext cx="1619250" cy="1162050"/>
          </a:xfrm>
          <a:prstGeom prst="roundRect">
            <a:avLst/>
          </a:prstGeom>
          <a:noFill/>
          <a:ln w="19050">
            <a:solidFill>
              <a:srgbClr val="FF7C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Top Corners Rounded 22">
            <a:extLst>
              <a:ext uri="{FF2B5EF4-FFF2-40B4-BE49-F238E27FC236}">
                <a16:creationId xmlns:a16="http://schemas.microsoft.com/office/drawing/2014/main" id="{00000000-0008-0000-0900-000016000000}"/>
              </a:ext>
            </a:extLst>
          </xdr:cNvPr>
          <xdr:cNvSpPr/>
        </xdr:nvSpPr>
        <xdr:spPr>
          <a:xfrm>
            <a:off x="13234109" y="501294"/>
            <a:ext cx="1624892" cy="191783"/>
          </a:xfrm>
          <a:prstGeom prst="round2Same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Sales Rep</a:t>
            </a:r>
            <a:r>
              <a:rPr lang="en-US" sz="1100" b="0" i="0" baseline="0">
                <a:latin typeface="Segoe UI Light" panose="020B0502040204020203" pitchFamily="34" charset="0"/>
                <a:cs typeface="Segoe UI Light" panose="020B0502040204020203" pitchFamily="34" charset="0"/>
              </a:rPr>
              <a:t> Activity</a:t>
            </a:r>
            <a:r>
              <a:rPr lang="en-US" sz="1100" b="0" i="0">
                <a:latin typeface="Segoe UI Light" panose="020B0502040204020203" pitchFamily="34" charset="0"/>
                <a:cs typeface="Segoe UI Light" panose="020B0502040204020203" pitchFamily="34" charset="0"/>
              </a:rPr>
              <a:t> by Month</a:t>
            </a:r>
          </a:p>
          <a:p>
            <a:pPr algn="ctr"/>
            <a:r>
              <a:rPr lang="en-US" sz="1100" b="0" i="0">
                <a:latin typeface="Segoe UI Light" panose="020B0502040204020203" pitchFamily="34" charset="0"/>
                <a:cs typeface="Segoe UI Light" panose="020B0502040204020203" pitchFamily="34" charset="0"/>
              </a:rPr>
              <a:t>Sales Rep| Total Sales | % of Total</a:t>
            </a:r>
          </a:p>
        </xdr:txBody>
      </xdr:sp>
    </xdr:grpSp>
    <xdr:clientData/>
  </xdr:twoCellAnchor>
  <xdr:twoCellAnchor editAs="oneCell">
    <xdr:from>
      <xdr:col>5</xdr:col>
      <xdr:colOff>47625</xdr:colOff>
      <xdr:row>1</xdr:row>
      <xdr:rowOff>66675</xdr:rowOff>
    </xdr:from>
    <xdr:to>
      <xdr:col>6</xdr:col>
      <xdr:colOff>8732</xdr:colOff>
      <xdr:row>5</xdr:row>
      <xdr:rowOff>57150</xdr:rowOff>
    </xdr:to>
    <xdr:grpSp>
      <xdr:nvGrpSpPr>
        <xdr:cNvPr id="23" name="Group 22">
          <a:extLst>
            <a:ext uri="{FF2B5EF4-FFF2-40B4-BE49-F238E27FC236}">
              <a16:creationId xmlns:a16="http://schemas.microsoft.com/office/drawing/2014/main" id="{00000000-0008-0000-0900-000017000000}"/>
            </a:ext>
          </a:extLst>
        </xdr:cNvPr>
        <xdr:cNvGrpSpPr/>
      </xdr:nvGrpSpPr>
      <xdr:grpSpPr>
        <a:xfrm>
          <a:off x="3614208" y="405342"/>
          <a:ext cx="1442774" cy="763058"/>
          <a:chOff x="13229991" y="383472"/>
          <a:chExt cx="1629010" cy="1216874"/>
        </a:xfrm>
      </xdr:grpSpPr>
      <xdr:sp macro="" textlink="">
        <xdr:nvSpPr>
          <xdr:cNvPr id="24" name="Rectangle: Rounded Corners 11">
            <a:extLst>
              <a:ext uri="{FF2B5EF4-FFF2-40B4-BE49-F238E27FC236}">
                <a16:creationId xmlns:a16="http://schemas.microsoft.com/office/drawing/2014/main" id="{00000000-0008-0000-0900-000018000000}"/>
              </a:ext>
            </a:extLst>
          </xdr:cNvPr>
          <xdr:cNvSpPr/>
        </xdr:nvSpPr>
        <xdr:spPr>
          <a:xfrm>
            <a:off x="13239750" y="514350"/>
            <a:ext cx="1619251" cy="1085996"/>
          </a:xfrm>
          <a:prstGeom prst="roundRect">
            <a:avLst/>
          </a:prstGeom>
          <a:noFill/>
          <a:ln w="19050">
            <a:solidFill>
              <a:srgbClr val="FF7C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Top Corners Rounded 12">
            <a:extLst>
              <a:ext uri="{FF2B5EF4-FFF2-40B4-BE49-F238E27FC236}">
                <a16:creationId xmlns:a16="http://schemas.microsoft.com/office/drawing/2014/main" id="{00000000-0008-0000-0900-000019000000}"/>
              </a:ext>
            </a:extLst>
          </xdr:cNvPr>
          <xdr:cNvSpPr/>
        </xdr:nvSpPr>
        <xdr:spPr>
          <a:xfrm>
            <a:off x="13229991" y="383472"/>
            <a:ext cx="1629010" cy="441116"/>
          </a:xfrm>
          <a:prstGeom prst="round2Same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Top Sales Rep</a:t>
            </a:r>
          </a:p>
        </xdr:txBody>
      </xdr:sp>
    </xdr:grpSp>
    <xdr:clientData/>
  </xdr:twoCellAnchor>
  <xdr:twoCellAnchor editAs="oneCell">
    <xdr:from>
      <xdr:col>6</xdr:col>
      <xdr:colOff>38100</xdr:colOff>
      <xdr:row>1</xdr:row>
      <xdr:rowOff>76201</xdr:rowOff>
    </xdr:from>
    <xdr:to>
      <xdr:col>8</xdr:col>
      <xdr:colOff>95250</xdr:colOff>
      <xdr:row>6</xdr:row>
      <xdr:rowOff>38100</xdr:rowOff>
    </xdr:to>
    <xdr:grpSp>
      <xdr:nvGrpSpPr>
        <xdr:cNvPr id="26" name="Group 25">
          <a:extLst>
            <a:ext uri="{FF2B5EF4-FFF2-40B4-BE49-F238E27FC236}">
              <a16:creationId xmlns:a16="http://schemas.microsoft.com/office/drawing/2014/main" id="{00000000-0008-0000-0900-00001A000000}"/>
            </a:ext>
          </a:extLst>
        </xdr:cNvPr>
        <xdr:cNvGrpSpPr/>
      </xdr:nvGrpSpPr>
      <xdr:grpSpPr>
        <a:xfrm>
          <a:off x="5086350" y="414868"/>
          <a:ext cx="1517650" cy="935565"/>
          <a:chOff x="13229746" y="393800"/>
          <a:chExt cx="1629255" cy="1244502"/>
        </a:xfrm>
      </xdr:grpSpPr>
      <xdr:sp macro="" textlink="">
        <xdr:nvSpPr>
          <xdr:cNvPr id="27" name="Rectangle: Rounded Corners 11">
            <a:extLst>
              <a:ext uri="{FF2B5EF4-FFF2-40B4-BE49-F238E27FC236}">
                <a16:creationId xmlns:a16="http://schemas.microsoft.com/office/drawing/2014/main" id="{00000000-0008-0000-0900-00001B000000}"/>
              </a:ext>
            </a:extLst>
          </xdr:cNvPr>
          <xdr:cNvSpPr/>
        </xdr:nvSpPr>
        <xdr:spPr>
          <a:xfrm>
            <a:off x="13239750" y="514351"/>
            <a:ext cx="1619250" cy="1123951"/>
          </a:xfrm>
          <a:prstGeom prst="roundRect">
            <a:avLst/>
          </a:prstGeom>
          <a:noFill/>
          <a:ln w="19050">
            <a:solidFill>
              <a:srgbClr val="FF7C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Top Corners Rounded 12">
            <a:extLst>
              <a:ext uri="{FF2B5EF4-FFF2-40B4-BE49-F238E27FC236}">
                <a16:creationId xmlns:a16="http://schemas.microsoft.com/office/drawing/2014/main" id="{00000000-0008-0000-0900-00001C000000}"/>
              </a:ext>
            </a:extLst>
          </xdr:cNvPr>
          <xdr:cNvSpPr/>
        </xdr:nvSpPr>
        <xdr:spPr>
          <a:xfrm>
            <a:off x="13229746" y="393800"/>
            <a:ext cx="1629255" cy="368270"/>
          </a:xfrm>
          <a:prstGeom prst="round2Same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a:latin typeface="Segoe UI Light" panose="020B0502040204020203" pitchFamily="34" charset="0"/>
                <a:cs typeface="Segoe UI Light" panose="020B0502040204020203" pitchFamily="34" charset="0"/>
              </a:rPr>
              <a:t>YTD Sales</a:t>
            </a:r>
          </a:p>
        </xdr:txBody>
      </xdr:sp>
    </xdr:grpSp>
    <xdr:clientData/>
  </xdr:twoCellAnchor>
  <xdr:twoCellAnchor>
    <xdr:from>
      <xdr:col>0</xdr:col>
      <xdr:colOff>66675</xdr:colOff>
      <xdr:row>0</xdr:row>
      <xdr:rowOff>152400</xdr:rowOff>
    </xdr:from>
    <xdr:to>
      <xdr:col>4</xdr:col>
      <xdr:colOff>342900</xdr:colOff>
      <xdr:row>11</xdr:row>
      <xdr:rowOff>152400</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8BF747FA-A371-4449-8B63-62B46F0317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6675" y="152400"/>
              <a:ext cx="3457575" cy="2257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6.895213657408" createdVersion="5" refreshedVersion="5" minRefreshableVersion="3" recordCount="49" xr:uid="{00000000-000A-0000-FFFF-FFFF00000000}">
  <cacheSource type="worksheet">
    <worksheetSource name="tbl_Sales"/>
  </cacheSource>
  <cacheFields count="16">
    <cacheField name="Order ID" numFmtId="0">
      <sharedItems containsSemiMixedTypes="0" containsString="0" containsNumber="1" containsInteger="1" minValue="30" maxValue="79"/>
    </cacheField>
    <cacheField name="Order Date" numFmtId="164">
      <sharedItems containsSemiMixedTypes="0" containsNonDate="0" containsDate="1" containsString="0" minDate="2015-01-15T00:00:00" maxDate="2015-06-24T00:00:00" count="23">
        <d v="2015-01-15T00:00:00"/>
        <d v="2015-01-20T00:00:00"/>
        <d v="2015-01-22T00:00:00"/>
        <d v="2015-01-30T00:00:00"/>
        <d v="2015-02-06T00:00:00"/>
        <d v="2015-02-10T00:00:00"/>
        <d v="2015-02-23T00:00:00"/>
        <d v="2015-03-06T00:00:00"/>
        <d v="2015-03-10T00:00:00"/>
        <d v="2015-03-22T00:00:00"/>
        <d v="2015-03-24T00:00:00"/>
        <d v="2015-04-03T00:00:00"/>
        <d v="2015-04-05T00:00:00"/>
        <d v="2015-04-07T00:00:00"/>
        <d v="2015-04-08T00:00:00"/>
        <d v="2015-04-22T00:00:00"/>
        <d v="2015-04-25T00:00:00"/>
        <d v="2015-04-30T00:00:00"/>
        <d v="2015-05-24T00:00:00"/>
        <d v="2015-06-05T00:00:00"/>
        <d v="2015-06-07T00:00:00"/>
        <d v="2015-06-08T00:00:00"/>
        <d v="2015-06-23T00:00:00"/>
      </sharedItems>
      <fieldGroup base="1">
        <rangePr groupBy="months" startDate="2015-01-15T00:00:00" endDate="2015-06-24T00:00:00"/>
        <groupItems count="14">
          <s v="&lt;15-01-2015"/>
          <s v="Jan"/>
          <s v="Feb"/>
          <s v="Mar"/>
          <s v="Apr"/>
          <s v="May"/>
          <s v="Jun"/>
          <s v="Jul"/>
          <s v="Aug"/>
          <s v="Sep"/>
          <s v="Oct"/>
          <s v="Nov"/>
          <s v="Dec"/>
          <s v="&gt;24-06-2015"/>
        </groupItems>
      </fieldGroup>
    </cacheField>
    <cacheField name="Employee" numFmtId="0">
      <sharedItems count="8">
        <s v="Anne Hellung-Larsen"/>
        <s v="Jan Kotas"/>
        <s v="Mariya Sergienko"/>
        <s v="Michael Neipper"/>
        <s v="Laura Giussani"/>
        <s v="Nancy Freehafer"/>
        <s v="Andrew Cencini"/>
        <s v="Robert Zare"/>
      </sharedItems>
    </cacheField>
    <cacheField name="Customer Name" numFmtId="0">
      <sharedItems count="14">
        <s v="Company AA"/>
        <s v="Company D"/>
        <s v="Company L"/>
        <s v="Company H"/>
        <s v="Company CC"/>
        <s v="Company C"/>
        <s v="Company F"/>
        <s v="Company BB"/>
        <s v="Company J"/>
        <s v="Company I"/>
        <s v="Company Y"/>
        <s v="Company Z"/>
        <s v="Company A"/>
        <s v="Company K"/>
      </sharedItems>
    </cacheField>
    <cacheField name="Category" numFmtId="0">
      <sharedItems count="14">
        <s v="Beverages"/>
        <s v="Dried Fruit &amp; Nuts"/>
        <s v="Baked Goods &amp; Mixes"/>
        <s v="Candy"/>
        <s v="Soups"/>
        <s v="Sauces"/>
        <s v="Condiments"/>
        <s v="Jams, Preserves"/>
        <s v="Dairy Products"/>
        <s v="Pasta"/>
        <s v="Canned Meat"/>
        <s v="Oil"/>
        <s v="Grains"/>
        <s v="Canned Fruit &amp; Vegetables"/>
      </sharedItems>
    </cacheField>
    <cacheField name="Product Name" numFmtId="0">
      <sharedItems count="23">
        <s v="Beer"/>
        <s v="Dried Plums"/>
        <s v="Dried Apples"/>
        <s v="Dried Pears"/>
        <s v="Chai"/>
        <s v="Coffee"/>
        <s v="Chocolate Biscuits Mix"/>
        <s v="Chocolate"/>
        <s v="Clam Chowder"/>
        <s v="Curry Sauce"/>
        <s v="Green Tea"/>
        <s v="Cajun Seasoning"/>
        <s v="Boysenberry Spread"/>
        <s v="Mozzarella"/>
        <s v="Ravioli"/>
        <s v="Scones"/>
        <s v="Crab Meat"/>
        <s v="Olive Oil"/>
        <s v="Long Grain Rice"/>
        <s v="Marmalade"/>
        <s v="Syrup"/>
        <s v="Almonds"/>
        <s v="Fruit Cocktail"/>
      </sharedItems>
    </cacheField>
    <cacheField name="Sales" numFmtId="165">
      <sharedItems containsSemiMixedTypes="0" containsString="0" containsNumber="1" minValue="35" maxValue="13800"/>
    </cacheField>
    <cacheField name="Payment Type" numFmtId="0">
      <sharedItems containsBlank="1"/>
    </cacheField>
    <cacheField name="CSAT" numFmtId="9">
      <sharedItems containsSemiMixedTypes="0" containsString="0" containsNumber="1" minValue="0.63" maxValue="1"/>
    </cacheField>
    <cacheField name="Last Name" numFmtId="0">
      <sharedItems/>
    </cacheField>
    <cacheField name="First Name" numFmtId="0">
      <sharedItems/>
    </cacheField>
    <cacheField name="Address" numFmtId="0">
      <sharedItems/>
    </cacheField>
    <cacheField name="City" numFmtId="0">
      <sharedItems/>
    </cacheField>
    <cacheField name="State/Province" numFmtId="0">
      <sharedItems count="11">
        <s v="NV"/>
        <s v="NY"/>
        <s v="OR"/>
        <s v="CO"/>
        <s v="CA"/>
        <s v="WI"/>
        <s v="TN"/>
        <s v="IL"/>
        <s v="UT"/>
        <s v="FL"/>
        <s v="WA"/>
      </sharedItems>
    </cacheField>
    <cacheField name="Map Sales" numFmtId="165">
      <sharedItems containsSemiMixedTypes="0" containsString="0" containsNumber="1" minValue="35" maxValue="13800"/>
    </cacheField>
    <cacheField name="Quarter" numFmtId="0">
      <sharedItems containsSemiMixedTypes="0" containsString="0" containsNumber="1" containsInteger="1" minValue="1" maxValu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
  <r>
    <n v="30"/>
    <x v="0"/>
    <x v="0"/>
    <x v="0"/>
    <x v="0"/>
    <x v="0"/>
    <n v="1400"/>
    <s v="Check"/>
    <n v="0.81"/>
    <s v="Toh"/>
    <s v="Karen"/>
    <s v="789 27th Street"/>
    <s v="Las Vegas"/>
    <x v="0"/>
    <n v="1400"/>
    <n v="1"/>
  </r>
  <r>
    <n v="30"/>
    <x v="0"/>
    <x v="0"/>
    <x v="0"/>
    <x v="1"/>
    <x v="1"/>
    <n v="105"/>
    <s v="Check"/>
    <n v="0.65"/>
    <s v="Toh"/>
    <s v="Karen"/>
    <s v="789 27th Street"/>
    <s v="Las Vegas"/>
    <x v="0"/>
    <n v="105"/>
    <n v="1"/>
  </r>
  <r>
    <n v="31"/>
    <x v="1"/>
    <x v="1"/>
    <x v="1"/>
    <x v="1"/>
    <x v="2"/>
    <n v="530"/>
    <s v="Credit Card"/>
    <n v="0.97"/>
    <s v="Lee"/>
    <s v="Christina"/>
    <s v="123 4th Street"/>
    <s v="New York"/>
    <x v="1"/>
    <n v="530"/>
    <n v="1"/>
  </r>
  <r>
    <n v="31"/>
    <x v="1"/>
    <x v="1"/>
    <x v="1"/>
    <x v="1"/>
    <x v="3"/>
    <n v="300"/>
    <s v="Credit Card"/>
    <n v="0.86"/>
    <s v="Lee"/>
    <s v="Christina"/>
    <s v="123 4th Street"/>
    <s v="New York"/>
    <x v="1"/>
    <n v="300"/>
    <n v="1"/>
  </r>
  <r>
    <n v="31"/>
    <x v="1"/>
    <x v="1"/>
    <x v="1"/>
    <x v="1"/>
    <x v="1"/>
    <n v="35"/>
    <s v="Credit Card"/>
    <n v="0.66"/>
    <s v="Lee"/>
    <s v="Christina"/>
    <s v="123 4th Street"/>
    <s v="New York"/>
    <x v="1"/>
    <n v="35"/>
    <n v="1"/>
  </r>
  <r>
    <n v="32"/>
    <x v="2"/>
    <x v="2"/>
    <x v="2"/>
    <x v="0"/>
    <x v="4"/>
    <n v="270"/>
    <s v="Credit Card"/>
    <n v="0.67"/>
    <s v="Edwards"/>
    <s v="John"/>
    <s v="123 12th Street"/>
    <s v="Las Vegas"/>
    <x v="0"/>
    <n v="270"/>
    <n v="1"/>
  </r>
  <r>
    <n v="32"/>
    <x v="2"/>
    <x v="2"/>
    <x v="2"/>
    <x v="0"/>
    <x v="5"/>
    <n v="920"/>
    <s v="Credit Card"/>
    <n v="1"/>
    <s v="Edwards"/>
    <s v="John"/>
    <s v="123 12th Street"/>
    <s v="Las Vegas"/>
    <x v="0"/>
    <n v="920"/>
    <n v="1"/>
  </r>
  <r>
    <n v="33"/>
    <x v="3"/>
    <x v="3"/>
    <x v="3"/>
    <x v="2"/>
    <x v="6"/>
    <n v="276"/>
    <s v="Credit Card"/>
    <n v="1"/>
    <s v="Andersen"/>
    <s v="Elizabeth"/>
    <s v="123 8th Street"/>
    <s v="Portland"/>
    <x v="2"/>
    <n v="276"/>
    <n v="1"/>
  </r>
  <r>
    <n v="34"/>
    <x v="4"/>
    <x v="0"/>
    <x v="1"/>
    <x v="2"/>
    <x v="6"/>
    <n v="184"/>
    <s v="Check"/>
    <n v="0.74"/>
    <s v="Lee"/>
    <s v="Christina"/>
    <s v="123 4th Street"/>
    <s v="New York"/>
    <x v="1"/>
    <n v="184"/>
    <n v="1"/>
  </r>
  <r>
    <n v="35"/>
    <x v="5"/>
    <x v="1"/>
    <x v="4"/>
    <x v="3"/>
    <x v="7"/>
    <n v="127.5"/>
    <s v="Check"/>
    <n v="0.65"/>
    <s v="Lee"/>
    <s v="Soo Jung"/>
    <s v="789 29th Street"/>
    <s v="Denver"/>
    <x v="3"/>
    <n v="127.5"/>
    <n v="1"/>
  </r>
  <r>
    <n v="36"/>
    <x v="6"/>
    <x v="2"/>
    <x v="5"/>
    <x v="4"/>
    <x v="8"/>
    <n v="1930"/>
    <s v="Cash"/>
    <n v="0.8"/>
    <s v="Axen"/>
    <s v="Thomas"/>
    <s v="123 3rd Street"/>
    <s v="Los Angelas"/>
    <x v="4"/>
    <n v="1930"/>
    <n v="1"/>
  </r>
  <r>
    <n v="37"/>
    <x v="7"/>
    <x v="4"/>
    <x v="6"/>
    <x v="5"/>
    <x v="9"/>
    <n v="680"/>
    <s v="Credit Card"/>
    <n v="0.63"/>
    <s v="Pérez-Olaeta"/>
    <s v="Francisco"/>
    <s v="123 6th Street"/>
    <s v="Milwaukee"/>
    <x v="5"/>
    <n v="680"/>
    <n v="1"/>
  </r>
  <r>
    <n v="38"/>
    <x v="8"/>
    <x v="0"/>
    <x v="7"/>
    <x v="0"/>
    <x v="5"/>
    <n v="13800"/>
    <s v="Check"/>
    <n v="0.69"/>
    <s v="Raghav"/>
    <s v="Amritansh"/>
    <s v="789 28th Street"/>
    <s v="Memphis"/>
    <x v="6"/>
    <n v="13800"/>
    <n v="1"/>
  </r>
  <r>
    <n v="39"/>
    <x v="9"/>
    <x v="1"/>
    <x v="3"/>
    <x v="3"/>
    <x v="7"/>
    <n v="1275"/>
    <s v="Check"/>
    <n v="0.76"/>
    <s v="Andersen"/>
    <s v="Elizabeth"/>
    <s v="123 8th Street"/>
    <s v="Portland"/>
    <x v="2"/>
    <n v="1275"/>
    <n v="1"/>
  </r>
  <r>
    <n v="42"/>
    <x v="10"/>
    <x v="5"/>
    <x v="8"/>
    <x v="2"/>
    <x v="6"/>
    <n v="92"/>
    <m/>
    <n v="0.66"/>
    <s v="Wacker"/>
    <s v="Roland"/>
    <s v="123 10th Street"/>
    <s v="Chicago"/>
    <x v="7"/>
    <n v="92"/>
    <n v="1"/>
  </r>
  <r>
    <n v="40"/>
    <x v="10"/>
    <x v="2"/>
    <x v="8"/>
    <x v="0"/>
    <x v="10"/>
    <n v="598"/>
    <s v="Credit Card"/>
    <n v="0.92"/>
    <s v="Wacker"/>
    <s v="Roland"/>
    <s v="123 10th Street"/>
    <s v="Chicago"/>
    <x v="7"/>
    <n v="598"/>
    <n v="1"/>
  </r>
  <r>
    <n v="42"/>
    <x v="10"/>
    <x v="5"/>
    <x v="8"/>
    <x v="6"/>
    <x v="11"/>
    <n v="220"/>
    <m/>
    <n v="0.73"/>
    <s v="Wacker"/>
    <s v="Roland"/>
    <s v="123 10th Street"/>
    <s v="Chicago"/>
    <x v="7"/>
    <n v="220"/>
    <n v="1"/>
  </r>
  <r>
    <n v="42"/>
    <x v="10"/>
    <x v="5"/>
    <x v="8"/>
    <x v="7"/>
    <x v="12"/>
    <n v="250"/>
    <m/>
    <n v="0.96"/>
    <s v="Wacker"/>
    <s v="Roland"/>
    <s v="123 10th Street"/>
    <s v="Chicago"/>
    <x v="7"/>
    <n v="250"/>
    <n v="1"/>
  </r>
  <r>
    <n v="56"/>
    <x v="11"/>
    <x v="6"/>
    <x v="6"/>
    <x v="3"/>
    <x v="7"/>
    <n v="127.5"/>
    <s v="Check"/>
    <n v="0.82"/>
    <s v="Pérez-Olaeta"/>
    <s v="Francisco"/>
    <s v="123 6th Street"/>
    <s v="Milwaukee"/>
    <x v="5"/>
    <n v="127.5"/>
    <n v="2"/>
  </r>
  <r>
    <n v="55"/>
    <x v="12"/>
    <x v="5"/>
    <x v="4"/>
    <x v="0"/>
    <x v="0"/>
    <n v="1218"/>
    <s v="Check"/>
    <n v="0.67"/>
    <s v="Lee"/>
    <s v="Soo Jung"/>
    <s v="789 29th Street"/>
    <s v="Denver"/>
    <x v="3"/>
    <n v="1218"/>
    <n v="2"/>
  </r>
  <r>
    <n v="48"/>
    <x v="12"/>
    <x v="2"/>
    <x v="3"/>
    <x v="2"/>
    <x v="6"/>
    <n v="230"/>
    <s v="Check"/>
    <n v="0.88"/>
    <s v="Andersen"/>
    <s v="Elizabeth"/>
    <s v="123 8th Street"/>
    <s v="Portland"/>
    <x v="2"/>
    <n v="230"/>
    <n v="2"/>
  </r>
  <r>
    <n v="48"/>
    <x v="12"/>
    <x v="2"/>
    <x v="3"/>
    <x v="5"/>
    <x v="9"/>
    <n v="1000"/>
    <s v="Check"/>
    <n v="0.64"/>
    <s v="Andersen"/>
    <s v="Elizabeth"/>
    <s v="123 8th Street"/>
    <s v="Portland"/>
    <x v="2"/>
    <n v="1000"/>
    <n v="2"/>
  </r>
  <r>
    <n v="46"/>
    <x v="12"/>
    <x v="7"/>
    <x v="9"/>
    <x v="8"/>
    <x v="13"/>
    <n v="1740"/>
    <s v="Check"/>
    <n v="0.92"/>
    <s v="Mortensen"/>
    <s v="Sven"/>
    <s v="123 9th Street"/>
    <s v="Salt Lake City"/>
    <x v="8"/>
    <n v="1740"/>
    <n v="2"/>
  </r>
  <r>
    <n v="46"/>
    <x v="12"/>
    <x v="7"/>
    <x v="9"/>
    <x v="9"/>
    <x v="14"/>
    <n v="1950"/>
    <s v="Check"/>
    <n v="0.64"/>
    <s v="Mortensen"/>
    <s v="Sven"/>
    <s v="123 9th Street"/>
    <s v="Salt Lake City"/>
    <x v="8"/>
    <n v="1950"/>
    <n v="2"/>
  </r>
  <r>
    <n v="50"/>
    <x v="12"/>
    <x v="0"/>
    <x v="10"/>
    <x v="2"/>
    <x v="15"/>
    <n v="200"/>
    <s v="Cash"/>
    <n v="0.8"/>
    <s v="Rodman"/>
    <s v="John"/>
    <s v="789 25th Street"/>
    <s v="Chicago"/>
    <x v="7"/>
    <n v="200"/>
    <n v="2"/>
  </r>
  <r>
    <n v="51"/>
    <x v="12"/>
    <x v="0"/>
    <x v="11"/>
    <x v="10"/>
    <x v="16"/>
    <n v="552"/>
    <s v="Credit Card"/>
    <n v="1"/>
    <s v="Liu"/>
    <s v="Run"/>
    <s v="789 26th Street"/>
    <s v="Miami"/>
    <x v="9"/>
    <n v="552"/>
    <n v="2"/>
  </r>
  <r>
    <n v="51"/>
    <x v="12"/>
    <x v="0"/>
    <x v="11"/>
    <x v="11"/>
    <x v="17"/>
    <n v="533.75"/>
    <s v="Credit Card"/>
    <n v="0.95"/>
    <s v="Liu"/>
    <s v="Run"/>
    <s v="789 26th Street"/>
    <s v="Miami"/>
    <x v="9"/>
    <n v="533.75"/>
    <n v="2"/>
  </r>
  <r>
    <n v="51"/>
    <x v="12"/>
    <x v="0"/>
    <x v="11"/>
    <x v="4"/>
    <x v="8"/>
    <n v="289.5"/>
    <s v="Credit Card"/>
    <n v="0.66"/>
    <s v="Liu"/>
    <s v="Run"/>
    <s v="789 26th Street"/>
    <s v="Miami"/>
    <x v="9"/>
    <n v="289.5"/>
    <n v="2"/>
  </r>
  <r>
    <n v="45"/>
    <x v="13"/>
    <x v="5"/>
    <x v="7"/>
    <x v="10"/>
    <x v="16"/>
    <n v="920"/>
    <s v="Credit Card"/>
    <n v="0.97"/>
    <s v="Raghav"/>
    <s v="Amritansh"/>
    <s v="789 28th Street"/>
    <s v="Memphis"/>
    <x v="6"/>
    <n v="920"/>
    <n v="2"/>
  </r>
  <r>
    <n v="45"/>
    <x v="13"/>
    <x v="5"/>
    <x v="7"/>
    <x v="4"/>
    <x v="8"/>
    <n v="482.5"/>
    <s v="Credit Card"/>
    <n v="0.97"/>
    <s v="Raghav"/>
    <s v="Amritansh"/>
    <s v="789 28th Street"/>
    <s v="Memphis"/>
    <x v="6"/>
    <n v="482.5"/>
    <n v="2"/>
  </r>
  <r>
    <n v="47"/>
    <x v="14"/>
    <x v="3"/>
    <x v="6"/>
    <x v="0"/>
    <x v="0"/>
    <n v="4200"/>
    <s v="Credit Card"/>
    <n v="0.81"/>
    <s v="Pérez-Olaeta"/>
    <s v="Francisco"/>
    <s v="123 6th Street"/>
    <s v="Milwaukee"/>
    <x v="5"/>
    <n v="4200"/>
    <n v="2"/>
  </r>
  <r>
    <n v="58"/>
    <x v="15"/>
    <x v="1"/>
    <x v="1"/>
    <x v="12"/>
    <x v="18"/>
    <n v="280"/>
    <s v="Credit Card"/>
    <n v="0.66"/>
    <s v="Lee"/>
    <s v="Christina"/>
    <s v="123 4th Street"/>
    <s v="New York"/>
    <x v="1"/>
    <n v="280"/>
    <n v="2"/>
  </r>
  <r>
    <n v="58"/>
    <x v="15"/>
    <x v="1"/>
    <x v="1"/>
    <x v="7"/>
    <x v="19"/>
    <n v="3240"/>
    <s v="Credit Card"/>
    <n v="0.72"/>
    <s v="Lee"/>
    <s v="Christina"/>
    <s v="123 4th Street"/>
    <s v="New York"/>
    <x v="1"/>
    <n v="3240"/>
    <n v="2"/>
  </r>
  <r>
    <n v="63"/>
    <x v="16"/>
    <x v="2"/>
    <x v="5"/>
    <x v="6"/>
    <x v="20"/>
    <n v="500"/>
    <s v="Cash"/>
    <n v="0.64"/>
    <s v="Axen"/>
    <s v="Thomas"/>
    <s v="123 3rd Street"/>
    <s v="Los Angelas"/>
    <x v="4"/>
    <n v="500"/>
    <n v="2"/>
  </r>
  <r>
    <n v="63"/>
    <x v="16"/>
    <x v="2"/>
    <x v="5"/>
    <x v="5"/>
    <x v="9"/>
    <n v="120"/>
    <s v="Cash"/>
    <n v="0.66"/>
    <s v="Axen"/>
    <s v="Thomas"/>
    <s v="123 3rd Street"/>
    <s v="Los Angelas"/>
    <x v="4"/>
    <n v="120"/>
    <n v="2"/>
  </r>
  <r>
    <n v="60"/>
    <x v="17"/>
    <x v="3"/>
    <x v="3"/>
    <x v="8"/>
    <x v="13"/>
    <n v="1392"/>
    <s v="Credit Card"/>
    <n v="0.8"/>
    <s v="Andersen"/>
    <s v="Elizabeth"/>
    <s v="123 8th Street"/>
    <s v="Portland"/>
    <x v="2"/>
    <n v="1392"/>
    <n v="2"/>
  </r>
  <r>
    <n v="71"/>
    <x v="18"/>
    <x v="5"/>
    <x v="12"/>
    <x v="10"/>
    <x v="16"/>
    <n v="736"/>
    <m/>
    <n v="0.92"/>
    <s v="Bedecs"/>
    <s v="Anna"/>
    <s v="123 1st Street"/>
    <s v="Seattle"/>
    <x v="10"/>
    <n v="736"/>
    <n v="2"/>
  </r>
  <r>
    <n v="67"/>
    <x v="18"/>
    <x v="2"/>
    <x v="8"/>
    <x v="1"/>
    <x v="21"/>
    <n v="200"/>
    <s v="Credit Card"/>
    <n v="0.63"/>
    <s v="Wacker"/>
    <s v="Roland"/>
    <s v="123 10th Street"/>
    <s v="Chicago"/>
    <x v="7"/>
    <n v="200"/>
    <n v="2"/>
  </r>
  <r>
    <n v="69"/>
    <x v="18"/>
    <x v="5"/>
    <x v="8"/>
    <x v="1"/>
    <x v="1"/>
    <n v="52.5"/>
    <m/>
    <n v="0.86"/>
    <s v="Wacker"/>
    <s v="Roland"/>
    <s v="123 10th Street"/>
    <s v="Chicago"/>
    <x v="7"/>
    <n v="52.5"/>
    <n v="2"/>
  </r>
  <r>
    <n v="70"/>
    <x v="18"/>
    <x v="5"/>
    <x v="13"/>
    <x v="5"/>
    <x v="9"/>
    <n v="800"/>
    <m/>
    <n v="0.8"/>
    <s v="Krschne"/>
    <s v="Peter"/>
    <s v="123 11th Street"/>
    <s v="Miami"/>
    <x v="9"/>
    <n v="800"/>
    <n v="2"/>
  </r>
  <r>
    <n v="78"/>
    <x v="19"/>
    <x v="5"/>
    <x v="4"/>
    <x v="13"/>
    <x v="22"/>
    <n v="1560"/>
    <s v="Check"/>
    <n v="0.69"/>
    <s v="Lee"/>
    <s v="Soo Jung"/>
    <s v="789 29th Street"/>
    <s v="Denver"/>
    <x v="3"/>
    <n v="1560"/>
    <n v="2"/>
  </r>
  <r>
    <n v="75"/>
    <x v="19"/>
    <x v="2"/>
    <x v="3"/>
    <x v="3"/>
    <x v="7"/>
    <n v="510"/>
    <s v="Check"/>
    <n v="0.72"/>
    <s v="Andersen"/>
    <s v="Elizabeth"/>
    <s v="123 8th Street"/>
    <s v="Portland"/>
    <x v="2"/>
    <n v="510"/>
    <n v="2"/>
  </r>
  <r>
    <n v="73"/>
    <x v="19"/>
    <x v="7"/>
    <x v="9"/>
    <x v="4"/>
    <x v="8"/>
    <n v="96.5"/>
    <s v="Check"/>
    <n v="0.65"/>
    <s v="Mortensen"/>
    <s v="Sven"/>
    <s v="123 9th Street"/>
    <s v="Salt Lake City"/>
    <x v="8"/>
    <n v="96.5"/>
    <n v="2"/>
  </r>
  <r>
    <n v="76"/>
    <x v="19"/>
    <x v="0"/>
    <x v="10"/>
    <x v="6"/>
    <x v="11"/>
    <n v="660"/>
    <s v="Cash"/>
    <n v="0.95"/>
    <s v="Rodman"/>
    <s v="John"/>
    <s v="789 25th Street"/>
    <s v="Chicago"/>
    <x v="7"/>
    <n v="660"/>
    <n v="2"/>
  </r>
  <r>
    <n v="77"/>
    <x v="19"/>
    <x v="0"/>
    <x v="11"/>
    <x v="7"/>
    <x v="12"/>
    <n v="2250"/>
    <s v="Credit Card"/>
    <n v="0.85"/>
    <s v="Liu"/>
    <s v="Run"/>
    <s v="789 26th Street"/>
    <s v="Miami"/>
    <x v="9"/>
    <n v="2250"/>
    <n v="2"/>
  </r>
  <r>
    <n v="72"/>
    <x v="20"/>
    <x v="5"/>
    <x v="7"/>
    <x v="0"/>
    <x v="5"/>
    <n v="230"/>
    <s v="Credit Card"/>
    <n v="0.96"/>
    <s v="Raghav"/>
    <s v="Amritansh"/>
    <s v="789 28th Street"/>
    <s v="Memphis"/>
    <x v="6"/>
    <n v="230"/>
    <n v="2"/>
  </r>
  <r>
    <n v="74"/>
    <x v="21"/>
    <x v="3"/>
    <x v="6"/>
    <x v="3"/>
    <x v="7"/>
    <n v="510"/>
    <s v="Credit Card"/>
    <n v="0.92"/>
    <s v="Pérez-Olaeta"/>
    <s v="Francisco"/>
    <s v="123 6th Street"/>
    <s v="Milwaukee"/>
    <x v="5"/>
    <n v="510"/>
    <n v="2"/>
  </r>
  <r>
    <n v="79"/>
    <x v="22"/>
    <x v="6"/>
    <x v="6"/>
    <x v="1"/>
    <x v="2"/>
    <n v="1590"/>
    <s v="Check"/>
    <n v="0.64"/>
    <s v="Pérez-Olaeta"/>
    <s v="Francisco"/>
    <s v="123 6th Street"/>
    <s v="Milwaukee"/>
    <x v="5"/>
    <n v="1590"/>
    <n v="2"/>
  </r>
  <r>
    <n v="79"/>
    <x v="22"/>
    <x v="6"/>
    <x v="6"/>
    <x v="1"/>
    <x v="3"/>
    <n v="900"/>
    <s v="Check"/>
    <n v="0.68"/>
    <s v="Pérez-Olaeta"/>
    <s v="Francisco"/>
    <s v="123 6th Street"/>
    <s v="Milwaukee"/>
    <x v="5"/>
    <n v="90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t_1a"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ategory">
  <location ref="A1:C16"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axis="axisRow" showAll="0">
      <items count="15">
        <item x="2"/>
        <item x="0"/>
        <item x="3"/>
        <item x="13"/>
        <item x="10"/>
        <item x="6"/>
        <item x="8"/>
        <item x="1"/>
        <item x="12"/>
        <item x="7"/>
        <item x="11"/>
        <item x="9"/>
        <item x="5"/>
        <item x="4"/>
        <item t="default"/>
      </items>
    </pivotField>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ales" fld="6" baseField="0" baseItem="0"/>
    <dataField name="% of Total" fld="6" showDataAs="percentOfTotal" baseField="4" baseItem="4" numFmtId="1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t_4c"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rowHeaderCaption="Customer Name">
  <location ref="J11:L26"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axis="axisRow" showAll="0">
      <items count="15">
        <item x="12"/>
        <item x="0"/>
        <item x="7"/>
        <item x="5"/>
        <item x="4"/>
        <item x="1"/>
        <item x="6"/>
        <item x="3"/>
        <item x="9"/>
        <item x="8"/>
        <item x="13"/>
        <item x="2"/>
        <item x="10"/>
        <item x="11"/>
        <item t="default"/>
      </items>
    </pivotField>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ales" fld="6" baseField="0" baseItem="0" numFmtId="166"/>
    <dataField name="% Total" fld="6" showDataAs="percentOfTotal" baseField="3" baseItem="0" numFmtId="10"/>
  </dataFields>
  <formats count="1">
    <format dxfId="7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t_4b"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rowHeaderCaption="Product Name">
  <location ref="F11:H22"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Sum of Sales" fld="6" baseField="0" baseItem="0" numFmtId="166"/>
    <dataField name="% Total" fld="6" showDataAs="percentOfTotal" baseField="5" baseItem="0" numFmtId="10"/>
  </dataFields>
  <formats count="1">
    <format dxfId="74">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t_4a"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rowHeaderCaption="Category">
  <location ref="B11:D26"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showAll="0">
      <items count="15">
        <item x="12"/>
        <item x="0"/>
        <item x="7"/>
        <item x="5"/>
        <item x="4"/>
        <item x="1"/>
        <item x="6"/>
        <item x="3"/>
        <item x="9"/>
        <item x="8"/>
        <item x="13"/>
        <item x="2"/>
        <item x="10"/>
        <item x="11"/>
        <item t="default"/>
      </items>
    </pivotField>
    <pivotField axis="axisRow"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Sum of Sales" fld="6" baseField="0" baseItem="0" numFmtId="166"/>
    <dataField name="% Total" fld="6" showDataAs="percentOfTotal" baseField="4" baseItem="8" numFmtId="10"/>
  </dataFields>
  <formats count="2">
    <format dxfId="4">
      <pivotArea dataOnly="0" labelOnly="1" outline="0" fieldPosition="0">
        <references count="1">
          <reference field="4294967294" count="2">
            <x v="0"/>
            <x v="1"/>
          </reference>
        </references>
      </pivotArea>
    </format>
    <format dxfId="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t_4d"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rowHeaderCaption="Employee">
  <location ref="N11:P20"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axis="axisRow" showAll="0">
      <items count="9">
        <item x="6"/>
        <item x="0"/>
        <item x="1"/>
        <item x="4"/>
        <item x="2"/>
        <item x="3"/>
        <item x="5"/>
        <item x="7"/>
        <item t="default"/>
      </items>
    </pivotField>
    <pivotField showAll="0"/>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Sum of Sales" fld="6" baseField="0" baseItem="0" numFmtId="166"/>
    <dataField name="% Total" fld="6" showDataAs="percentOfTotal" baseField="2" baseItem="0" numFmtId="10"/>
  </dataFields>
  <formats count="2">
    <format dxfId="76">
      <pivotArea dataOnly="0" labelOnly="1" outline="0" fieldPosition="0">
        <references count="1">
          <reference field="4294967294" count="2">
            <x v="0"/>
            <x v="1"/>
          </reference>
        </references>
      </pivotArea>
    </format>
    <format dxfId="75">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500-00000E000000}" name="pt_Top10_SalesReps"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rowHeaderCaption="Top Sales Rep">
  <location ref="N3:P12"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axis="axisRow" showAll="0" sortType="descending">
      <items count="9">
        <item x="6"/>
        <item x="0"/>
        <item x="1"/>
        <item x="4"/>
        <item x="2"/>
        <item x="3"/>
        <item x="5"/>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2"/>
  </rowFields>
  <rowItems count="9">
    <i>
      <x v="1"/>
    </i>
    <i>
      <x v="6"/>
    </i>
    <i>
      <x v="5"/>
    </i>
    <i>
      <x v="4"/>
    </i>
    <i>
      <x v="2"/>
    </i>
    <i>
      <x v="7"/>
    </i>
    <i>
      <x/>
    </i>
    <i>
      <x v="3"/>
    </i>
    <i t="grand">
      <x/>
    </i>
  </rowItems>
  <colFields count="1">
    <field x="-2"/>
  </colFields>
  <colItems count="2">
    <i>
      <x/>
    </i>
    <i i="1">
      <x v="1"/>
    </i>
  </colItems>
  <dataFields count="2">
    <dataField name="Total Sales" fld="6" baseField="0" baseItem="0" numFmtId="166"/>
    <dataField name="% Total" fld="6" showDataAs="percentOfTotal" baseField="2" baseItem="0" numFmtId="10"/>
  </dataFields>
  <formats count="2">
    <format dxfId="70">
      <pivotArea dataOnly="0" labelOnly="1" outline="0" fieldPosition="0">
        <references count="1">
          <reference field="4294967294" count="2">
            <x v="0"/>
            <x v="1"/>
          </reference>
        </references>
      </pivotArea>
    </format>
    <format dxfId="69">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500-00000D000000}" name="pt_Top10_Categories"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rowHeaderCaption="Top 10 Categories">
  <location ref="B3:D14"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showAll="0">
      <items count="15">
        <item x="12"/>
        <item x="0"/>
        <item x="7"/>
        <item x="5"/>
        <item x="4"/>
        <item x="1"/>
        <item x="6"/>
        <item x="3"/>
        <item x="9"/>
        <item x="8"/>
        <item x="13"/>
        <item x="2"/>
        <item x="10"/>
        <item x="11"/>
        <item t="default"/>
      </items>
    </pivotField>
    <pivotField axis="axisRow" showAll="0" measureFilter="1">
      <items count="15">
        <item x="2"/>
        <item x="0"/>
        <item x="3"/>
        <item x="13"/>
        <item x="10"/>
        <item x="6"/>
        <item x="8"/>
        <item x="1"/>
        <item x="12"/>
        <item x="7"/>
        <item x="11"/>
        <item x="9"/>
        <item x="5"/>
        <item x="4"/>
        <item t="default"/>
      </items>
    </pivotField>
    <pivotField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4"/>
  </rowFields>
  <rowItems count="11">
    <i>
      <x v="1"/>
    </i>
    <i>
      <x v="2"/>
    </i>
    <i>
      <x v="3"/>
    </i>
    <i>
      <x v="4"/>
    </i>
    <i>
      <x v="6"/>
    </i>
    <i>
      <x v="7"/>
    </i>
    <i>
      <x v="9"/>
    </i>
    <i>
      <x v="11"/>
    </i>
    <i>
      <x v="12"/>
    </i>
    <i>
      <x v="13"/>
    </i>
    <i t="grand">
      <x/>
    </i>
  </rowItems>
  <colFields count="1">
    <field x="-2"/>
  </colFields>
  <colItems count="2">
    <i>
      <x/>
    </i>
    <i i="1">
      <x v="1"/>
    </i>
  </colItems>
  <dataFields count="2">
    <dataField name="Total Sales" fld="6" baseField="0" baseItem="0" numFmtId="166"/>
    <dataField name="% Total" fld="6" showDataAs="percentOfTotal" baseField="4" baseItem="8" numFmtId="10"/>
  </dataFields>
  <formats count="2">
    <format dxfId="2">
      <pivotArea dataOnly="0" labelOnly="1" outline="0" fieldPosition="0">
        <references count="1">
          <reference field="4294967294" count="2">
            <x v="0"/>
            <x v="1"/>
          </reference>
        </references>
      </pivotArea>
    </format>
    <format dxfId="3">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Dark10"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500-000010000000}" name="pt_Top10_Products"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1" rowHeaderCaption="Top 10 Product ">
  <location ref="F3:H14"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descending">
      <items count="24">
        <item x="21"/>
        <item x="0"/>
        <item x="12"/>
        <item x="11"/>
        <item x="4"/>
        <item x="7"/>
        <item x="6"/>
        <item x="8"/>
        <item x="5"/>
        <item x="16"/>
        <item x="9"/>
        <item x="2"/>
        <item x="3"/>
        <item x="1"/>
        <item x="22"/>
        <item x="10"/>
        <item x="18"/>
        <item x="19"/>
        <item x="13"/>
        <item x="17"/>
        <item x="14"/>
        <item x="15"/>
        <item x="20"/>
        <item t="default"/>
      </items>
      <autoSortScope>
        <pivotArea dataOnly="0" outline="0" fieldPosition="0">
          <references count="1">
            <reference field="4294967294" count="1" selected="0">
              <x v="0"/>
            </reference>
          </references>
        </pivotArea>
      </autoSortScope>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5"/>
  </rowFields>
  <rowItems count="11">
    <i>
      <x v="8"/>
    </i>
    <i>
      <x v="1"/>
    </i>
    <i>
      <x v="17"/>
    </i>
    <i>
      <x v="18"/>
    </i>
    <i>
      <x v="7"/>
    </i>
    <i>
      <x v="10"/>
    </i>
    <i>
      <x v="5"/>
    </i>
    <i>
      <x v="2"/>
    </i>
    <i>
      <x v="9"/>
    </i>
    <i>
      <x v="11"/>
    </i>
    <i t="grand">
      <x/>
    </i>
  </rowItems>
  <colFields count="1">
    <field x="-2"/>
  </colFields>
  <colItems count="2">
    <i>
      <x/>
    </i>
    <i i="1">
      <x v="1"/>
    </i>
  </colItems>
  <dataFields count="2">
    <dataField name="Total Sales" fld="6" baseField="0" baseItem="0" numFmtId="166"/>
    <dataField name="% Total" fld="6" showDataAs="percentOfTotal" baseField="5" baseItem="0" numFmtId="10"/>
  </dataFields>
  <formats count="1">
    <format dxfId="7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Dark10"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500-00000F000000}"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rowHeaderCaption="Top 10 Customers">
  <location ref="J3:L14"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axis="axisRow" showAll="0" measureFilter="1" sortType="descending">
      <items count="15">
        <item x="12"/>
        <item x="0"/>
        <item x="7"/>
        <item x="5"/>
        <item x="4"/>
        <item x="1"/>
        <item x="6"/>
        <item x="3"/>
        <item x="9"/>
        <item x="8"/>
        <item x="13"/>
        <item x="2"/>
        <item x="10"/>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3"/>
  </rowFields>
  <rowItems count="11">
    <i>
      <x v="2"/>
    </i>
    <i>
      <x v="6"/>
    </i>
    <i>
      <x v="7"/>
    </i>
    <i>
      <x v="5"/>
    </i>
    <i>
      <x v="8"/>
    </i>
    <i>
      <x v="13"/>
    </i>
    <i>
      <x v="4"/>
    </i>
    <i>
      <x v="3"/>
    </i>
    <i>
      <x v="1"/>
    </i>
    <i>
      <x v="9"/>
    </i>
    <i t="grand">
      <x/>
    </i>
  </rowItems>
  <colFields count="1">
    <field x="-2"/>
  </colFields>
  <colItems count="2">
    <i>
      <x/>
    </i>
    <i i="1">
      <x v="1"/>
    </i>
  </colItems>
  <dataFields count="2">
    <dataField name="Total Sales" fld="6" baseField="0" baseItem="0" numFmtId="166"/>
    <dataField name="% Total" fld="6" showDataAs="percentOfTotal" baseField="3" baseItem="0" numFmtId="10"/>
  </dataFields>
  <formats count="1">
    <format dxfId="7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Dark10"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600-000011000000}" name="PivotTable5" cacheId="0" applyNumberFormats="0" applyBorderFormats="0" applyFontFormats="0" applyPatternFormats="0" applyAlignmentFormats="0" applyWidthHeightFormats="1" dataCaption="Values" updatedVersion="5" minRefreshableVersion="3" showDrill="0" useAutoFormatting="1" itemPrintTitles="1" createdVersion="5" indent="0" compact="0" compactData="0" multipleFieldFilters="0">
  <location ref="B3:R42" firstHeaderRow="1" firstDataRow="2" firstDataCol="2"/>
  <pivotFields count="16">
    <pivotField compact="0" outline="0" subtotalTop="0" showAll="0"/>
    <pivotField axis="axisCol" compact="0" numFmtId="164" outline="0" subtotalTop="0">
      <items count="15">
        <item x="0"/>
        <item x="1"/>
        <item x="2"/>
        <item x="3"/>
        <item x="4"/>
        <item x="5"/>
        <item x="6"/>
        <item x="7"/>
        <item x="8"/>
        <item x="9"/>
        <item x="10"/>
        <item x="11"/>
        <item x="12"/>
        <item x="13"/>
        <item t="default"/>
      </items>
    </pivotField>
    <pivotField compact="0" outline="0" subtotalTop="0" showAll="0"/>
    <pivotField compact="0" outline="0" subtotalTop="0" showAll="0"/>
    <pivotField name="Total Sales by Category" axis="axisRow" compact="0" outline="0" subtotalTop="0" showAll="0">
      <items count="15">
        <item x="2"/>
        <item x="0"/>
        <item x="3"/>
        <item x="13"/>
        <item x="10"/>
        <item x="6"/>
        <item x="8"/>
        <item x="1"/>
        <item x="12"/>
        <item x="7"/>
        <item x="11"/>
        <item x="9"/>
        <item x="5"/>
        <item x="4"/>
        <item t="default"/>
      </items>
    </pivotField>
    <pivotField axis="axisRow" compact="0" outline="0" subtotalTop="0" showAll="0">
      <items count="24">
        <item x="21"/>
        <item x="0"/>
        <item x="12"/>
        <item x="11"/>
        <item x="4"/>
        <item x="7"/>
        <item x="6"/>
        <item x="8"/>
        <item x="5"/>
        <item x="16"/>
        <item x="9"/>
        <item x="2"/>
        <item x="3"/>
        <item x="1"/>
        <item x="22"/>
        <item x="10"/>
        <item x="18"/>
        <item x="19"/>
        <item x="13"/>
        <item x="17"/>
        <item x="14"/>
        <item x="15"/>
        <item x="20"/>
        <item t="default"/>
      </items>
    </pivotField>
    <pivotField dataField="1" compact="0" numFmtId="165" outline="0" subtotalTop="0" showAll="0"/>
    <pivotField compact="0" outline="0" subtotalTop="0" showAll="0"/>
    <pivotField compact="0" numFmtId="9"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5" outline="0" subtotalTop="0" showAll="0"/>
    <pivotField compact="0" outline="0" subtotalTop="0" showAll="0"/>
  </pivotFields>
  <rowFields count="2">
    <field x="4"/>
    <field x="5"/>
  </rowFields>
  <rowItems count="38">
    <i>
      <x/>
      <x v="6"/>
    </i>
    <i r="1">
      <x v="21"/>
    </i>
    <i t="default">
      <x/>
    </i>
    <i>
      <x v="1"/>
      <x v="1"/>
    </i>
    <i r="1">
      <x v="4"/>
    </i>
    <i r="1">
      <x v="8"/>
    </i>
    <i r="1">
      <x v="15"/>
    </i>
    <i t="default">
      <x v="1"/>
    </i>
    <i>
      <x v="2"/>
      <x v="5"/>
    </i>
    <i t="default">
      <x v="2"/>
    </i>
    <i>
      <x v="3"/>
      <x v="14"/>
    </i>
    <i t="default">
      <x v="3"/>
    </i>
    <i>
      <x v="4"/>
      <x v="9"/>
    </i>
    <i t="default">
      <x v="4"/>
    </i>
    <i>
      <x v="5"/>
      <x v="3"/>
    </i>
    <i r="1">
      <x v="22"/>
    </i>
    <i t="default">
      <x v="5"/>
    </i>
    <i>
      <x v="6"/>
      <x v="18"/>
    </i>
    <i t="default">
      <x v="6"/>
    </i>
    <i>
      <x v="7"/>
      <x/>
    </i>
    <i r="1">
      <x v="11"/>
    </i>
    <i r="1">
      <x v="12"/>
    </i>
    <i r="1">
      <x v="13"/>
    </i>
    <i t="default">
      <x v="7"/>
    </i>
    <i>
      <x v="8"/>
      <x v="16"/>
    </i>
    <i t="default">
      <x v="8"/>
    </i>
    <i>
      <x v="9"/>
      <x v="2"/>
    </i>
    <i r="1">
      <x v="17"/>
    </i>
    <i t="default">
      <x v="9"/>
    </i>
    <i>
      <x v="10"/>
      <x v="19"/>
    </i>
    <i t="default">
      <x v="10"/>
    </i>
    <i>
      <x v="11"/>
      <x v="20"/>
    </i>
    <i t="default">
      <x v="11"/>
    </i>
    <i>
      <x v="12"/>
      <x v="10"/>
    </i>
    <i t="default">
      <x v="12"/>
    </i>
    <i>
      <x v="13"/>
      <x v="7"/>
    </i>
    <i t="default">
      <x v="13"/>
    </i>
    <i t="grand">
      <x/>
    </i>
  </rowItems>
  <colFields count="1">
    <field x="1"/>
  </colFields>
  <colItems count="15">
    <i>
      <x/>
    </i>
    <i>
      <x v="1"/>
    </i>
    <i>
      <x v="2"/>
    </i>
    <i>
      <x v="3"/>
    </i>
    <i>
      <x v="4"/>
    </i>
    <i>
      <x v="5"/>
    </i>
    <i>
      <x v="6"/>
    </i>
    <i>
      <x v="7"/>
    </i>
    <i>
      <x v="8"/>
    </i>
    <i>
      <x v="9"/>
    </i>
    <i>
      <x v="10"/>
    </i>
    <i>
      <x v="11"/>
    </i>
    <i>
      <x v="12"/>
    </i>
    <i>
      <x v="13"/>
    </i>
    <i t="grand">
      <x/>
    </i>
  </colItems>
  <dataFields count="1">
    <dataField name="Sum of Sales" fld="6" baseField="0" baseItem="0" numFmtId="166"/>
  </dataFields>
  <formats count="22">
    <format dxfId="41">
      <pivotArea dataOnly="0" labelOnly="1" outline="0" fieldPosition="0">
        <references count="1">
          <reference field="4" count="1">
            <x v="0"/>
          </reference>
        </references>
      </pivotArea>
    </format>
    <format dxfId="40">
      <pivotArea dataOnly="0" labelOnly="1" outline="0" fieldPosition="0">
        <references count="1">
          <reference field="4" count="1">
            <x v="0"/>
          </reference>
        </references>
      </pivotArea>
    </format>
    <format dxfId="39">
      <pivotArea dataOnly="0" labelOnly="1" outline="0" fieldPosition="0">
        <references count="1">
          <reference field="4" count="0"/>
        </references>
      </pivotArea>
    </format>
    <format dxfId="38">
      <pivotArea dataOnly="0" labelOnly="1" outline="0" fieldPosition="0">
        <references count="1">
          <reference field="4" count="1">
            <x v="0"/>
          </reference>
        </references>
      </pivotArea>
    </format>
    <format dxfId="37">
      <pivotArea dataOnly="0" labelOnly="1" outline="0" fieldPosition="0">
        <references count="1">
          <reference field="4" count="1">
            <x v="1"/>
          </reference>
        </references>
      </pivotArea>
    </format>
    <format dxfId="36">
      <pivotArea dataOnly="0" labelOnly="1" outline="0" fieldPosition="0">
        <references count="1">
          <reference field="4" count="1">
            <x v="2"/>
          </reference>
        </references>
      </pivotArea>
    </format>
    <format dxfId="35">
      <pivotArea dataOnly="0" labelOnly="1" outline="0" fieldPosition="0">
        <references count="1">
          <reference field="4" count="1">
            <x v="3"/>
          </reference>
        </references>
      </pivotArea>
    </format>
    <format dxfId="34">
      <pivotArea dataOnly="0" labelOnly="1" outline="0" fieldPosition="0">
        <references count="1">
          <reference field="4" count="1">
            <x v="4"/>
          </reference>
        </references>
      </pivotArea>
    </format>
    <format dxfId="33">
      <pivotArea dataOnly="0" labelOnly="1" outline="0" fieldPosition="0">
        <references count="1">
          <reference field="4" count="1">
            <x v="5"/>
          </reference>
        </references>
      </pivotArea>
    </format>
    <format dxfId="32">
      <pivotArea dataOnly="0" labelOnly="1" outline="0" fieldPosition="0">
        <references count="1">
          <reference field="4" count="1">
            <x v="6"/>
          </reference>
        </references>
      </pivotArea>
    </format>
    <format dxfId="31">
      <pivotArea dataOnly="0" labelOnly="1" outline="0" fieldPosition="0">
        <references count="1">
          <reference field="4" count="1">
            <x v="7"/>
          </reference>
        </references>
      </pivotArea>
    </format>
    <format dxfId="30">
      <pivotArea dataOnly="0" labelOnly="1" outline="0" fieldPosition="0">
        <references count="1">
          <reference field="4" count="1">
            <x v="8"/>
          </reference>
        </references>
      </pivotArea>
    </format>
    <format dxfId="29">
      <pivotArea dataOnly="0" labelOnly="1" outline="0" fieldPosition="0">
        <references count="1">
          <reference field="4" count="1">
            <x v="9"/>
          </reference>
        </references>
      </pivotArea>
    </format>
    <format dxfId="28">
      <pivotArea dataOnly="0" labelOnly="1" outline="0" fieldPosition="0">
        <references count="1">
          <reference field="4" count="1">
            <x v="10"/>
          </reference>
        </references>
      </pivotArea>
    </format>
    <format dxfId="27">
      <pivotArea dataOnly="0" labelOnly="1" outline="0" fieldPosition="0">
        <references count="1">
          <reference field="4" count="1">
            <x v="11"/>
          </reference>
        </references>
      </pivotArea>
    </format>
    <format dxfId="26">
      <pivotArea dataOnly="0" labelOnly="1" outline="0" fieldPosition="0">
        <references count="1">
          <reference field="4" count="1">
            <x v="12"/>
          </reference>
        </references>
      </pivotArea>
    </format>
    <format dxfId="25">
      <pivotArea dataOnly="0" labelOnly="1" outline="0" fieldPosition="0">
        <references count="1">
          <reference field="4" count="1">
            <x v="13"/>
          </reference>
        </references>
      </pivotArea>
    </format>
    <format dxfId="24">
      <pivotArea outline="0" fieldPosition="0">
        <references count="1">
          <reference field="4294967294" count="1">
            <x v="0"/>
          </reference>
        </references>
      </pivotArea>
    </format>
    <format dxfId="23">
      <pivotArea dataOnly="0" labelOnly="1" outline="0" fieldPosition="0">
        <references count="1">
          <reference field="1" count="6">
            <x v="1"/>
            <x v="2"/>
            <x v="3"/>
            <x v="4"/>
            <x v="5"/>
            <x v="6"/>
          </reference>
        </references>
      </pivotArea>
    </format>
    <format dxfId="22">
      <pivotArea dataOnly="0" labelOnly="1" grandCol="1" outline="0" fieldPosition="0"/>
    </format>
    <format dxfId="21">
      <pivotArea dataOnly="0" labelOnly="1" outline="0" fieldPosition="0">
        <references count="1">
          <reference field="1" count="1">
            <x v="0"/>
          </reference>
        </references>
      </pivotArea>
    </format>
    <format dxfId="20">
      <pivotArea dataOnly="0" labelOnly="1" outline="0" fieldPosition="0">
        <references count="1">
          <reference field="1" count="7">
            <x v="7"/>
            <x v="8"/>
            <x v="9"/>
            <x v="10"/>
            <x v="11"/>
            <x v="12"/>
            <x v="13"/>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600-000012000000}" name="PivotTable6" cacheId="0" applyNumberFormats="0" applyBorderFormats="0" applyFontFormats="0" applyPatternFormats="0" applyAlignmentFormats="0" applyWidthHeightFormats="1" dataCaption="Values" updatedVersion="5" minRefreshableVersion="3" showDrill="0" useAutoFormatting="1" itemPrintTitles="1" createdVersion="5" indent="0" compact="0" compactData="0" multipleFieldFilters="0">
  <location ref="B45:R77" firstHeaderRow="1" firstDataRow="2" firstDataCol="2"/>
  <pivotFields count="16">
    <pivotField compact="0" outline="0" subtotalTop="0" showAll="0"/>
    <pivotField axis="axisCol" compact="0" numFmtId="164" outline="0" subtotalTop="0">
      <items count="15">
        <item x="0"/>
        <item x="1"/>
        <item x="2"/>
        <item x="3"/>
        <item x="4"/>
        <item x="5"/>
        <item x="6"/>
        <item x="7"/>
        <item x="8"/>
        <item x="9"/>
        <item x="10"/>
        <item x="11"/>
        <item x="12"/>
        <item x="13"/>
        <item t="default"/>
      </items>
    </pivotField>
    <pivotField name="Total Sales by Sales Rep" axis="axisRow" compact="0" outline="0" subtotalTop="0" showAll="0">
      <items count="9">
        <item x="6"/>
        <item x="0"/>
        <item x="1"/>
        <item x="4"/>
        <item x="2"/>
        <item x="3"/>
        <item x="5"/>
        <item x="7"/>
        <item t="default"/>
      </items>
    </pivotField>
    <pivotField axis="axisRow" compact="0" outline="0" subtotalTop="0" showAll="0">
      <items count="15">
        <item x="12"/>
        <item x="0"/>
        <item x="7"/>
        <item x="5"/>
        <item x="4"/>
        <item x="1"/>
        <item x="6"/>
        <item x="3"/>
        <item x="9"/>
        <item x="8"/>
        <item x="13"/>
        <item x="2"/>
        <item x="10"/>
        <item x="11"/>
        <item t="default"/>
      </items>
    </pivotField>
    <pivotField compact="0" outline="0" subtotalTop="0" showAll="0">
      <items count="15">
        <item x="2"/>
        <item x="0"/>
        <item x="3"/>
        <item x="13"/>
        <item x="10"/>
        <item x="6"/>
        <item x="8"/>
        <item x="1"/>
        <item x="12"/>
        <item x="7"/>
        <item x="11"/>
        <item x="9"/>
        <item x="5"/>
        <item x="4"/>
        <item t="default"/>
      </items>
    </pivotField>
    <pivotField compact="0" outline="0" subtotalTop="0" showAll="0">
      <items count="24">
        <item x="21"/>
        <item x="0"/>
        <item x="12"/>
        <item x="11"/>
        <item x="4"/>
        <item x="7"/>
        <item x="6"/>
        <item x="8"/>
        <item x="5"/>
        <item x="16"/>
        <item x="9"/>
        <item x="2"/>
        <item x="3"/>
        <item x="1"/>
        <item x="22"/>
        <item x="10"/>
        <item x="18"/>
        <item x="19"/>
        <item x="13"/>
        <item x="17"/>
        <item x="14"/>
        <item x="15"/>
        <item x="20"/>
        <item t="default"/>
      </items>
    </pivotField>
    <pivotField dataField="1" compact="0" numFmtId="165" outline="0" subtotalTop="0" showAll="0"/>
    <pivotField compact="0" outline="0" subtotalTop="0" showAll="0"/>
    <pivotField compact="0" numFmtId="9"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5" outline="0" subtotalTop="0" showAll="0"/>
    <pivotField compact="0" outline="0" subtotalTop="0" showAll="0"/>
  </pivotFields>
  <rowFields count="2">
    <field x="2"/>
    <field x="3"/>
  </rowFields>
  <rowItems count="31">
    <i>
      <x/>
      <x v="6"/>
    </i>
    <i t="default">
      <x/>
    </i>
    <i>
      <x v="1"/>
      <x v="1"/>
    </i>
    <i r="1">
      <x v="2"/>
    </i>
    <i r="1">
      <x v="5"/>
    </i>
    <i r="1">
      <x v="12"/>
    </i>
    <i r="1">
      <x v="13"/>
    </i>
    <i t="default">
      <x v="1"/>
    </i>
    <i>
      <x v="2"/>
      <x v="4"/>
    </i>
    <i r="1">
      <x v="5"/>
    </i>
    <i r="1">
      <x v="7"/>
    </i>
    <i t="default">
      <x v="2"/>
    </i>
    <i>
      <x v="3"/>
      <x v="6"/>
    </i>
    <i t="default">
      <x v="3"/>
    </i>
    <i>
      <x v="4"/>
      <x v="3"/>
    </i>
    <i r="1">
      <x v="7"/>
    </i>
    <i r="1">
      <x v="9"/>
    </i>
    <i r="1">
      <x v="11"/>
    </i>
    <i t="default">
      <x v="4"/>
    </i>
    <i>
      <x v="5"/>
      <x v="6"/>
    </i>
    <i r="1">
      <x v="7"/>
    </i>
    <i t="default">
      <x v="5"/>
    </i>
    <i>
      <x v="6"/>
      <x/>
    </i>
    <i r="1">
      <x v="2"/>
    </i>
    <i r="1">
      <x v="4"/>
    </i>
    <i r="1">
      <x v="9"/>
    </i>
    <i r="1">
      <x v="10"/>
    </i>
    <i t="default">
      <x v="6"/>
    </i>
    <i>
      <x v="7"/>
      <x v="8"/>
    </i>
    <i t="default">
      <x v="7"/>
    </i>
    <i t="grand">
      <x/>
    </i>
  </rowItems>
  <colFields count="1">
    <field x="1"/>
  </colFields>
  <colItems count="15">
    <i>
      <x/>
    </i>
    <i>
      <x v="1"/>
    </i>
    <i>
      <x v="2"/>
    </i>
    <i>
      <x v="3"/>
    </i>
    <i>
      <x v="4"/>
    </i>
    <i>
      <x v="5"/>
    </i>
    <i>
      <x v="6"/>
    </i>
    <i>
      <x v="7"/>
    </i>
    <i>
      <x v="8"/>
    </i>
    <i>
      <x v="9"/>
    </i>
    <i>
      <x v="10"/>
    </i>
    <i>
      <x v="11"/>
    </i>
    <i>
      <x v="12"/>
    </i>
    <i>
      <x v="13"/>
    </i>
    <i t="grand">
      <x/>
    </i>
  </colItems>
  <dataFields count="1">
    <dataField name="Sum of Sales" fld="6" baseField="0" baseItem="0" numFmtId="166"/>
  </dataFields>
  <formats count="27">
    <format dxfId="68">
      <pivotArea outline="0" fieldPosition="0">
        <references count="1">
          <reference field="4294967294" count="1">
            <x v="0"/>
          </reference>
        </references>
      </pivotArea>
    </format>
    <format dxfId="67">
      <pivotArea dataOnly="0" labelOnly="1" outline="0" fieldPosition="0">
        <references count="1">
          <reference field="2" count="1">
            <x v="0"/>
          </reference>
        </references>
      </pivotArea>
    </format>
    <format dxfId="66">
      <pivotArea dataOnly="0" labelOnly="1" outline="0" offset="IV1" fieldPosition="0">
        <references count="1">
          <reference field="2" count="1">
            <x v="1"/>
          </reference>
        </references>
      </pivotArea>
    </format>
    <format dxfId="65">
      <pivotArea dataOnly="0" labelOnly="1" outline="0" offset="IV3" fieldPosition="0">
        <references count="1">
          <reference field="2" count="1">
            <x v="1"/>
          </reference>
        </references>
      </pivotArea>
    </format>
    <format dxfId="64">
      <pivotArea dataOnly="0" labelOnly="1" outline="0" offset="IV2" fieldPosition="0">
        <references count="1">
          <reference field="2" count="1">
            <x v="1"/>
          </reference>
        </references>
      </pivotArea>
    </format>
    <format dxfId="63">
      <pivotArea dataOnly="0" labelOnly="1" outline="0" offset="IV4" fieldPosition="0">
        <references count="1">
          <reference field="2" count="1">
            <x v="1"/>
          </reference>
        </references>
      </pivotArea>
    </format>
    <format dxfId="62">
      <pivotArea dataOnly="0" labelOnly="1" outline="0" offset="IV256" fieldPosition="0">
        <references count="1">
          <reference field="2" count="1">
            <x v="1"/>
          </reference>
        </references>
      </pivotArea>
    </format>
    <format dxfId="61">
      <pivotArea dataOnly="0" labelOnly="1" outline="0" offset="IV1" fieldPosition="0">
        <references count="1">
          <reference field="2" count="1">
            <x v="2"/>
          </reference>
        </references>
      </pivotArea>
    </format>
    <format dxfId="60">
      <pivotArea dataOnly="0" labelOnly="1" outline="0" offset="IV2" fieldPosition="0">
        <references count="1">
          <reference field="2" count="1">
            <x v="2"/>
          </reference>
        </references>
      </pivotArea>
    </format>
    <format dxfId="59">
      <pivotArea dataOnly="0" labelOnly="1" outline="0" offset="IV256" fieldPosition="0">
        <references count="1">
          <reference field="2" count="1">
            <x v="2"/>
          </reference>
        </references>
      </pivotArea>
    </format>
    <format dxfId="58">
      <pivotArea dataOnly="0" labelOnly="1" outline="0" fieldPosition="0">
        <references count="1">
          <reference field="2" count="1">
            <x v="3"/>
          </reference>
        </references>
      </pivotArea>
    </format>
    <format dxfId="57">
      <pivotArea dataOnly="0" labelOnly="1" outline="0" offset="IV1" fieldPosition="0">
        <references count="1">
          <reference field="2" count="1">
            <x v="4"/>
          </reference>
        </references>
      </pivotArea>
    </format>
    <format dxfId="56">
      <pivotArea dataOnly="0" labelOnly="1" outline="0" offset="IV2" fieldPosition="0">
        <references count="1">
          <reference field="2" count="1">
            <x v="4"/>
          </reference>
        </references>
      </pivotArea>
    </format>
    <format dxfId="55">
      <pivotArea dataOnly="0" labelOnly="1" outline="0" offset="IV3" fieldPosition="0">
        <references count="1">
          <reference field="2" count="1">
            <x v="4"/>
          </reference>
        </references>
      </pivotArea>
    </format>
    <format dxfId="54">
      <pivotArea dataOnly="0" labelOnly="1" outline="0" offset="IV256" fieldPosition="0">
        <references count="1">
          <reference field="2" count="1">
            <x v="4"/>
          </reference>
        </references>
      </pivotArea>
    </format>
    <format dxfId="53">
      <pivotArea dataOnly="0" labelOnly="1" outline="0" offset="IV1" fieldPosition="0">
        <references count="1">
          <reference field="2" count="1">
            <x v="5"/>
          </reference>
        </references>
      </pivotArea>
    </format>
    <format dxfId="52">
      <pivotArea dataOnly="0" labelOnly="1" outline="0" offset="IV256" fieldPosition="0">
        <references count="1">
          <reference field="2" count="1">
            <x v="5"/>
          </reference>
        </references>
      </pivotArea>
    </format>
    <format dxfId="51">
      <pivotArea dataOnly="0" labelOnly="1" outline="0" offset="IV256" fieldPosition="0">
        <references count="1">
          <reference field="2" count="1">
            <x v="6"/>
          </reference>
        </references>
      </pivotArea>
    </format>
    <format dxfId="50">
      <pivotArea dataOnly="0" labelOnly="1" outline="0" offset="IV4" fieldPosition="0">
        <references count="1">
          <reference field="2" count="1">
            <x v="6"/>
          </reference>
        </references>
      </pivotArea>
    </format>
    <format dxfId="49">
      <pivotArea dataOnly="0" labelOnly="1" outline="0" offset="IV3" fieldPosition="0">
        <references count="1">
          <reference field="2" count="1">
            <x v="6"/>
          </reference>
        </references>
      </pivotArea>
    </format>
    <format dxfId="48">
      <pivotArea dataOnly="0" labelOnly="1" outline="0" offset="IV2" fieldPosition="0">
        <references count="1">
          <reference field="2" count="1">
            <x v="6"/>
          </reference>
        </references>
      </pivotArea>
    </format>
    <format dxfId="47">
      <pivotArea dataOnly="0" labelOnly="1" outline="0" offset="IV1" fieldPosition="0">
        <references count="1">
          <reference field="2" count="1">
            <x v="6"/>
          </reference>
        </references>
      </pivotArea>
    </format>
    <format dxfId="46">
      <pivotArea dataOnly="0" labelOnly="1" outline="0" fieldPosition="0">
        <references count="1">
          <reference field="2" count="1">
            <x v="7"/>
          </reference>
        </references>
      </pivotArea>
    </format>
    <format dxfId="45">
      <pivotArea dataOnly="0" labelOnly="1" outline="0" fieldPosition="0">
        <references count="1">
          <reference field="1" count="6">
            <x v="1"/>
            <x v="2"/>
            <x v="3"/>
            <x v="4"/>
            <x v="5"/>
            <x v="6"/>
          </reference>
        </references>
      </pivotArea>
    </format>
    <format dxfId="44">
      <pivotArea dataOnly="0" labelOnly="1" grandCol="1" outline="0" fieldPosition="0"/>
    </format>
    <format dxfId="43">
      <pivotArea dataOnly="0" labelOnly="1" outline="0" fieldPosition="0">
        <references count="1">
          <reference field="1" count="7">
            <x v="7"/>
            <x v="8"/>
            <x v="9"/>
            <x v="10"/>
            <x v="11"/>
            <x v="12"/>
            <x v="13"/>
          </reference>
        </references>
      </pivotArea>
    </format>
    <format dxfId="42">
      <pivotArea dataOnly="0" labelOnly="1" outline="0" fieldPosition="0">
        <references count="1">
          <reference field="1" count="1">
            <x v="0"/>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t_2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Employee">
  <location ref="M3:O12"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axis="axisRow" showAll="0">
      <items count="9">
        <item x="6"/>
        <item x="0"/>
        <item x="1"/>
        <item x="4"/>
        <item x="2"/>
        <item x="3"/>
        <item x="5"/>
        <item x="7"/>
        <item t="default"/>
      </items>
    </pivotField>
    <pivotField showAll="0"/>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Sum of Sales" fld="6" baseField="0" baseItem="0" numFmtId="166"/>
    <dataField name="% Total" fld="6" showDataAs="percentOfTotal" baseField="2" baseItem="0" numFmtId="1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900-000013000000}"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rowHeaderCaption="Product  Activity">
  <location ref="F15:H26"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Total Sales" fld="6" baseField="0" baseItem="0" numFmtId="166"/>
    <dataField name="% Total" fld="6" showDataAs="percentOfTotal" baseField="5" baseItem="0" numFmtId="10"/>
  </dataFields>
  <formats count="1">
    <format dxfId="6">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4"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900-000017000000}" name="PivotTable11"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2" rowHeaderCaption="Sales Rep Activity">
  <location ref="N27:O28" firstHeaderRow="1" firstDataRow="1" firstDataCol="1"/>
  <pivotFields count="16">
    <pivotField showAll="0"/>
    <pivotField numFmtId="164" showAll="0">
      <items count="15">
        <item x="0"/>
        <item x="1"/>
        <item x="2"/>
        <item x="3"/>
        <item x="4"/>
        <item x="5"/>
        <item x="6"/>
        <item x="7"/>
        <item x="8"/>
        <item x="9"/>
        <item x="10"/>
        <item x="11"/>
        <item x="12"/>
        <item x="13"/>
        <item t="default"/>
      </items>
    </pivotField>
    <pivotField axis="axisRow" showAll="0" measureFilter="1">
      <items count="9">
        <item x="6"/>
        <item x="0"/>
        <item x="1"/>
        <item x="4"/>
        <item x="2"/>
        <item x="3"/>
        <item x="5"/>
        <item x="7"/>
        <item t="default"/>
      </items>
    </pivotField>
    <pivotField showAll="0"/>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2"/>
  </rowFields>
  <rowItems count="1">
    <i>
      <x v="1"/>
    </i>
  </rowItems>
  <colItems count="1">
    <i/>
  </colItems>
  <dataFields count="1">
    <dataField name="Total Sales" fld="6" baseField="0" baseItem="0" numFmtId="166"/>
  </dataFields>
  <formats count="2">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900-000016000000}" name="PivotTable10"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rowHeaderCaption="Customer  Activity">
  <location ref="J15:L30"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axis="axisRow" showAll="0">
      <items count="15">
        <item x="12"/>
        <item x="0"/>
        <item x="7"/>
        <item x="5"/>
        <item x="4"/>
        <item x="1"/>
        <item x="6"/>
        <item x="3"/>
        <item x="9"/>
        <item x="8"/>
        <item x="13"/>
        <item x="2"/>
        <item x="10"/>
        <item x="11"/>
        <item t="default"/>
      </items>
    </pivotField>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Total Sales" fld="6" baseField="0" baseItem="0" numFmtId="166"/>
    <dataField name="% Total" fld="6" showDataAs="percentOfTotal" baseField="3" baseItem="0" numFmtId="10"/>
  </dataFields>
  <formats count="1">
    <format dxfId="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900-000015000000}"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 rowHeaderCaption="Sales Rep  Activity">
  <location ref="N15:P24"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axis="axisRow" showAll="0">
      <items count="9">
        <item x="6"/>
        <item x="0"/>
        <item x="1"/>
        <item x="4"/>
        <item x="2"/>
        <item x="3"/>
        <item x="5"/>
        <item x="7"/>
        <item t="default"/>
      </items>
    </pivotField>
    <pivotField showAll="0"/>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Total Sales" fld="6" baseField="0" baseItem="0" numFmtId="166"/>
    <dataField name="% Total" fld="6" showDataAs="percentOfTotal" baseField="2" baseItem="0" numFmtId="10"/>
  </dataFields>
  <formats count="2">
    <format dxfId="11">
      <pivotArea dataOnly="0" labelOnly="1" outline="0" fieldPosition="0">
        <references count="1">
          <reference field="4294967294" count="2">
            <x v="0"/>
            <x v="1"/>
          </reference>
        </references>
      </pivotArea>
    </format>
    <format dxfId="10">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900-000014000000}"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rowHeaderCaption="Category Activity">
  <location ref="B15:D30"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showAll="0">
      <items count="15">
        <item x="12"/>
        <item x="0"/>
        <item x="7"/>
        <item x="5"/>
        <item x="4"/>
        <item x="1"/>
        <item x="6"/>
        <item x="3"/>
        <item x="9"/>
        <item x="8"/>
        <item x="13"/>
        <item x="2"/>
        <item x="10"/>
        <item x="11"/>
        <item t="default"/>
      </items>
    </pivotField>
    <pivotField axis="axisRow"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showAll="0">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Total Sales" fld="6" baseField="0" baseItem="0" numFmtId="166"/>
    <dataField name="% Total" fld="6" showDataAs="percentOfTotal" baseField="4" baseItem="8" numFmtId="10"/>
  </dataFields>
  <formats count="2">
    <format dxfId="0">
      <pivotArea dataOnly="0" labelOnly="1" outline="0" fieldPosition="0">
        <references count="1">
          <reference field="4294967294" count="2">
            <x v="0"/>
            <x v="1"/>
          </reference>
        </references>
      </pivotArea>
    </format>
    <format dxfId="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t_2c"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ustomer Name">
  <location ref="I3:K18"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axis="axisRow" showAll="0">
      <items count="15">
        <item x="12"/>
        <item x="0"/>
        <item x="7"/>
        <item x="5"/>
        <item x="4"/>
        <item x="1"/>
        <item x="6"/>
        <item x="3"/>
        <item x="9"/>
        <item x="8"/>
        <item x="13"/>
        <item x="2"/>
        <item x="10"/>
        <item x="11"/>
        <item t="default"/>
      </items>
    </pivotField>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ales" fld="6" baseField="0" baseItem="0" numFmtId="166"/>
    <dataField name="% Total" fld="6" showDataAs="percentOfTotal" baseField="3" baseItem="0" numFmtId="1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t_2b"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Name">
  <location ref="E3:G14"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Sum of Sales" fld="6" baseField="0" baseItem="0" numFmtId="166"/>
    <dataField name="% Total" fld="6" showDataAs="percentOfTotal" baseField="5" baseItem="0" numFmtId="10"/>
  </dataFields>
  <pivotTableStyleInfo name="PivotStyleMedium17"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t_2a"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ategory">
  <location ref="A3:C18"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axis="axisRow"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Sum of Sales" fld="6" baseField="0" baseItem="0" numFmtId="166"/>
    <dataField name="% Total" fld="6" showDataAs="percentOfTotal" baseField="4" baseItem="8" numFmtId="10"/>
  </dataFields>
  <formats count="2">
    <format dxfId="84">
      <pivotArea dataOnly="0" labelOnly="1" outline="0" fieldPosition="0">
        <references count="1">
          <reference field="4294967294" count="2">
            <x v="0"/>
            <x v="1"/>
          </reference>
        </references>
      </pivotArea>
    </format>
    <format dxfId="83">
      <pivotArea outline="0" fieldPosition="0">
        <references count="1">
          <reference field="4294967294" count="1">
            <x v="0"/>
          </reference>
        </references>
      </pivotArea>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t_3c"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Customer Name">
  <location ref="J3:L18"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items count="9">
        <item x="6"/>
        <item x="0"/>
        <item x="1"/>
        <item x="4"/>
        <item x="2"/>
        <item x="3"/>
        <item x="5"/>
        <item x="7"/>
        <item t="default"/>
      </items>
    </pivotField>
    <pivotField axis="axisRow" showAll="0">
      <items count="15">
        <item x="12"/>
        <item x="0"/>
        <item x="7"/>
        <item x="5"/>
        <item x="4"/>
        <item x="1"/>
        <item x="6"/>
        <item x="3"/>
        <item x="9"/>
        <item x="8"/>
        <item x="13"/>
        <item x="2"/>
        <item x="10"/>
        <item x="11"/>
        <item t="default"/>
      </items>
    </pivotField>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Sales" fld="6" baseField="0" baseItem="0" numFmtId="166"/>
    <dataField name="% Total" fld="6" showDataAs="percentOfTotal" baseField="3" baseItem="0" numFmtId="10"/>
  </dataFields>
  <formats count="1">
    <format dxfId="7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t_3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Employee">
  <location ref="N3:P12"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axis="axisRow" showAll="0">
      <items count="9">
        <item x="6"/>
        <item x="0"/>
        <item x="1"/>
        <item x="4"/>
        <item x="2"/>
        <item x="3"/>
        <item x="5"/>
        <item x="7"/>
        <item t="default"/>
      </items>
    </pivotField>
    <pivotField showAll="0"/>
    <pivotField showAll="0"/>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Sum of Sales" fld="6" baseField="0" baseItem="0" numFmtId="166"/>
    <dataField name="% Total" fld="6" showDataAs="percentOfTotal" baseField="2" baseItem="0" numFmtId="10"/>
  </dataFields>
  <formats count="2">
    <format dxfId="79">
      <pivotArea dataOnly="0" labelOnly="1" outline="0" fieldPosition="0">
        <references count="1">
          <reference field="4294967294" count="2">
            <x v="0"/>
            <x v="1"/>
          </reference>
        </references>
      </pivotArea>
    </format>
    <format dxfId="78">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t_3a"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Category">
  <location ref="B3:D18"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axis="axisRow" showAll="0" sortType="descending">
      <items count="15">
        <item x="2"/>
        <item x="0"/>
        <item x="3"/>
        <item x="13"/>
        <item x="10"/>
        <item x="6"/>
        <item x="8"/>
        <item x="1"/>
        <item x="12"/>
        <item x="7"/>
        <item x="11"/>
        <item x="9"/>
        <item x="5"/>
        <item x="4"/>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4"/>
  </rowFields>
  <rowItems count="15">
    <i>
      <x v="1"/>
    </i>
    <i>
      <x v="9"/>
    </i>
    <i>
      <x v="7"/>
    </i>
    <i>
      <x v="6"/>
    </i>
    <i>
      <x v="13"/>
    </i>
    <i>
      <x v="12"/>
    </i>
    <i>
      <x v="2"/>
    </i>
    <i>
      <x v="4"/>
    </i>
    <i>
      <x v="11"/>
    </i>
    <i>
      <x v="3"/>
    </i>
    <i>
      <x v="5"/>
    </i>
    <i>
      <x/>
    </i>
    <i>
      <x v="10"/>
    </i>
    <i>
      <x v="8"/>
    </i>
    <i t="grand">
      <x/>
    </i>
  </rowItems>
  <colFields count="1">
    <field x="-2"/>
  </colFields>
  <colItems count="2">
    <i>
      <x/>
    </i>
    <i i="1">
      <x v="1"/>
    </i>
  </colItems>
  <dataFields count="2">
    <dataField name="Sum of Sales" fld="6" baseField="0" baseItem="0" numFmtId="166"/>
    <dataField name="% Total" fld="6" showDataAs="percentOfTotal" baseField="4" baseItem="8" numFmtId="10"/>
  </dataFields>
  <formats count="2">
    <format dxfId="81">
      <pivotArea dataOnly="0" labelOnly="1" outline="0" fieldPosition="0">
        <references count="1">
          <reference field="4294967294" count="2">
            <x v="0"/>
            <x v="1"/>
          </reference>
        </references>
      </pivotArea>
    </format>
    <format dxfId="80">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t_3b"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 Name">
  <location ref="F3:H14" firstHeaderRow="0" firstDataRow="1" firstDataCol="1"/>
  <pivotFields count="1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24">
        <item x="21"/>
        <item x="0"/>
        <item x="12"/>
        <item x="11"/>
        <item x="4"/>
        <item x="7"/>
        <item x="6"/>
        <item x="8"/>
        <item x="5"/>
        <item x="16"/>
        <item x="9"/>
        <item x="2"/>
        <item x="3"/>
        <item x="1"/>
        <item x="22"/>
        <item x="10"/>
        <item x="18"/>
        <item x="19"/>
        <item x="13"/>
        <item x="17"/>
        <item x="14"/>
        <item x="15"/>
        <item x="20"/>
        <item t="default"/>
      </items>
    </pivotField>
    <pivotField dataField="1" numFmtId="165" showAll="0"/>
    <pivotField showAll="0"/>
    <pivotField numFmtId="9" showAll="0"/>
    <pivotField showAll="0"/>
    <pivotField showAll="0"/>
    <pivotField showAll="0"/>
    <pivotField showAll="0"/>
    <pivotField showAll="0"/>
    <pivotField numFmtId="165" showAll="0"/>
    <pivotField showAll="0"/>
  </pivotFields>
  <rowFields count="1">
    <field x="5"/>
  </rowFields>
  <rowItems count="11">
    <i>
      <x v="1"/>
    </i>
    <i>
      <x v="2"/>
    </i>
    <i>
      <x v="5"/>
    </i>
    <i>
      <x v="7"/>
    </i>
    <i>
      <x v="8"/>
    </i>
    <i>
      <x v="9"/>
    </i>
    <i>
      <x v="10"/>
    </i>
    <i>
      <x v="11"/>
    </i>
    <i>
      <x v="17"/>
    </i>
    <i>
      <x v="18"/>
    </i>
    <i t="grand">
      <x/>
    </i>
  </rowItems>
  <colFields count="1">
    <field x="-2"/>
  </colFields>
  <colItems count="2">
    <i>
      <x/>
    </i>
    <i i="1">
      <x v="1"/>
    </i>
  </colItems>
  <dataFields count="2">
    <dataField name="Sum of Sales" fld="6" baseField="0" baseItem="0" numFmtId="166"/>
    <dataField name="% Total" fld="6" showDataAs="percentOfTotal" baseField="5" baseItem="0" numFmtId="10"/>
  </dataFields>
  <formats count="1">
    <format dxfId="82">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0000000-0013-0000-FFFF-FFFF01000000}" sourceName="Employee">
  <pivotTables>
    <pivotTable tabId="5" name="pt_4a"/>
    <pivotTable tabId="6" name="pt_Top10_Categories"/>
    <pivotTable tabId="9" name="PivotTable8"/>
  </pivotTables>
  <data>
    <tabular pivotCacheId="1">
      <items count="8">
        <i x="6" s="1"/>
        <i x="0" s="1"/>
        <i x="1" s="1"/>
        <i x="4" s="1"/>
        <i x="2" s="1"/>
        <i x="3"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0000000-0013-0000-FFFF-FFFF02000000}" sourceName="Customer Name">
  <pivotTables>
    <pivotTable tabId="5" name="pt_4a"/>
    <pivotTable tabId="6" name="pt_Top10_Categories"/>
    <pivotTable tabId="9" name="PivotTable8"/>
  </pivotTables>
  <data>
    <tabular pivotCacheId="1">
      <items count="14">
        <i x="12" s="1"/>
        <i x="0" s="1"/>
        <i x="7" s="1"/>
        <i x="5" s="1"/>
        <i x="4" s="1"/>
        <i x="1" s="1"/>
        <i x="6" s="1"/>
        <i x="3" s="1"/>
        <i x="9" s="1"/>
        <i x="8" s="1"/>
        <i x="13" s="1"/>
        <i x="2"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5" name="pt_4a"/>
    <pivotTable tabId="6" name="pt_Top10_Categories"/>
    <pivotTable tabId="9" name="PivotTable8"/>
  </pivotTables>
  <data>
    <tabular pivotCacheId="1">
      <items count="14">
        <i x="2" s="1"/>
        <i x="0" s="1"/>
        <i x="3" s="1"/>
        <i x="13" s="1"/>
        <i x="10" s="1"/>
        <i x="6" s="1"/>
        <i x="8" s="1"/>
        <i x="1" s="1"/>
        <i x="12" s="1"/>
        <i x="7" s="1"/>
        <i x="11" s="1"/>
        <i x="9"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4000000}" sourceName="Product Name">
  <pivotTables>
    <pivotTable tabId="5" name="pt_4a"/>
    <pivotTable tabId="6" name="pt_Top10_Categories"/>
    <pivotTable tabId="9" name="PivotTable8"/>
  </pivotTables>
  <data>
    <tabular pivotCacheId="1">
      <items count="23">
        <i x="21" s="1"/>
        <i x="0" s="1"/>
        <i x="12" s="1"/>
        <i x="11" s="1"/>
        <i x="4" s="1"/>
        <i x="7" s="1"/>
        <i x="6" s="1"/>
        <i x="8" s="1"/>
        <i x="5" s="1"/>
        <i x="16" s="1"/>
        <i x="9" s="1"/>
        <i x="2" s="1"/>
        <i x="3" s="1"/>
        <i x="1" s="1"/>
        <i x="22" s="1"/>
        <i x="10" s="1"/>
        <i x="18" s="1"/>
        <i x="19" s="1"/>
        <i x="13" s="1"/>
        <i x="17" s="1"/>
        <i x="14" s="1"/>
        <i x="15" s="1"/>
        <i x="2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5000000}" sourceName="Order Date">
  <pivotTables>
    <pivotTable tabId="6" name="pt_Top10_SalesReps"/>
  </pivotTables>
  <data>
    <tabular pivotCacheId="1">
      <items count="14">
        <i x="1" s="1"/>
        <i x="2" s="1"/>
        <i x="3" s="1"/>
        <i x="4" s="1"/>
        <i x="5" s="1"/>
        <i x="6" s="1"/>
        <i x="7" s="1" nd="1"/>
        <i x="8" s="1" nd="1"/>
        <i x="9" s="1" nd="1"/>
        <i x="10" s="1" nd="1"/>
        <i x="11" s="1" nd="1"/>
        <i x="12" s="1" nd="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00000000-0013-0000-FFFF-FFFF06000000}" sourceName="Order Date">
  <pivotTables>
    <pivotTable tabId="9" name="PivotTable8"/>
  </pivotTables>
  <data>
    <tabular pivotCacheId="1">
      <items count="14">
        <i x="1" s="1"/>
        <i x="2" s="1"/>
        <i x="3" s="1"/>
        <i x="4" s="1"/>
        <i x="5" s="1"/>
        <i x="6" s="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00000000-0014-0000-FFFF-FFFF01000000}" cache="Slicer_Employee" caption="Employee" columnCount="2" style="SlicerStyleLight2" rowHeight="241300"/>
  <slicer name="Customer Name" xr10:uid="{00000000-0014-0000-FFFF-FFFF02000000}" cache="Slicer_Customer_Name" caption="Customer Name" columnCount="2" style="SlicerStyleLight2" rowHeight="241300"/>
  <slicer name="Category" xr10:uid="{00000000-0014-0000-FFFF-FFFF03000000}" cache="Slicer_Category" caption="Category" columnCount="2" style="SlicerStyleLight2" rowHeight="241300"/>
  <slicer name="Product Name" xr10:uid="{00000000-0014-0000-FFFF-FFFF04000000}" cache="Slicer_Product_Name" caption="Product Name" columnCount="3"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00000000-0014-0000-FFFF-FFFF06000000}" cache="Slicer_Order_Date" caption="Order Date" columnCount="2"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1" xr10:uid="{00000000-0014-0000-FFFF-FFFF07000000}" cache="Slicer_Employee" caption="Employee" columnCount="2" style="SlicerStyleLight2" rowHeight="241300"/>
  <slicer name="Customer Name 1" xr10:uid="{00000000-0014-0000-FFFF-FFFF08000000}" cache="Slicer_Customer_Name" caption="Customer Name" columnCount="2" style="SlicerStyleLight2" rowHeight="241300"/>
  <slicer name="Category 1" xr10:uid="{00000000-0014-0000-FFFF-FFFF09000000}" cache="Slicer_Category" caption="Category" startItem="4" columnCount="2" style="SlicerStyleLight2" rowHeight="241300"/>
  <slicer name="Product Name 1" xr10:uid="{00000000-0014-0000-FFFF-FFFF0A000000}" cache="Slicer_Product_Name" caption="Product Name" columnCount="2" style="SlicerStyleLight2" rowHeight="241300"/>
  <slicer name="Order Date 2" xr10:uid="{00000000-0014-0000-FFFF-FFFF0B000000}" cache="Slicer_Order_Date1" caption="Order Date"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Sales" displayName="tbl_Sales" ref="A1:P50" totalsRowShown="0" headerRowDxfId="102" dataDxfId="101">
  <autoFilter ref="A1:P50" xr:uid="{00000000-0009-0000-0100-000001000000}"/>
  <sortState xmlns:xlrd2="http://schemas.microsoft.com/office/spreadsheetml/2017/richdata2" ref="A2:P50">
    <sortCondition ref="B2:B50"/>
    <sortCondition ref="D2:D50"/>
    <sortCondition ref="E2:E50"/>
    <sortCondition ref="F2:F50"/>
  </sortState>
  <tableColumns count="16">
    <tableColumn id="1" xr3:uid="{00000000-0010-0000-0000-000001000000}" name="Order ID" dataDxfId="100"/>
    <tableColumn id="2" xr3:uid="{00000000-0010-0000-0000-000002000000}" name="Order Date" dataDxfId="99"/>
    <tableColumn id="3" xr3:uid="{00000000-0010-0000-0000-000003000000}" name="Employee" dataDxfId="98"/>
    <tableColumn id="4" xr3:uid="{00000000-0010-0000-0000-000004000000}" name="Customer Name" dataDxfId="97"/>
    <tableColumn id="5" xr3:uid="{00000000-0010-0000-0000-000005000000}" name="Category" dataDxfId="96"/>
    <tableColumn id="6" xr3:uid="{00000000-0010-0000-0000-000006000000}" name="Product Name" dataDxfId="95"/>
    <tableColumn id="7" xr3:uid="{00000000-0010-0000-0000-000007000000}" name="Sales" dataDxfId="94"/>
    <tableColumn id="8" xr3:uid="{00000000-0010-0000-0000-000008000000}" name="Payment Type" dataDxfId="93"/>
    <tableColumn id="9" xr3:uid="{00000000-0010-0000-0000-000009000000}" name="CSAT" dataDxfId="92"/>
    <tableColumn id="10" xr3:uid="{00000000-0010-0000-0000-00000A000000}" name="Last Name" dataDxfId="91"/>
    <tableColumn id="11" xr3:uid="{00000000-0010-0000-0000-00000B000000}" name="First Name" dataDxfId="90"/>
    <tableColumn id="12" xr3:uid="{00000000-0010-0000-0000-00000C000000}" name="Address" dataDxfId="89"/>
    <tableColumn id="13" xr3:uid="{00000000-0010-0000-0000-00000D000000}" name="City" dataDxfId="88"/>
    <tableColumn id="14" xr3:uid="{00000000-0010-0000-0000-00000E000000}" name="State/Province" dataDxfId="87"/>
    <tableColumn id="18" xr3:uid="{00000000-0010-0000-0000-000012000000}" name="Map Sales" dataDxfId="86"/>
    <tableColumn id="15" xr3:uid="{00000000-0010-0000-0000-00000F000000}" name="Quarter" dataDxfId="8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Goals" displayName="tbl_Goals" ref="B3:F12" totalsRowCount="1">
  <autoFilter ref="B3:F11" xr:uid="{00000000-0009-0000-0100-000002000000}"/>
  <tableColumns count="5">
    <tableColumn id="1" xr3:uid="{00000000-0010-0000-0100-000001000000}" name="Sales Representative" totalsRowLabel="Total"/>
    <tableColumn id="2" xr3:uid="{00000000-0010-0000-0100-000002000000}" name="Sales Goals" totalsRowFunction="sum" dataDxfId="19" totalsRowDxfId="18"/>
    <tableColumn id="3" xr3:uid="{00000000-0010-0000-0100-000003000000}" name="% of Total" totalsRowFunction="sum" dataDxfId="17" totalsRowDxfId="16">
      <calculatedColumnFormula>tbl_Goals[[#This Row],[Sales Goals]]/SUM(tbl_Goals[Sales Goals])</calculatedColumnFormula>
    </tableColumn>
    <tableColumn id="4" xr3:uid="{00000000-0010-0000-0100-000004000000}" name="Monthly Goal" totalsRowFunction="sum" dataDxfId="15" totalsRowDxfId="14">
      <calculatedColumnFormula>tbl_Goals[[#This Row],[Sales Goals]]/12</calculatedColumnFormula>
    </tableColumn>
    <tableColumn id="5" xr3:uid="{00000000-0010-0000-0100-000005000000}" name="YTD Goal" totalsRowFunction="sum" dataDxfId="13" totalsRowDxfId="12">
      <calculatedColumnFormula>tbl_Goals[[#This Row],[Monthly Goal]]*MONTH(MAX(tbl_Sales[Order Date]))</calculatedColumnFormula>
    </tableColum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7000000}" sourceName="Order Date">
  <pivotTables>
    <pivotTable tabId="5" name="pt_4b"/>
    <pivotTable tabId="5" name="pt_4a"/>
    <pivotTable tabId="5" name="pt_4c"/>
    <pivotTable tabId="5" name="pt_4d"/>
    <pivotTable tabId="6" name="pt_Top10_Products"/>
    <pivotTable tabId="6" name="pt_Top10_Categories"/>
    <pivotTable tabId="6" name="pt_Top10_SalesReps"/>
    <pivotTable tabId="6" name="PivotTable4"/>
    <pivotTable tabId="9" name="PivotTable7"/>
    <pivotTable tabId="9" name="PivotTable8"/>
    <pivotTable tabId="9" name="PivotTable9"/>
    <pivotTable tabId="9" name="PivotTable10"/>
    <pivotTable tabId="9" name="PivotTable11"/>
  </pivotTables>
  <state minimalRefreshVersion="6" lastRefreshVersion="6" pivotCacheId="1" filterType="unknown">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5000000}" cache="NativeTimeline_Order_Date" caption="Order Date" level="2" selectionLevel="2" scrollPosition="2015-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1.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11/relationships/timeline" Target="../timelines/timeline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microsoft.com/office/2007/relationships/slicer" Target="../slicers/slicer2.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2.xml"/><Relationship Id="rId7" Type="http://schemas.microsoft.com/office/2007/relationships/slicer" Target="../slicers/slicer3.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drawing" Target="../drawings/drawing5.xml"/><Relationship Id="rId5" Type="http://schemas.openxmlformats.org/officeDocument/2006/relationships/pivotTable" Target="../pivotTables/pivotTable24.xml"/><Relationship Id="rId4" Type="http://schemas.openxmlformats.org/officeDocument/2006/relationships/pivotTable" Target="../pivotTables/pivot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
  <sheetViews>
    <sheetView showGridLines="0" workbookViewId="0">
      <selection activeCell="E6" sqref="E6"/>
    </sheetView>
  </sheetViews>
  <sheetFormatPr defaultRowHeight="15" x14ac:dyDescent="0.25"/>
  <cols>
    <col min="1" max="1" width="11.28515625" customWidth="1"/>
    <col min="2" max="2" width="13.28515625" customWidth="1"/>
    <col min="3" max="3" width="20.28515625" customWidth="1"/>
    <col min="4" max="4" width="17.7109375" customWidth="1"/>
    <col min="5" max="5" width="24.7109375" customWidth="1"/>
    <col min="6" max="6" width="21" customWidth="1"/>
    <col min="7" max="7" width="12.42578125" customWidth="1"/>
    <col min="8" max="8" width="16" customWidth="1"/>
    <col min="10" max="10" width="13.5703125" customWidth="1"/>
    <col min="11" max="11" width="13.42578125" customWidth="1"/>
    <col min="12" max="12" width="15.85546875" customWidth="1"/>
    <col min="13" max="13" width="12" customWidth="1"/>
    <col min="14" max="14" width="16.7109375" customWidth="1"/>
    <col min="15" max="15" width="13.85546875" customWidth="1"/>
    <col min="16" max="16" width="10.71093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v>30</v>
      </c>
      <c r="B2" s="3">
        <v>42019</v>
      </c>
      <c r="C2" s="2" t="s">
        <v>16</v>
      </c>
      <c r="D2" s="2" t="s">
        <v>17</v>
      </c>
      <c r="E2" s="2" t="s">
        <v>18</v>
      </c>
      <c r="F2" s="2" t="s">
        <v>19</v>
      </c>
      <c r="G2" s="4">
        <v>1400</v>
      </c>
      <c r="H2" s="2" t="s">
        <v>20</v>
      </c>
      <c r="I2" s="5">
        <v>0.81</v>
      </c>
      <c r="J2" s="2" t="s">
        <v>21</v>
      </c>
      <c r="K2" s="2" t="s">
        <v>22</v>
      </c>
      <c r="L2" s="2" t="s">
        <v>23</v>
      </c>
      <c r="M2" s="2" t="s">
        <v>24</v>
      </c>
      <c r="N2" s="20" t="s">
        <v>194</v>
      </c>
      <c r="O2" s="4">
        <v>1400</v>
      </c>
      <c r="P2" s="2">
        <v>1</v>
      </c>
    </row>
    <row r="3" spans="1:16" x14ac:dyDescent="0.25">
      <c r="A3" s="2">
        <v>30</v>
      </c>
      <c r="B3" s="3">
        <v>42019</v>
      </c>
      <c r="C3" s="2" t="s">
        <v>16</v>
      </c>
      <c r="D3" s="2" t="s">
        <v>17</v>
      </c>
      <c r="E3" s="2" t="s">
        <v>25</v>
      </c>
      <c r="F3" s="2" t="s">
        <v>26</v>
      </c>
      <c r="G3" s="4">
        <v>105</v>
      </c>
      <c r="H3" s="2" t="s">
        <v>20</v>
      </c>
      <c r="I3" s="5">
        <v>0.65</v>
      </c>
      <c r="J3" s="2" t="s">
        <v>21</v>
      </c>
      <c r="K3" s="2" t="s">
        <v>22</v>
      </c>
      <c r="L3" s="2" t="s">
        <v>23</v>
      </c>
      <c r="M3" s="2" t="s">
        <v>24</v>
      </c>
      <c r="N3" s="21" t="s">
        <v>194</v>
      </c>
      <c r="O3" s="4">
        <v>105</v>
      </c>
      <c r="P3" s="2">
        <v>1</v>
      </c>
    </row>
    <row r="4" spans="1:16" x14ac:dyDescent="0.25">
      <c r="A4" s="2">
        <v>31</v>
      </c>
      <c r="B4" s="3">
        <v>42024</v>
      </c>
      <c r="C4" s="2" t="s">
        <v>27</v>
      </c>
      <c r="D4" s="2" t="s">
        <v>28</v>
      </c>
      <c r="E4" s="2" t="s">
        <v>25</v>
      </c>
      <c r="F4" s="2" t="s">
        <v>29</v>
      </c>
      <c r="G4" s="4">
        <v>530</v>
      </c>
      <c r="H4" s="2" t="s">
        <v>30</v>
      </c>
      <c r="I4" s="5">
        <v>0.97</v>
      </c>
      <c r="J4" s="2" t="s">
        <v>31</v>
      </c>
      <c r="K4" s="2" t="s">
        <v>32</v>
      </c>
      <c r="L4" s="2" t="s">
        <v>33</v>
      </c>
      <c r="M4" s="2" t="s">
        <v>34</v>
      </c>
      <c r="N4" s="2" t="s">
        <v>34</v>
      </c>
      <c r="O4" s="4">
        <v>530</v>
      </c>
      <c r="P4" s="2">
        <v>1</v>
      </c>
    </row>
    <row r="5" spans="1:16" x14ac:dyDescent="0.25">
      <c r="A5" s="2">
        <v>31</v>
      </c>
      <c r="B5" s="3">
        <v>42024</v>
      </c>
      <c r="C5" s="2" t="s">
        <v>27</v>
      </c>
      <c r="D5" s="2" t="s">
        <v>28</v>
      </c>
      <c r="E5" s="2" t="s">
        <v>25</v>
      </c>
      <c r="F5" s="2" t="s">
        <v>35</v>
      </c>
      <c r="G5" s="4">
        <v>300</v>
      </c>
      <c r="H5" s="2" t="s">
        <v>30</v>
      </c>
      <c r="I5" s="5">
        <v>0.86</v>
      </c>
      <c r="J5" s="2" t="s">
        <v>31</v>
      </c>
      <c r="K5" s="2" t="s">
        <v>32</v>
      </c>
      <c r="L5" s="2" t="s">
        <v>33</v>
      </c>
      <c r="M5" s="2" t="s">
        <v>34</v>
      </c>
      <c r="N5" s="21" t="s">
        <v>34</v>
      </c>
      <c r="O5" s="4">
        <v>300</v>
      </c>
      <c r="P5" s="2">
        <v>1</v>
      </c>
    </row>
    <row r="6" spans="1:16" x14ac:dyDescent="0.25">
      <c r="A6" s="2">
        <v>31</v>
      </c>
      <c r="B6" s="3">
        <v>42024</v>
      </c>
      <c r="C6" s="2" t="s">
        <v>27</v>
      </c>
      <c r="D6" s="2" t="s">
        <v>28</v>
      </c>
      <c r="E6" s="2" t="s">
        <v>25</v>
      </c>
      <c r="F6" s="2" t="s">
        <v>26</v>
      </c>
      <c r="G6" s="4">
        <v>35</v>
      </c>
      <c r="H6" s="2" t="s">
        <v>30</v>
      </c>
      <c r="I6" s="5">
        <v>0.66</v>
      </c>
      <c r="J6" s="2" t="s">
        <v>31</v>
      </c>
      <c r="K6" s="2" t="s">
        <v>32</v>
      </c>
      <c r="L6" s="2" t="s">
        <v>33</v>
      </c>
      <c r="M6" s="2" t="s">
        <v>34</v>
      </c>
      <c r="N6" s="2" t="s">
        <v>34</v>
      </c>
      <c r="O6" s="4">
        <v>35</v>
      </c>
      <c r="P6" s="2">
        <v>1</v>
      </c>
    </row>
    <row r="7" spans="1:16" x14ac:dyDescent="0.25">
      <c r="A7" s="2">
        <v>32</v>
      </c>
      <c r="B7" s="3">
        <v>42026</v>
      </c>
      <c r="C7" s="2" t="s">
        <v>36</v>
      </c>
      <c r="D7" s="2" t="s">
        <v>37</v>
      </c>
      <c r="E7" s="2" t="s">
        <v>18</v>
      </c>
      <c r="F7" s="2" t="s">
        <v>38</v>
      </c>
      <c r="G7" s="4">
        <v>270</v>
      </c>
      <c r="H7" s="2" t="s">
        <v>30</v>
      </c>
      <c r="I7" s="5">
        <v>0.67</v>
      </c>
      <c r="J7" s="2" t="s">
        <v>39</v>
      </c>
      <c r="K7" s="2" t="s">
        <v>40</v>
      </c>
      <c r="L7" s="2" t="s">
        <v>41</v>
      </c>
      <c r="M7" s="2" t="s">
        <v>24</v>
      </c>
      <c r="N7" s="21" t="s">
        <v>194</v>
      </c>
      <c r="O7" s="4">
        <v>270</v>
      </c>
      <c r="P7" s="2">
        <v>1</v>
      </c>
    </row>
    <row r="8" spans="1:16" x14ac:dyDescent="0.25">
      <c r="A8" s="2">
        <v>32</v>
      </c>
      <c r="B8" s="3">
        <v>42026</v>
      </c>
      <c r="C8" s="2" t="s">
        <v>36</v>
      </c>
      <c r="D8" s="2" t="s">
        <v>37</v>
      </c>
      <c r="E8" s="2" t="s">
        <v>18</v>
      </c>
      <c r="F8" s="2" t="s">
        <v>42</v>
      </c>
      <c r="G8" s="4">
        <v>920</v>
      </c>
      <c r="H8" s="2" t="s">
        <v>30</v>
      </c>
      <c r="I8" s="5">
        <v>1</v>
      </c>
      <c r="J8" s="2" t="s">
        <v>39</v>
      </c>
      <c r="K8" s="2" t="s">
        <v>40</v>
      </c>
      <c r="L8" s="2" t="s">
        <v>41</v>
      </c>
      <c r="M8" s="2" t="s">
        <v>24</v>
      </c>
      <c r="N8" s="20" t="s">
        <v>194</v>
      </c>
      <c r="O8" s="4">
        <v>920</v>
      </c>
      <c r="P8" s="2">
        <v>1</v>
      </c>
    </row>
    <row r="9" spans="1:16" x14ac:dyDescent="0.25">
      <c r="A9" s="2">
        <v>33</v>
      </c>
      <c r="B9" s="3">
        <v>42034</v>
      </c>
      <c r="C9" s="2" t="s">
        <v>43</v>
      </c>
      <c r="D9" s="2" t="s">
        <v>44</v>
      </c>
      <c r="E9" s="2" t="s">
        <v>45</v>
      </c>
      <c r="F9" t="s">
        <v>46</v>
      </c>
      <c r="G9" s="4">
        <v>276</v>
      </c>
      <c r="H9" s="2" t="s">
        <v>30</v>
      </c>
      <c r="I9" s="5">
        <v>1</v>
      </c>
      <c r="J9" s="2" t="s">
        <v>47</v>
      </c>
      <c r="K9" s="2" t="s">
        <v>48</v>
      </c>
      <c r="L9" s="2" t="s">
        <v>49</v>
      </c>
      <c r="M9" s="2" t="s">
        <v>50</v>
      </c>
      <c r="N9" s="19" t="s">
        <v>195</v>
      </c>
      <c r="O9" s="4">
        <v>276</v>
      </c>
      <c r="P9" s="2">
        <v>1</v>
      </c>
    </row>
    <row r="10" spans="1:16" x14ac:dyDescent="0.25">
      <c r="A10" s="2">
        <v>34</v>
      </c>
      <c r="B10" s="3">
        <v>42041</v>
      </c>
      <c r="C10" s="2" t="s">
        <v>16</v>
      </c>
      <c r="D10" s="2" t="s">
        <v>28</v>
      </c>
      <c r="E10" s="2" t="s">
        <v>45</v>
      </c>
      <c r="F10" s="2" t="s">
        <v>46</v>
      </c>
      <c r="G10" s="4">
        <v>184</v>
      </c>
      <c r="H10" s="2" t="s">
        <v>20</v>
      </c>
      <c r="I10" s="5">
        <v>0.74</v>
      </c>
      <c r="J10" s="2" t="s">
        <v>31</v>
      </c>
      <c r="K10" s="2" t="s">
        <v>32</v>
      </c>
      <c r="L10" s="2" t="s">
        <v>33</v>
      </c>
      <c r="M10" s="2" t="s">
        <v>34</v>
      </c>
      <c r="N10" s="2" t="s">
        <v>34</v>
      </c>
      <c r="O10" s="4">
        <v>184</v>
      </c>
      <c r="P10" s="2">
        <v>1</v>
      </c>
    </row>
    <row r="11" spans="1:16" x14ac:dyDescent="0.25">
      <c r="A11" s="2">
        <v>35</v>
      </c>
      <c r="B11" s="3">
        <v>42045</v>
      </c>
      <c r="C11" s="2" t="s">
        <v>27</v>
      </c>
      <c r="D11" s="2" t="s">
        <v>51</v>
      </c>
      <c r="E11" s="2" t="s">
        <v>52</v>
      </c>
      <c r="F11" s="2" t="s">
        <v>53</v>
      </c>
      <c r="G11" s="4">
        <v>127.5</v>
      </c>
      <c r="H11" s="2" t="s">
        <v>20</v>
      </c>
      <c r="I11" s="5">
        <v>0.65</v>
      </c>
      <c r="J11" s="2" t="s">
        <v>31</v>
      </c>
      <c r="K11" s="2" t="s">
        <v>54</v>
      </c>
      <c r="L11" s="2" t="s">
        <v>55</v>
      </c>
      <c r="M11" s="2" t="s">
        <v>56</v>
      </c>
      <c r="N11" s="19" t="s">
        <v>196</v>
      </c>
      <c r="O11" s="4">
        <v>127.5</v>
      </c>
      <c r="P11" s="2">
        <v>1</v>
      </c>
    </row>
    <row r="12" spans="1:16" x14ac:dyDescent="0.25">
      <c r="A12" s="2">
        <v>36</v>
      </c>
      <c r="B12" s="3">
        <v>42058</v>
      </c>
      <c r="C12" s="2" t="s">
        <v>36</v>
      </c>
      <c r="D12" s="2" t="s">
        <v>57</v>
      </c>
      <c r="E12" s="2" t="s">
        <v>58</v>
      </c>
      <c r="F12" s="2" t="s">
        <v>59</v>
      </c>
      <c r="G12" s="4">
        <v>1930</v>
      </c>
      <c r="H12" s="2" t="s">
        <v>60</v>
      </c>
      <c r="I12" s="5">
        <v>0.8</v>
      </c>
      <c r="J12" s="2" t="s">
        <v>61</v>
      </c>
      <c r="K12" s="2" t="s">
        <v>62</v>
      </c>
      <c r="L12" s="2" t="s">
        <v>63</v>
      </c>
      <c r="M12" s="2" t="s">
        <v>64</v>
      </c>
      <c r="N12" s="20" t="s">
        <v>197</v>
      </c>
      <c r="O12" s="4">
        <v>1930</v>
      </c>
      <c r="P12" s="2">
        <v>1</v>
      </c>
    </row>
    <row r="13" spans="1:16" x14ac:dyDescent="0.25">
      <c r="A13" s="2">
        <v>37</v>
      </c>
      <c r="B13" s="3">
        <v>42069</v>
      </c>
      <c r="C13" s="2" t="s">
        <v>65</v>
      </c>
      <c r="D13" s="2" t="s">
        <v>66</v>
      </c>
      <c r="E13" s="2" t="s">
        <v>67</v>
      </c>
      <c r="F13" s="2" t="s">
        <v>68</v>
      </c>
      <c r="G13" s="4">
        <v>680</v>
      </c>
      <c r="H13" s="2" t="s">
        <v>30</v>
      </c>
      <c r="I13" s="5">
        <v>0.63</v>
      </c>
      <c r="J13" s="2" t="s">
        <v>69</v>
      </c>
      <c r="K13" s="2" t="s">
        <v>70</v>
      </c>
      <c r="L13" s="2" t="s">
        <v>71</v>
      </c>
      <c r="M13" s="2" t="s">
        <v>72</v>
      </c>
      <c r="N13" s="19" t="s">
        <v>198</v>
      </c>
      <c r="O13" s="4">
        <v>680</v>
      </c>
      <c r="P13" s="2">
        <v>1</v>
      </c>
    </row>
    <row r="14" spans="1:16" x14ac:dyDescent="0.25">
      <c r="A14" s="2">
        <v>38</v>
      </c>
      <c r="B14" s="3">
        <v>42073</v>
      </c>
      <c r="C14" s="2" t="s">
        <v>16</v>
      </c>
      <c r="D14" s="2" t="s">
        <v>73</v>
      </c>
      <c r="E14" s="2" t="s">
        <v>18</v>
      </c>
      <c r="F14" s="2" t="s">
        <v>42</v>
      </c>
      <c r="G14" s="4">
        <v>13800</v>
      </c>
      <c r="H14" s="2" t="s">
        <v>20</v>
      </c>
      <c r="I14" s="5">
        <v>0.69</v>
      </c>
      <c r="J14" s="2" t="s">
        <v>74</v>
      </c>
      <c r="K14" s="2" t="s">
        <v>75</v>
      </c>
      <c r="L14" s="2" t="s">
        <v>76</v>
      </c>
      <c r="M14" s="2" t="s">
        <v>77</v>
      </c>
      <c r="N14" s="20" t="s">
        <v>199</v>
      </c>
      <c r="O14" s="4">
        <v>13800</v>
      </c>
      <c r="P14" s="2">
        <v>1</v>
      </c>
    </row>
    <row r="15" spans="1:16" x14ac:dyDescent="0.25">
      <c r="A15" s="2">
        <v>39</v>
      </c>
      <c r="B15" s="3">
        <v>42085</v>
      </c>
      <c r="C15" s="2" t="s">
        <v>27</v>
      </c>
      <c r="D15" s="2" t="s">
        <v>44</v>
      </c>
      <c r="E15" s="2" t="s">
        <v>52</v>
      </c>
      <c r="F15" s="2" t="s">
        <v>53</v>
      </c>
      <c r="G15" s="4">
        <v>1275</v>
      </c>
      <c r="H15" s="2" t="s">
        <v>20</v>
      </c>
      <c r="I15" s="5">
        <v>0.76</v>
      </c>
      <c r="J15" s="2" t="s">
        <v>47</v>
      </c>
      <c r="K15" s="2" t="s">
        <v>48</v>
      </c>
      <c r="L15" s="2" t="s">
        <v>49</v>
      </c>
      <c r="M15" s="2" t="s">
        <v>50</v>
      </c>
      <c r="N15" s="19" t="s">
        <v>195</v>
      </c>
      <c r="O15" s="4">
        <v>1275</v>
      </c>
      <c r="P15" s="2">
        <v>1</v>
      </c>
    </row>
    <row r="16" spans="1:16" x14ac:dyDescent="0.25">
      <c r="A16" s="2">
        <v>42</v>
      </c>
      <c r="B16" s="3">
        <v>42087</v>
      </c>
      <c r="C16" s="2" t="s">
        <v>78</v>
      </c>
      <c r="D16" s="2" t="s">
        <v>79</v>
      </c>
      <c r="E16" s="2" t="s">
        <v>45</v>
      </c>
      <c r="F16" s="2" t="s">
        <v>46</v>
      </c>
      <c r="G16" s="4">
        <v>92</v>
      </c>
      <c r="H16" s="2"/>
      <c r="I16" s="5">
        <v>0.66</v>
      </c>
      <c r="J16" s="2" t="s">
        <v>80</v>
      </c>
      <c r="K16" s="2" t="s">
        <v>81</v>
      </c>
      <c r="L16" s="2" t="s">
        <v>82</v>
      </c>
      <c r="M16" s="2" t="s">
        <v>83</v>
      </c>
      <c r="N16" s="20" t="s">
        <v>200</v>
      </c>
      <c r="O16" s="4">
        <v>92</v>
      </c>
      <c r="P16" s="2">
        <v>1</v>
      </c>
    </row>
    <row r="17" spans="1:16" x14ac:dyDescent="0.25">
      <c r="A17" s="2">
        <v>40</v>
      </c>
      <c r="B17" s="3">
        <v>42087</v>
      </c>
      <c r="C17" s="2" t="s">
        <v>36</v>
      </c>
      <c r="D17" s="2" t="s">
        <v>79</v>
      </c>
      <c r="E17" s="2" t="s">
        <v>18</v>
      </c>
      <c r="F17" s="2" t="s">
        <v>84</v>
      </c>
      <c r="G17" s="4">
        <v>598</v>
      </c>
      <c r="H17" s="2" t="s">
        <v>30</v>
      </c>
      <c r="I17" s="5">
        <v>0.92</v>
      </c>
      <c r="J17" s="2" t="s">
        <v>80</v>
      </c>
      <c r="K17" s="2" t="s">
        <v>81</v>
      </c>
      <c r="L17" s="2" t="s">
        <v>82</v>
      </c>
      <c r="M17" s="2" t="s">
        <v>83</v>
      </c>
      <c r="N17" s="21" t="s">
        <v>200</v>
      </c>
      <c r="O17" s="4">
        <v>598</v>
      </c>
      <c r="P17" s="2">
        <v>1</v>
      </c>
    </row>
    <row r="18" spans="1:16" x14ac:dyDescent="0.25">
      <c r="A18" s="2">
        <v>42</v>
      </c>
      <c r="B18" s="3">
        <v>42087</v>
      </c>
      <c r="C18" s="2" t="s">
        <v>78</v>
      </c>
      <c r="D18" s="2" t="s">
        <v>79</v>
      </c>
      <c r="E18" s="2" t="s">
        <v>85</v>
      </c>
      <c r="F18" s="2" t="s">
        <v>86</v>
      </c>
      <c r="G18" s="4">
        <v>220</v>
      </c>
      <c r="H18" s="2"/>
      <c r="I18" s="5">
        <v>0.73</v>
      </c>
      <c r="J18" s="2" t="s">
        <v>80</v>
      </c>
      <c r="K18" s="2" t="s">
        <v>81</v>
      </c>
      <c r="L18" s="2" t="s">
        <v>82</v>
      </c>
      <c r="M18" s="2" t="s">
        <v>83</v>
      </c>
      <c r="N18" s="20" t="s">
        <v>200</v>
      </c>
      <c r="O18" s="4">
        <v>220</v>
      </c>
      <c r="P18" s="2">
        <v>1</v>
      </c>
    </row>
    <row r="19" spans="1:16" x14ac:dyDescent="0.25">
      <c r="A19" s="2">
        <v>42</v>
      </c>
      <c r="B19" s="3">
        <v>42087</v>
      </c>
      <c r="C19" s="2" t="s">
        <v>78</v>
      </c>
      <c r="D19" s="2" t="s">
        <v>79</v>
      </c>
      <c r="E19" s="2" t="s">
        <v>87</v>
      </c>
      <c r="F19" s="2" t="s">
        <v>88</v>
      </c>
      <c r="G19" s="4">
        <v>250</v>
      </c>
      <c r="H19" s="2"/>
      <c r="I19" s="5">
        <v>0.96</v>
      </c>
      <c r="J19" s="2" t="s">
        <v>80</v>
      </c>
      <c r="K19" s="2" t="s">
        <v>81</v>
      </c>
      <c r="L19" s="2" t="s">
        <v>82</v>
      </c>
      <c r="M19" s="2" t="s">
        <v>83</v>
      </c>
      <c r="N19" s="21" t="s">
        <v>200</v>
      </c>
      <c r="O19" s="4">
        <v>250</v>
      </c>
      <c r="P19" s="2">
        <v>1</v>
      </c>
    </row>
    <row r="20" spans="1:16" x14ac:dyDescent="0.25">
      <c r="A20" s="2">
        <v>56</v>
      </c>
      <c r="B20" s="3">
        <v>42097</v>
      </c>
      <c r="C20" s="2" t="s">
        <v>89</v>
      </c>
      <c r="D20" s="2" t="s">
        <v>66</v>
      </c>
      <c r="E20" s="2" t="s">
        <v>52</v>
      </c>
      <c r="F20" s="2" t="s">
        <v>53</v>
      </c>
      <c r="G20" s="4">
        <v>127.5</v>
      </c>
      <c r="H20" s="2" t="s">
        <v>20</v>
      </c>
      <c r="I20" s="5">
        <v>0.82</v>
      </c>
      <c r="J20" s="2" t="s">
        <v>69</v>
      </c>
      <c r="K20" s="2" t="s">
        <v>70</v>
      </c>
      <c r="L20" s="2" t="s">
        <v>71</v>
      </c>
      <c r="M20" s="2" t="s">
        <v>72</v>
      </c>
      <c r="N20" s="19" t="s">
        <v>198</v>
      </c>
      <c r="O20" s="4">
        <v>127.5</v>
      </c>
      <c r="P20" s="2">
        <v>2</v>
      </c>
    </row>
    <row r="21" spans="1:16" x14ac:dyDescent="0.25">
      <c r="A21" s="2">
        <v>55</v>
      </c>
      <c r="B21" s="3">
        <v>42099</v>
      </c>
      <c r="C21" s="2" t="s">
        <v>78</v>
      </c>
      <c r="D21" s="2" t="s">
        <v>51</v>
      </c>
      <c r="E21" s="2" t="s">
        <v>18</v>
      </c>
      <c r="F21" s="2" t="s">
        <v>19</v>
      </c>
      <c r="G21" s="4">
        <v>1218</v>
      </c>
      <c r="H21" s="2" t="s">
        <v>20</v>
      </c>
      <c r="I21" s="5">
        <v>0.67</v>
      </c>
      <c r="J21" s="2" t="s">
        <v>31</v>
      </c>
      <c r="K21" s="2" t="s">
        <v>54</v>
      </c>
      <c r="L21" s="2" t="s">
        <v>55</v>
      </c>
      <c r="M21" s="2" t="s">
        <v>56</v>
      </c>
      <c r="N21" s="19" t="s">
        <v>196</v>
      </c>
      <c r="O21" s="4">
        <v>1218</v>
      </c>
      <c r="P21" s="2">
        <v>2</v>
      </c>
    </row>
    <row r="22" spans="1:16" x14ac:dyDescent="0.25">
      <c r="A22" s="2">
        <v>48</v>
      </c>
      <c r="B22" s="3">
        <v>42099</v>
      </c>
      <c r="C22" s="2" t="s">
        <v>36</v>
      </c>
      <c r="D22" s="2" t="s">
        <v>44</v>
      </c>
      <c r="E22" s="2" t="s">
        <v>45</v>
      </c>
      <c r="F22" s="2" t="s">
        <v>46</v>
      </c>
      <c r="G22" s="4">
        <v>230</v>
      </c>
      <c r="H22" s="2" t="s">
        <v>20</v>
      </c>
      <c r="I22" s="5">
        <v>0.88</v>
      </c>
      <c r="J22" s="2" t="s">
        <v>47</v>
      </c>
      <c r="K22" s="2" t="s">
        <v>48</v>
      </c>
      <c r="L22" s="2" t="s">
        <v>49</v>
      </c>
      <c r="M22" s="2" t="s">
        <v>50</v>
      </c>
      <c r="N22" s="19" t="s">
        <v>195</v>
      </c>
      <c r="O22" s="4">
        <v>230</v>
      </c>
      <c r="P22" s="2">
        <v>2</v>
      </c>
    </row>
    <row r="23" spans="1:16" x14ac:dyDescent="0.25">
      <c r="A23" s="2">
        <v>48</v>
      </c>
      <c r="B23" s="3">
        <v>42099</v>
      </c>
      <c r="C23" s="2" t="s">
        <v>36</v>
      </c>
      <c r="D23" s="2" t="s">
        <v>44</v>
      </c>
      <c r="E23" s="2" t="s">
        <v>67</v>
      </c>
      <c r="F23" s="2" t="s">
        <v>68</v>
      </c>
      <c r="G23" s="4">
        <v>1000</v>
      </c>
      <c r="H23" s="2" t="s">
        <v>20</v>
      </c>
      <c r="I23" s="5">
        <v>0.64</v>
      </c>
      <c r="J23" s="2" t="s">
        <v>47</v>
      </c>
      <c r="K23" s="2" t="s">
        <v>48</v>
      </c>
      <c r="L23" s="2" t="s">
        <v>49</v>
      </c>
      <c r="M23" s="2" t="s">
        <v>50</v>
      </c>
      <c r="N23" s="19" t="s">
        <v>195</v>
      </c>
      <c r="O23" s="4">
        <v>1000</v>
      </c>
      <c r="P23" s="2">
        <v>2</v>
      </c>
    </row>
    <row r="24" spans="1:16" x14ac:dyDescent="0.25">
      <c r="A24" s="2">
        <v>46</v>
      </c>
      <c r="B24" s="3">
        <v>42099</v>
      </c>
      <c r="C24" s="2" t="s">
        <v>90</v>
      </c>
      <c r="D24" s="2" t="s">
        <v>91</v>
      </c>
      <c r="E24" s="2" t="s">
        <v>92</v>
      </c>
      <c r="F24" s="2" t="s">
        <v>93</v>
      </c>
      <c r="G24" s="4">
        <v>1740</v>
      </c>
      <c r="H24" s="2" t="s">
        <v>20</v>
      </c>
      <c r="I24" s="5">
        <v>0.92</v>
      </c>
      <c r="J24" s="2" t="s">
        <v>94</v>
      </c>
      <c r="K24" s="2" t="s">
        <v>95</v>
      </c>
      <c r="L24" s="2" t="s">
        <v>96</v>
      </c>
      <c r="M24" s="2" t="s">
        <v>97</v>
      </c>
      <c r="N24" s="20" t="s">
        <v>201</v>
      </c>
      <c r="O24" s="4">
        <v>1740</v>
      </c>
      <c r="P24" s="2">
        <v>2</v>
      </c>
    </row>
    <row r="25" spans="1:16" x14ac:dyDescent="0.25">
      <c r="A25" s="2">
        <v>46</v>
      </c>
      <c r="B25" s="3">
        <v>42099</v>
      </c>
      <c r="C25" s="2" t="s">
        <v>90</v>
      </c>
      <c r="D25" s="2" t="s">
        <v>91</v>
      </c>
      <c r="E25" s="2" t="s">
        <v>98</v>
      </c>
      <c r="F25" s="2" t="s">
        <v>99</v>
      </c>
      <c r="G25" s="4">
        <v>1950</v>
      </c>
      <c r="H25" s="2" t="s">
        <v>20</v>
      </c>
      <c r="I25" s="5">
        <v>0.64</v>
      </c>
      <c r="J25" s="2" t="s">
        <v>94</v>
      </c>
      <c r="K25" s="2" t="s">
        <v>95</v>
      </c>
      <c r="L25" s="2" t="s">
        <v>96</v>
      </c>
      <c r="M25" s="2" t="s">
        <v>97</v>
      </c>
      <c r="N25" s="21" t="s">
        <v>201</v>
      </c>
      <c r="O25" s="4">
        <v>1950</v>
      </c>
      <c r="P25" s="2">
        <v>2</v>
      </c>
    </row>
    <row r="26" spans="1:16" x14ac:dyDescent="0.25">
      <c r="A26" s="2">
        <v>50</v>
      </c>
      <c r="B26" s="3">
        <v>42099</v>
      </c>
      <c r="C26" s="2" t="s">
        <v>16</v>
      </c>
      <c r="D26" s="2" t="s">
        <v>100</v>
      </c>
      <c r="E26" s="2" t="s">
        <v>45</v>
      </c>
      <c r="F26" s="2" t="s">
        <v>101</v>
      </c>
      <c r="G26" s="4">
        <v>200</v>
      </c>
      <c r="H26" s="2" t="s">
        <v>60</v>
      </c>
      <c r="I26" s="5">
        <v>0.8</v>
      </c>
      <c r="J26" s="2" t="s">
        <v>102</v>
      </c>
      <c r="K26" s="2" t="s">
        <v>40</v>
      </c>
      <c r="L26" s="2" t="s">
        <v>103</v>
      </c>
      <c r="M26" s="2" t="s">
        <v>83</v>
      </c>
      <c r="N26" s="20" t="s">
        <v>200</v>
      </c>
      <c r="O26" s="4">
        <v>200</v>
      </c>
      <c r="P26" s="2">
        <v>2</v>
      </c>
    </row>
    <row r="27" spans="1:16" x14ac:dyDescent="0.25">
      <c r="A27" s="2">
        <v>51</v>
      </c>
      <c r="B27" s="3">
        <v>42099</v>
      </c>
      <c r="C27" s="2" t="s">
        <v>16</v>
      </c>
      <c r="D27" s="2" t="s">
        <v>104</v>
      </c>
      <c r="E27" s="2" t="s">
        <v>105</v>
      </c>
      <c r="F27" s="2" t="s">
        <v>106</v>
      </c>
      <c r="G27" s="4">
        <v>552</v>
      </c>
      <c r="H27" s="2" t="s">
        <v>30</v>
      </c>
      <c r="I27" s="5">
        <v>1</v>
      </c>
      <c r="J27" s="2" t="s">
        <v>107</v>
      </c>
      <c r="K27" s="2" t="s">
        <v>108</v>
      </c>
      <c r="L27" s="2" t="s">
        <v>109</v>
      </c>
      <c r="M27" s="2" t="s">
        <v>110</v>
      </c>
      <c r="N27" s="19" t="s">
        <v>202</v>
      </c>
      <c r="O27" s="4">
        <v>552</v>
      </c>
      <c r="P27" s="2">
        <v>2</v>
      </c>
    </row>
    <row r="28" spans="1:16" x14ac:dyDescent="0.25">
      <c r="A28" s="2">
        <v>51</v>
      </c>
      <c r="B28" s="3">
        <v>42099</v>
      </c>
      <c r="C28" s="2" t="s">
        <v>16</v>
      </c>
      <c r="D28" s="2" t="s">
        <v>104</v>
      </c>
      <c r="E28" s="2" t="s">
        <v>111</v>
      </c>
      <c r="F28" s="2" t="s">
        <v>112</v>
      </c>
      <c r="G28" s="4">
        <v>533.75</v>
      </c>
      <c r="H28" s="2" t="s">
        <v>30</v>
      </c>
      <c r="I28" s="5">
        <v>0.95</v>
      </c>
      <c r="J28" s="2" t="s">
        <v>107</v>
      </c>
      <c r="K28" s="2" t="s">
        <v>108</v>
      </c>
      <c r="L28" s="2" t="s">
        <v>109</v>
      </c>
      <c r="M28" s="2" t="s">
        <v>110</v>
      </c>
      <c r="N28" s="19" t="s">
        <v>202</v>
      </c>
      <c r="O28" s="4">
        <v>533.75</v>
      </c>
      <c r="P28" s="2">
        <v>2</v>
      </c>
    </row>
    <row r="29" spans="1:16" x14ac:dyDescent="0.25">
      <c r="A29" s="2">
        <v>51</v>
      </c>
      <c r="B29" s="3">
        <v>42099</v>
      </c>
      <c r="C29" s="2" t="s">
        <v>16</v>
      </c>
      <c r="D29" s="2" t="s">
        <v>104</v>
      </c>
      <c r="E29" s="2" t="s">
        <v>58</v>
      </c>
      <c r="F29" s="2" t="s">
        <v>59</v>
      </c>
      <c r="G29" s="4">
        <v>289.5</v>
      </c>
      <c r="H29" s="2" t="s">
        <v>30</v>
      </c>
      <c r="I29" s="5">
        <v>0.66</v>
      </c>
      <c r="J29" s="2" t="s">
        <v>107</v>
      </c>
      <c r="K29" s="2" t="s">
        <v>108</v>
      </c>
      <c r="L29" s="2" t="s">
        <v>109</v>
      </c>
      <c r="M29" s="2" t="s">
        <v>110</v>
      </c>
      <c r="N29" s="19" t="s">
        <v>202</v>
      </c>
      <c r="O29" s="4">
        <v>289.5</v>
      </c>
      <c r="P29" s="2">
        <v>2</v>
      </c>
    </row>
    <row r="30" spans="1:16" x14ac:dyDescent="0.25">
      <c r="A30" s="2">
        <v>45</v>
      </c>
      <c r="B30" s="3">
        <v>42101</v>
      </c>
      <c r="C30" s="2" t="s">
        <v>78</v>
      </c>
      <c r="D30" s="2" t="s">
        <v>73</v>
      </c>
      <c r="E30" s="2" t="s">
        <v>105</v>
      </c>
      <c r="F30" s="2" t="s">
        <v>106</v>
      </c>
      <c r="G30" s="4">
        <v>920</v>
      </c>
      <c r="H30" s="2" t="s">
        <v>30</v>
      </c>
      <c r="I30" s="5">
        <v>0.97</v>
      </c>
      <c r="J30" s="2" t="s">
        <v>74</v>
      </c>
      <c r="K30" s="2" t="s">
        <v>75</v>
      </c>
      <c r="L30" s="2" t="s">
        <v>76</v>
      </c>
      <c r="M30" s="2" t="s">
        <v>77</v>
      </c>
      <c r="N30" s="20" t="s">
        <v>199</v>
      </c>
      <c r="O30" s="4">
        <v>920</v>
      </c>
      <c r="P30" s="2">
        <v>2</v>
      </c>
    </row>
    <row r="31" spans="1:16" x14ac:dyDescent="0.25">
      <c r="A31" s="2">
        <v>45</v>
      </c>
      <c r="B31" s="3">
        <v>42101</v>
      </c>
      <c r="C31" s="2" t="s">
        <v>78</v>
      </c>
      <c r="D31" s="2" t="s">
        <v>73</v>
      </c>
      <c r="E31" s="2" t="s">
        <v>58</v>
      </c>
      <c r="F31" s="2" t="s">
        <v>59</v>
      </c>
      <c r="G31" s="4">
        <v>482.5</v>
      </c>
      <c r="H31" s="2" t="s">
        <v>30</v>
      </c>
      <c r="I31" s="5">
        <v>0.97</v>
      </c>
      <c r="J31" s="2" t="s">
        <v>74</v>
      </c>
      <c r="K31" s="2" t="s">
        <v>75</v>
      </c>
      <c r="L31" s="2" t="s">
        <v>76</v>
      </c>
      <c r="M31" s="2" t="s">
        <v>77</v>
      </c>
      <c r="N31" s="21" t="s">
        <v>199</v>
      </c>
      <c r="O31" s="4">
        <v>482.5</v>
      </c>
      <c r="P31" s="2">
        <v>2</v>
      </c>
    </row>
    <row r="32" spans="1:16" x14ac:dyDescent="0.25">
      <c r="A32" s="2">
        <v>47</v>
      </c>
      <c r="B32" s="3">
        <v>42102</v>
      </c>
      <c r="C32" s="2" t="s">
        <v>43</v>
      </c>
      <c r="D32" s="2" t="s">
        <v>66</v>
      </c>
      <c r="E32" s="2" t="s">
        <v>18</v>
      </c>
      <c r="F32" s="2" t="s">
        <v>19</v>
      </c>
      <c r="G32" s="4">
        <v>4200</v>
      </c>
      <c r="H32" s="2" t="s">
        <v>30</v>
      </c>
      <c r="I32" s="5">
        <v>0.81</v>
      </c>
      <c r="J32" s="2" t="s">
        <v>69</v>
      </c>
      <c r="K32" s="2" t="s">
        <v>70</v>
      </c>
      <c r="L32" s="2" t="s">
        <v>71</v>
      </c>
      <c r="M32" s="2" t="s">
        <v>72</v>
      </c>
      <c r="N32" s="19" t="s">
        <v>198</v>
      </c>
      <c r="O32" s="4">
        <v>4200</v>
      </c>
      <c r="P32" s="2">
        <v>2</v>
      </c>
    </row>
    <row r="33" spans="1:16" x14ac:dyDescent="0.25">
      <c r="A33" s="2">
        <v>58</v>
      </c>
      <c r="B33" s="3">
        <v>42116</v>
      </c>
      <c r="C33" s="2" t="s">
        <v>27</v>
      </c>
      <c r="D33" s="2" t="s">
        <v>28</v>
      </c>
      <c r="E33" s="2" t="s">
        <v>113</v>
      </c>
      <c r="F33" s="2" t="s">
        <v>114</v>
      </c>
      <c r="G33" s="4">
        <v>280</v>
      </c>
      <c r="H33" s="2" t="s">
        <v>30</v>
      </c>
      <c r="I33" s="5">
        <v>0.66</v>
      </c>
      <c r="J33" s="2" t="s">
        <v>31</v>
      </c>
      <c r="K33" s="2" t="s">
        <v>32</v>
      </c>
      <c r="L33" s="2" t="s">
        <v>33</v>
      </c>
      <c r="M33" s="2" t="s">
        <v>34</v>
      </c>
      <c r="N33" s="21" t="s">
        <v>34</v>
      </c>
      <c r="O33" s="4">
        <v>280</v>
      </c>
      <c r="P33" s="2">
        <v>2</v>
      </c>
    </row>
    <row r="34" spans="1:16" x14ac:dyDescent="0.25">
      <c r="A34" s="2">
        <v>58</v>
      </c>
      <c r="B34" s="3">
        <v>42116</v>
      </c>
      <c r="C34" s="2" t="s">
        <v>27</v>
      </c>
      <c r="D34" s="2" t="s">
        <v>28</v>
      </c>
      <c r="E34" s="2" t="s">
        <v>87</v>
      </c>
      <c r="F34" s="2" t="s">
        <v>115</v>
      </c>
      <c r="G34" s="4">
        <v>3240</v>
      </c>
      <c r="H34" s="2" t="s">
        <v>30</v>
      </c>
      <c r="I34" s="5">
        <v>0.72</v>
      </c>
      <c r="J34" s="2" t="s">
        <v>31</v>
      </c>
      <c r="K34" s="2" t="s">
        <v>32</v>
      </c>
      <c r="L34" s="2" t="s">
        <v>33</v>
      </c>
      <c r="M34" s="2" t="s">
        <v>34</v>
      </c>
      <c r="N34" s="2" t="s">
        <v>34</v>
      </c>
      <c r="O34" s="4">
        <v>3240</v>
      </c>
      <c r="P34" s="2">
        <v>2</v>
      </c>
    </row>
    <row r="35" spans="1:16" x14ac:dyDescent="0.25">
      <c r="A35" s="2">
        <v>63</v>
      </c>
      <c r="B35" s="3">
        <v>42119</v>
      </c>
      <c r="C35" s="2" t="s">
        <v>36</v>
      </c>
      <c r="D35" s="2" t="s">
        <v>57</v>
      </c>
      <c r="E35" s="2" t="s">
        <v>85</v>
      </c>
      <c r="F35" s="2" t="s">
        <v>116</v>
      </c>
      <c r="G35" s="4">
        <v>500</v>
      </c>
      <c r="H35" s="2" t="s">
        <v>60</v>
      </c>
      <c r="I35" s="5">
        <v>0.64</v>
      </c>
      <c r="J35" s="2" t="s">
        <v>61</v>
      </c>
      <c r="K35" s="2" t="s">
        <v>62</v>
      </c>
      <c r="L35" s="2" t="s">
        <v>63</v>
      </c>
      <c r="M35" s="2" t="s">
        <v>64</v>
      </c>
      <c r="N35" s="21" t="s">
        <v>197</v>
      </c>
      <c r="O35" s="4">
        <v>500</v>
      </c>
      <c r="P35" s="2">
        <v>2</v>
      </c>
    </row>
    <row r="36" spans="1:16" x14ac:dyDescent="0.25">
      <c r="A36" s="2">
        <v>63</v>
      </c>
      <c r="B36" s="3">
        <v>42119</v>
      </c>
      <c r="C36" s="2" t="s">
        <v>36</v>
      </c>
      <c r="D36" s="2" t="s">
        <v>57</v>
      </c>
      <c r="E36" s="2" t="s">
        <v>67</v>
      </c>
      <c r="F36" s="2" t="s">
        <v>68</v>
      </c>
      <c r="G36" s="4">
        <v>120</v>
      </c>
      <c r="H36" s="2" t="s">
        <v>60</v>
      </c>
      <c r="I36" s="5">
        <v>0.66</v>
      </c>
      <c r="J36" s="2" t="s">
        <v>61</v>
      </c>
      <c r="K36" s="2" t="s">
        <v>62</v>
      </c>
      <c r="L36" s="2" t="s">
        <v>63</v>
      </c>
      <c r="M36" s="2" t="s">
        <v>64</v>
      </c>
      <c r="N36" s="20" t="s">
        <v>197</v>
      </c>
      <c r="O36" s="4">
        <v>120</v>
      </c>
      <c r="P36" s="2">
        <v>2</v>
      </c>
    </row>
    <row r="37" spans="1:16" x14ac:dyDescent="0.25">
      <c r="A37" s="2">
        <v>60</v>
      </c>
      <c r="B37" s="3">
        <v>42124</v>
      </c>
      <c r="C37" s="2" t="s">
        <v>43</v>
      </c>
      <c r="D37" s="2" t="s">
        <v>44</v>
      </c>
      <c r="E37" s="2" t="s">
        <v>92</v>
      </c>
      <c r="F37" s="2" t="s">
        <v>93</v>
      </c>
      <c r="G37" s="4">
        <v>1392</v>
      </c>
      <c r="H37" s="2" t="s">
        <v>30</v>
      </c>
      <c r="I37" s="5">
        <v>0.8</v>
      </c>
      <c r="J37" s="2" t="s">
        <v>47</v>
      </c>
      <c r="K37" s="2" t="s">
        <v>48</v>
      </c>
      <c r="L37" s="2" t="s">
        <v>49</v>
      </c>
      <c r="M37" s="2" t="s">
        <v>50</v>
      </c>
      <c r="N37" s="19" t="s">
        <v>195</v>
      </c>
      <c r="O37" s="4">
        <v>1392</v>
      </c>
      <c r="P37" s="2">
        <v>2</v>
      </c>
    </row>
    <row r="38" spans="1:16" x14ac:dyDescent="0.25">
      <c r="A38" s="2">
        <v>71</v>
      </c>
      <c r="B38" s="3">
        <v>42148</v>
      </c>
      <c r="C38" s="2" t="s">
        <v>78</v>
      </c>
      <c r="D38" s="2" t="s">
        <v>117</v>
      </c>
      <c r="E38" s="2" t="s">
        <v>105</v>
      </c>
      <c r="F38" s="2" t="s">
        <v>106</v>
      </c>
      <c r="G38" s="4">
        <v>736</v>
      </c>
      <c r="H38" s="2"/>
      <c r="I38" s="5">
        <v>0.92</v>
      </c>
      <c r="J38" s="2" t="s">
        <v>118</v>
      </c>
      <c r="K38" s="2" t="s">
        <v>119</v>
      </c>
      <c r="L38" s="2" t="s">
        <v>120</v>
      </c>
      <c r="M38" s="2" t="s">
        <v>121</v>
      </c>
      <c r="N38" s="20" t="s">
        <v>203</v>
      </c>
      <c r="O38" s="4">
        <v>736</v>
      </c>
      <c r="P38" s="2">
        <v>2</v>
      </c>
    </row>
    <row r="39" spans="1:16" x14ac:dyDescent="0.25">
      <c r="A39" s="2">
        <v>67</v>
      </c>
      <c r="B39" s="3">
        <v>42148</v>
      </c>
      <c r="C39" s="2" t="s">
        <v>36</v>
      </c>
      <c r="D39" s="2" t="s">
        <v>79</v>
      </c>
      <c r="E39" s="2" t="s">
        <v>25</v>
      </c>
      <c r="F39" s="2" t="s">
        <v>122</v>
      </c>
      <c r="G39" s="4">
        <v>200</v>
      </c>
      <c r="H39" s="2" t="s">
        <v>30</v>
      </c>
      <c r="I39" s="5">
        <v>0.63</v>
      </c>
      <c r="J39" s="2" t="s">
        <v>80</v>
      </c>
      <c r="K39" s="2" t="s">
        <v>81</v>
      </c>
      <c r="L39" s="2" t="s">
        <v>82</v>
      </c>
      <c r="M39" s="2" t="s">
        <v>83</v>
      </c>
      <c r="N39" s="21" t="s">
        <v>200</v>
      </c>
      <c r="O39" s="4">
        <v>200</v>
      </c>
      <c r="P39" s="2">
        <v>2</v>
      </c>
    </row>
    <row r="40" spans="1:16" x14ac:dyDescent="0.25">
      <c r="A40" s="2">
        <v>69</v>
      </c>
      <c r="B40" s="3">
        <v>42148</v>
      </c>
      <c r="C40" s="2" t="s">
        <v>78</v>
      </c>
      <c r="D40" s="2" t="s">
        <v>79</v>
      </c>
      <c r="E40" s="2" t="s">
        <v>25</v>
      </c>
      <c r="F40" s="2" t="s">
        <v>26</v>
      </c>
      <c r="G40" s="4">
        <v>52.5</v>
      </c>
      <c r="H40" s="2"/>
      <c r="I40" s="5">
        <v>0.86</v>
      </c>
      <c r="J40" s="2" t="s">
        <v>80</v>
      </c>
      <c r="K40" s="2" t="s">
        <v>81</v>
      </c>
      <c r="L40" s="2" t="s">
        <v>82</v>
      </c>
      <c r="M40" s="2" t="s">
        <v>83</v>
      </c>
      <c r="N40" s="20" t="s">
        <v>200</v>
      </c>
      <c r="O40" s="4">
        <v>52.5</v>
      </c>
      <c r="P40" s="2">
        <v>2</v>
      </c>
    </row>
    <row r="41" spans="1:16" x14ac:dyDescent="0.25">
      <c r="A41" s="2">
        <v>70</v>
      </c>
      <c r="B41" s="3">
        <v>42148</v>
      </c>
      <c r="C41" s="2" t="s">
        <v>78</v>
      </c>
      <c r="D41" s="2" t="s">
        <v>123</v>
      </c>
      <c r="E41" s="2" t="s">
        <v>67</v>
      </c>
      <c r="F41" s="2" t="s">
        <v>68</v>
      </c>
      <c r="G41" s="4">
        <v>800</v>
      </c>
      <c r="H41" s="2"/>
      <c r="I41" s="5">
        <v>0.8</v>
      </c>
      <c r="J41" s="2" t="s">
        <v>124</v>
      </c>
      <c r="K41" s="2" t="s">
        <v>125</v>
      </c>
      <c r="L41" s="2" t="s">
        <v>126</v>
      </c>
      <c r="M41" s="2" t="s">
        <v>110</v>
      </c>
      <c r="N41" s="19" t="s">
        <v>202</v>
      </c>
      <c r="O41" s="4">
        <v>800</v>
      </c>
      <c r="P41" s="2">
        <v>2</v>
      </c>
    </row>
    <row r="42" spans="1:16" x14ac:dyDescent="0.25">
      <c r="A42" s="2">
        <v>78</v>
      </c>
      <c r="B42" s="3">
        <v>42160</v>
      </c>
      <c r="C42" s="2" t="s">
        <v>78</v>
      </c>
      <c r="D42" s="2" t="s">
        <v>51</v>
      </c>
      <c r="E42" s="2" t="s">
        <v>127</v>
      </c>
      <c r="F42" s="2" t="s">
        <v>128</v>
      </c>
      <c r="G42" s="4">
        <v>1560</v>
      </c>
      <c r="H42" s="2" t="s">
        <v>20</v>
      </c>
      <c r="I42" s="5">
        <v>0.69</v>
      </c>
      <c r="J42" s="2" t="s">
        <v>31</v>
      </c>
      <c r="K42" s="2" t="s">
        <v>54</v>
      </c>
      <c r="L42" s="2" t="s">
        <v>55</v>
      </c>
      <c r="M42" s="2" t="s">
        <v>56</v>
      </c>
      <c r="N42" s="19" t="s">
        <v>196</v>
      </c>
      <c r="O42" s="4">
        <v>1560</v>
      </c>
      <c r="P42" s="2">
        <v>2</v>
      </c>
    </row>
    <row r="43" spans="1:16" x14ac:dyDescent="0.25">
      <c r="A43" s="2">
        <v>75</v>
      </c>
      <c r="B43" s="3">
        <v>42160</v>
      </c>
      <c r="C43" s="2" t="s">
        <v>36</v>
      </c>
      <c r="D43" s="2" t="s">
        <v>44</v>
      </c>
      <c r="E43" s="2" t="s">
        <v>52</v>
      </c>
      <c r="F43" s="2" t="s">
        <v>53</v>
      </c>
      <c r="G43" s="4">
        <v>510</v>
      </c>
      <c r="H43" s="2" t="s">
        <v>20</v>
      </c>
      <c r="I43" s="5">
        <v>0.72</v>
      </c>
      <c r="J43" s="2" t="s">
        <v>47</v>
      </c>
      <c r="K43" s="2" t="s">
        <v>48</v>
      </c>
      <c r="L43" s="2" t="s">
        <v>49</v>
      </c>
      <c r="M43" s="2" t="s">
        <v>50</v>
      </c>
      <c r="N43" s="19" t="s">
        <v>196</v>
      </c>
      <c r="O43" s="4">
        <v>510</v>
      </c>
      <c r="P43" s="2">
        <v>2</v>
      </c>
    </row>
    <row r="44" spans="1:16" x14ac:dyDescent="0.25">
      <c r="A44" s="2">
        <v>73</v>
      </c>
      <c r="B44" s="3">
        <v>42160</v>
      </c>
      <c r="C44" s="2" t="s">
        <v>90</v>
      </c>
      <c r="D44" s="2" t="s">
        <v>91</v>
      </c>
      <c r="E44" s="2" t="s">
        <v>58</v>
      </c>
      <c r="F44" s="2" t="s">
        <v>59</v>
      </c>
      <c r="G44" s="4">
        <v>96.5</v>
      </c>
      <c r="H44" s="2" t="s">
        <v>20</v>
      </c>
      <c r="I44" s="5">
        <v>0.65</v>
      </c>
      <c r="J44" s="2" t="s">
        <v>94</v>
      </c>
      <c r="K44" s="2" t="s">
        <v>95</v>
      </c>
      <c r="L44" s="2" t="s">
        <v>96</v>
      </c>
      <c r="M44" s="2" t="s">
        <v>97</v>
      </c>
      <c r="N44" s="20" t="s">
        <v>201</v>
      </c>
      <c r="O44" s="4">
        <v>96.5</v>
      </c>
      <c r="P44" s="2">
        <v>2</v>
      </c>
    </row>
    <row r="45" spans="1:16" x14ac:dyDescent="0.25">
      <c r="A45" s="2">
        <v>76</v>
      </c>
      <c r="B45" s="3">
        <v>42160</v>
      </c>
      <c r="C45" s="2" t="s">
        <v>16</v>
      </c>
      <c r="D45" s="2" t="s">
        <v>100</v>
      </c>
      <c r="E45" s="2" t="s">
        <v>85</v>
      </c>
      <c r="F45" s="2" t="s">
        <v>86</v>
      </c>
      <c r="G45" s="4">
        <v>660</v>
      </c>
      <c r="H45" s="2" t="s">
        <v>60</v>
      </c>
      <c r="I45" s="5">
        <v>0.95</v>
      </c>
      <c r="J45" s="2" t="s">
        <v>102</v>
      </c>
      <c r="K45" s="2" t="s">
        <v>40</v>
      </c>
      <c r="L45" s="2" t="s">
        <v>103</v>
      </c>
      <c r="M45" s="2" t="s">
        <v>83</v>
      </c>
      <c r="N45" s="21" t="s">
        <v>200</v>
      </c>
      <c r="O45" s="4">
        <v>660</v>
      </c>
      <c r="P45" s="2">
        <v>2</v>
      </c>
    </row>
    <row r="46" spans="1:16" x14ac:dyDescent="0.25">
      <c r="A46" s="2">
        <v>77</v>
      </c>
      <c r="B46" s="3">
        <v>42160</v>
      </c>
      <c r="C46" s="2" t="s">
        <v>16</v>
      </c>
      <c r="D46" s="2" t="s">
        <v>104</v>
      </c>
      <c r="E46" s="2" t="s">
        <v>87</v>
      </c>
      <c r="F46" s="2" t="s">
        <v>88</v>
      </c>
      <c r="G46" s="4">
        <v>2250</v>
      </c>
      <c r="H46" s="2" t="s">
        <v>30</v>
      </c>
      <c r="I46" s="5">
        <v>0.85</v>
      </c>
      <c r="J46" s="2" t="s">
        <v>107</v>
      </c>
      <c r="K46" s="2" t="s">
        <v>108</v>
      </c>
      <c r="L46" s="2" t="s">
        <v>109</v>
      </c>
      <c r="M46" s="2" t="s">
        <v>110</v>
      </c>
      <c r="N46" s="19" t="s">
        <v>202</v>
      </c>
      <c r="O46" s="4">
        <v>2250</v>
      </c>
      <c r="P46" s="2">
        <v>2</v>
      </c>
    </row>
    <row r="47" spans="1:16" x14ac:dyDescent="0.25">
      <c r="A47" s="2">
        <v>72</v>
      </c>
      <c r="B47" s="3">
        <v>42162</v>
      </c>
      <c r="C47" s="2" t="s">
        <v>78</v>
      </c>
      <c r="D47" s="2" t="s">
        <v>73</v>
      </c>
      <c r="E47" s="2" t="s">
        <v>18</v>
      </c>
      <c r="F47" s="2" t="s">
        <v>42</v>
      </c>
      <c r="G47" s="4">
        <v>230</v>
      </c>
      <c r="H47" s="2" t="s">
        <v>30</v>
      </c>
      <c r="I47" s="5">
        <v>0.96</v>
      </c>
      <c r="J47" s="2" t="s">
        <v>74</v>
      </c>
      <c r="K47" s="2" t="s">
        <v>75</v>
      </c>
      <c r="L47" s="2" t="s">
        <v>76</v>
      </c>
      <c r="M47" s="2" t="s">
        <v>77</v>
      </c>
      <c r="N47" s="21" t="s">
        <v>199</v>
      </c>
      <c r="O47" s="4">
        <v>230</v>
      </c>
      <c r="P47" s="2">
        <v>2</v>
      </c>
    </row>
    <row r="48" spans="1:16" x14ac:dyDescent="0.25">
      <c r="A48" s="2">
        <v>74</v>
      </c>
      <c r="B48" s="3">
        <v>42163</v>
      </c>
      <c r="C48" s="2" t="s">
        <v>43</v>
      </c>
      <c r="D48" s="2" t="s">
        <v>66</v>
      </c>
      <c r="E48" s="2" t="s">
        <v>52</v>
      </c>
      <c r="F48" s="2" t="s">
        <v>53</v>
      </c>
      <c r="G48" s="4">
        <v>510</v>
      </c>
      <c r="H48" s="2" t="s">
        <v>30</v>
      </c>
      <c r="I48" s="5">
        <v>0.92</v>
      </c>
      <c r="J48" s="2" t="s">
        <v>69</v>
      </c>
      <c r="K48" s="2" t="s">
        <v>70</v>
      </c>
      <c r="L48" s="2" t="s">
        <v>71</v>
      </c>
      <c r="M48" s="2" t="s">
        <v>72</v>
      </c>
      <c r="N48" s="19" t="s">
        <v>198</v>
      </c>
      <c r="O48" s="4">
        <v>510</v>
      </c>
      <c r="P48" s="2">
        <v>2</v>
      </c>
    </row>
    <row r="49" spans="1:16" x14ac:dyDescent="0.25">
      <c r="A49" s="2">
        <v>79</v>
      </c>
      <c r="B49" s="3">
        <v>42178</v>
      </c>
      <c r="C49" s="2" t="s">
        <v>89</v>
      </c>
      <c r="D49" s="2" t="s">
        <v>66</v>
      </c>
      <c r="E49" s="2" t="s">
        <v>25</v>
      </c>
      <c r="F49" s="2" t="s">
        <v>29</v>
      </c>
      <c r="G49" s="4">
        <v>1590</v>
      </c>
      <c r="H49" s="2" t="s">
        <v>20</v>
      </c>
      <c r="I49" s="5">
        <v>0.64</v>
      </c>
      <c r="J49" s="2" t="s">
        <v>69</v>
      </c>
      <c r="K49" s="2" t="s">
        <v>70</v>
      </c>
      <c r="L49" s="2" t="s">
        <v>71</v>
      </c>
      <c r="M49" s="2" t="s">
        <v>72</v>
      </c>
      <c r="N49" s="19" t="s">
        <v>198</v>
      </c>
      <c r="O49" s="4">
        <v>1590</v>
      </c>
      <c r="P49" s="2">
        <v>2</v>
      </c>
    </row>
    <row r="50" spans="1:16" x14ac:dyDescent="0.25">
      <c r="A50" s="2">
        <v>79</v>
      </c>
      <c r="B50" s="3">
        <v>42178</v>
      </c>
      <c r="C50" s="2" t="s">
        <v>89</v>
      </c>
      <c r="D50" s="2" t="s">
        <v>66</v>
      </c>
      <c r="E50" s="2" t="s">
        <v>25</v>
      </c>
      <c r="F50" s="2" t="s">
        <v>35</v>
      </c>
      <c r="G50" s="4">
        <v>900</v>
      </c>
      <c r="H50" s="2" t="s">
        <v>20</v>
      </c>
      <c r="I50" s="5">
        <v>0.68</v>
      </c>
      <c r="J50" s="2" t="s">
        <v>69</v>
      </c>
      <c r="K50" s="2" t="s">
        <v>70</v>
      </c>
      <c r="L50" s="2" t="s">
        <v>71</v>
      </c>
      <c r="M50" s="2" t="s">
        <v>72</v>
      </c>
      <c r="N50" s="19" t="s">
        <v>198</v>
      </c>
      <c r="O50" s="4">
        <v>900</v>
      </c>
      <c r="P50" s="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E16" sqref="E16"/>
    </sheetView>
  </sheetViews>
  <sheetFormatPr defaultRowHeight="15" x14ac:dyDescent="0.25"/>
  <cols>
    <col min="1" max="1" width="25" bestFit="1" customWidth="1"/>
    <col min="2" max="2" width="12.140625" bestFit="1" customWidth="1"/>
    <col min="3" max="3" width="9.7109375" customWidth="1"/>
  </cols>
  <sheetData>
    <row r="1" spans="1:3" x14ac:dyDescent="0.25">
      <c r="A1" s="6" t="s">
        <v>4</v>
      </c>
      <c r="B1" t="s">
        <v>130</v>
      </c>
      <c r="C1" t="s">
        <v>131</v>
      </c>
    </row>
    <row r="2" spans="1:3" x14ac:dyDescent="0.25">
      <c r="A2" s="7" t="s">
        <v>45</v>
      </c>
      <c r="B2">
        <v>982</v>
      </c>
      <c r="C2" s="8">
        <v>1.8861854204781731E-2</v>
      </c>
    </row>
    <row r="3" spans="1:3" x14ac:dyDescent="0.25">
      <c r="A3" s="7" t="s">
        <v>18</v>
      </c>
      <c r="B3">
        <v>22636</v>
      </c>
      <c r="C3" s="8">
        <v>0.43478302625197479</v>
      </c>
    </row>
    <row r="4" spans="1:3" x14ac:dyDescent="0.25">
      <c r="A4" s="7" t="s">
        <v>52</v>
      </c>
      <c r="B4">
        <v>2550</v>
      </c>
      <c r="C4" s="8">
        <v>4.8979356641744819E-2</v>
      </c>
    </row>
    <row r="5" spans="1:3" x14ac:dyDescent="0.25">
      <c r="A5" s="7" t="s">
        <v>127</v>
      </c>
      <c r="B5">
        <v>1560</v>
      </c>
      <c r="C5" s="8">
        <v>2.9963841710243889E-2</v>
      </c>
    </row>
    <row r="6" spans="1:3" x14ac:dyDescent="0.25">
      <c r="A6" s="7" t="s">
        <v>105</v>
      </c>
      <c r="B6">
        <v>2208</v>
      </c>
      <c r="C6" s="8">
        <v>4.241036057449904E-2</v>
      </c>
    </row>
    <row r="7" spans="1:3" x14ac:dyDescent="0.25">
      <c r="A7" s="7" t="s">
        <v>85</v>
      </c>
      <c r="B7">
        <v>1380</v>
      </c>
      <c r="C7" s="8">
        <v>2.65064753590619E-2</v>
      </c>
    </row>
    <row r="8" spans="1:3" x14ac:dyDescent="0.25">
      <c r="A8" s="7" t="s">
        <v>92</v>
      </c>
      <c r="B8">
        <v>3132</v>
      </c>
      <c r="C8" s="8">
        <v>6.0158174510566577E-2</v>
      </c>
    </row>
    <row r="9" spans="1:3" x14ac:dyDescent="0.25">
      <c r="A9" s="7" t="s">
        <v>25</v>
      </c>
      <c r="B9">
        <v>3712.5</v>
      </c>
      <c r="C9" s="8">
        <v>7.1308180993128481E-2</v>
      </c>
    </row>
    <row r="10" spans="1:3" x14ac:dyDescent="0.25">
      <c r="A10" s="7" t="s">
        <v>113</v>
      </c>
      <c r="B10">
        <v>280</v>
      </c>
      <c r="C10" s="8">
        <v>5.3781254351719801E-3</v>
      </c>
    </row>
    <row r="11" spans="1:3" x14ac:dyDescent="0.25">
      <c r="A11" s="7" t="s">
        <v>87</v>
      </c>
      <c r="B11">
        <v>5740</v>
      </c>
      <c r="C11" s="8">
        <v>0.1102515714210256</v>
      </c>
    </row>
    <row r="12" spans="1:3" x14ac:dyDescent="0.25">
      <c r="A12" s="7" t="s">
        <v>111</v>
      </c>
      <c r="B12">
        <v>533.75</v>
      </c>
      <c r="C12" s="8">
        <v>1.0252051610796587E-2</v>
      </c>
    </row>
    <row r="13" spans="1:3" x14ac:dyDescent="0.25">
      <c r="A13" s="7" t="s">
        <v>98</v>
      </c>
      <c r="B13">
        <v>1950</v>
      </c>
      <c r="C13" s="8">
        <v>3.745480213780486E-2</v>
      </c>
    </row>
    <row r="14" spans="1:3" x14ac:dyDescent="0.25">
      <c r="A14" s="7" t="s">
        <v>67</v>
      </c>
      <c r="B14">
        <v>2600</v>
      </c>
      <c r="C14" s="8">
        <v>4.9939736183739813E-2</v>
      </c>
    </row>
    <row r="15" spans="1:3" x14ac:dyDescent="0.25">
      <c r="A15" s="7" t="s">
        <v>58</v>
      </c>
      <c r="B15">
        <v>2798.5</v>
      </c>
      <c r="C15" s="8">
        <v>5.3752442965459953E-2</v>
      </c>
    </row>
    <row r="16" spans="1:3" x14ac:dyDescent="0.25">
      <c r="A16" s="7" t="s">
        <v>129</v>
      </c>
      <c r="B16">
        <v>52062.75</v>
      </c>
      <c r="C16"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O18"/>
  <sheetViews>
    <sheetView showGridLines="0" workbookViewId="0">
      <selection activeCell="E16" sqref="E16"/>
    </sheetView>
  </sheetViews>
  <sheetFormatPr defaultRowHeight="15" x14ac:dyDescent="0.25"/>
  <cols>
    <col min="1" max="1" width="25" bestFit="1" customWidth="1"/>
    <col min="2" max="2" width="12.140625" customWidth="1"/>
    <col min="3" max="3" width="8.140625" bestFit="1" customWidth="1"/>
    <col min="4" max="4" width="5" customWidth="1"/>
    <col min="5" max="5" width="19" customWidth="1"/>
    <col min="6" max="6" width="12.140625" customWidth="1"/>
    <col min="7" max="7" width="8.140625" customWidth="1"/>
    <col min="8" max="8" width="5" customWidth="1"/>
    <col min="9" max="9" width="17.7109375" customWidth="1"/>
    <col min="10" max="10" width="12.140625" bestFit="1" customWidth="1"/>
    <col min="11" max="11" width="8.140625" bestFit="1" customWidth="1"/>
    <col min="12" max="12" width="5" customWidth="1"/>
    <col min="13" max="13" width="19.7109375" bestFit="1" customWidth="1"/>
    <col min="14" max="14" width="12.140625" bestFit="1" customWidth="1"/>
    <col min="15" max="15" width="8.140625" customWidth="1"/>
  </cols>
  <sheetData>
    <row r="3" spans="1:15" x14ac:dyDescent="0.25">
      <c r="A3" s="6" t="s">
        <v>4</v>
      </c>
      <c r="B3" s="9" t="s">
        <v>130</v>
      </c>
      <c r="C3" s="9" t="s">
        <v>132</v>
      </c>
      <c r="E3" s="6" t="s">
        <v>5</v>
      </c>
      <c r="F3" t="s">
        <v>130</v>
      </c>
      <c r="G3" t="s">
        <v>132</v>
      </c>
      <c r="I3" s="6" t="s">
        <v>3</v>
      </c>
      <c r="J3" t="s">
        <v>130</v>
      </c>
      <c r="K3" t="s">
        <v>132</v>
      </c>
      <c r="M3" s="6" t="s">
        <v>2</v>
      </c>
      <c r="N3" t="s">
        <v>130</v>
      </c>
      <c r="O3" t="s">
        <v>132</v>
      </c>
    </row>
    <row r="4" spans="1:15" x14ac:dyDescent="0.25">
      <c r="A4" s="7" t="s">
        <v>18</v>
      </c>
      <c r="B4" s="10">
        <v>22636</v>
      </c>
      <c r="C4" s="8">
        <v>0.43478302625197479</v>
      </c>
      <c r="E4" s="7" t="s">
        <v>19</v>
      </c>
      <c r="F4" s="10">
        <v>6818</v>
      </c>
      <c r="G4" s="8">
        <v>0.15886663637528689</v>
      </c>
      <c r="I4" s="7" t="s">
        <v>117</v>
      </c>
      <c r="J4" s="10">
        <v>736</v>
      </c>
      <c r="K4" s="8">
        <v>1.4136786858166347E-2</v>
      </c>
      <c r="M4" s="7" t="s">
        <v>89</v>
      </c>
      <c r="N4" s="10">
        <v>2617.5</v>
      </c>
      <c r="O4" s="8">
        <v>5.0275869023438065E-2</v>
      </c>
    </row>
    <row r="5" spans="1:15" x14ac:dyDescent="0.25">
      <c r="A5" s="7" t="s">
        <v>87</v>
      </c>
      <c r="B5" s="10">
        <v>5740</v>
      </c>
      <c r="C5" s="8">
        <v>0.1102515714210256</v>
      </c>
      <c r="E5" s="7" t="s">
        <v>88</v>
      </c>
      <c r="F5" s="10">
        <v>2500</v>
      </c>
      <c r="G5" s="8">
        <v>5.8252653408362748E-2</v>
      </c>
      <c r="I5" s="7" t="s">
        <v>17</v>
      </c>
      <c r="J5" s="10">
        <v>1505</v>
      </c>
      <c r="K5" s="8">
        <v>2.8907424214049394E-2</v>
      </c>
      <c r="M5" s="7" t="s">
        <v>16</v>
      </c>
      <c r="N5" s="10">
        <v>19974.25</v>
      </c>
      <c r="O5" s="8">
        <v>0.38365722133387115</v>
      </c>
    </row>
    <row r="6" spans="1:15" x14ac:dyDescent="0.25">
      <c r="A6" s="7" t="s">
        <v>25</v>
      </c>
      <c r="B6" s="10">
        <v>3712.5</v>
      </c>
      <c r="C6" s="8">
        <v>7.1308180993128481E-2</v>
      </c>
      <c r="E6" s="7" t="s">
        <v>53</v>
      </c>
      <c r="F6" s="10">
        <v>2550</v>
      </c>
      <c r="G6" s="8">
        <v>5.9417706476530004E-2</v>
      </c>
      <c r="I6" s="7" t="s">
        <v>73</v>
      </c>
      <c r="J6" s="10">
        <v>15432.5</v>
      </c>
      <c r="K6" s="8">
        <v>0.29642114563675565</v>
      </c>
      <c r="M6" s="7" t="s">
        <v>27</v>
      </c>
      <c r="N6" s="10">
        <v>5787.5</v>
      </c>
      <c r="O6" s="8">
        <v>0.11116393198592084</v>
      </c>
    </row>
    <row r="7" spans="1:15" x14ac:dyDescent="0.25">
      <c r="A7" s="7" t="s">
        <v>92</v>
      </c>
      <c r="B7" s="10">
        <v>3132</v>
      </c>
      <c r="C7" s="8">
        <v>6.0158174510566577E-2</v>
      </c>
      <c r="E7" s="7" t="s">
        <v>59</v>
      </c>
      <c r="F7" s="10">
        <v>2798.5</v>
      </c>
      <c r="G7" s="8">
        <v>6.5208020225321267E-2</v>
      </c>
      <c r="I7" s="7" t="s">
        <v>57</v>
      </c>
      <c r="J7" s="10">
        <v>2550</v>
      </c>
      <c r="K7" s="8">
        <v>4.8979356641744819E-2</v>
      </c>
      <c r="M7" s="7" t="s">
        <v>65</v>
      </c>
      <c r="N7" s="10">
        <v>680</v>
      </c>
      <c r="O7" s="8">
        <v>1.3061161771131952E-2</v>
      </c>
    </row>
    <row r="8" spans="1:15" x14ac:dyDescent="0.25">
      <c r="A8" s="7" t="s">
        <v>58</v>
      </c>
      <c r="B8" s="10">
        <v>2798.5</v>
      </c>
      <c r="C8" s="8">
        <v>5.3752442965459953E-2</v>
      </c>
      <c r="E8" s="7" t="s">
        <v>42</v>
      </c>
      <c r="F8" s="10">
        <v>14950</v>
      </c>
      <c r="G8" s="8">
        <v>0.34835086738200927</v>
      </c>
      <c r="I8" s="7" t="s">
        <v>51</v>
      </c>
      <c r="J8" s="10">
        <v>2905.5</v>
      </c>
      <c r="K8" s="8">
        <v>5.5807655185329243E-2</v>
      </c>
      <c r="M8" s="7" t="s">
        <v>36</v>
      </c>
      <c r="N8" s="10">
        <v>6278</v>
      </c>
      <c r="O8" s="8">
        <v>0.12058525529289175</v>
      </c>
    </row>
    <row r="9" spans="1:15" x14ac:dyDescent="0.25">
      <c r="A9" s="7" t="s">
        <v>67</v>
      </c>
      <c r="B9" s="10">
        <v>2600</v>
      </c>
      <c r="C9" s="8">
        <v>4.9939736183739813E-2</v>
      </c>
      <c r="E9" s="7" t="s">
        <v>106</v>
      </c>
      <c r="F9" s="10">
        <v>2208</v>
      </c>
      <c r="G9" s="8">
        <v>5.1448743490265979E-2</v>
      </c>
      <c r="I9" s="7" t="s">
        <v>28</v>
      </c>
      <c r="J9" s="10">
        <v>4569</v>
      </c>
      <c r="K9" s="8">
        <v>8.7759482547502779E-2</v>
      </c>
      <c r="M9" s="7" t="s">
        <v>43</v>
      </c>
      <c r="N9" s="10">
        <v>6378</v>
      </c>
      <c r="O9" s="8">
        <v>0.12250601437688174</v>
      </c>
    </row>
    <row r="10" spans="1:15" x14ac:dyDescent="0.25">
      <c r="A10" s="7" t="s">
        <v>52</v>
      </c>
      <c r="B10" s="10">
        <v>2550</v>
      </c>
      <c r="C10" s="8">
        <v>4.8979356641744819E-2</v>
      </c>
      <c r="E10" s="7" t="s">
        <v>68</v>
      </c>
      <c r="F10" s="10">
        <v>2600</v>
      </c>
      <c r="G10" s="8">
        <v>6.0582759544697259E-2</v>
      </c>
      <c r="I10" s="7" t="s">
        <v>66</v>
      </c>
      <c r="J10" s="10">
        <v>8007.5</v>
      </c>
      <c r="K10" s="8">
        <v>0.15380478365049868</v>
      </c>
      <c r="M10" s="7" t="s">
        <v>78</v>
      </c>
      <c r="N10" s="10">
        <v>6561</v>
      </c>
      <c r="O10" s="8">
        <v>0.12602100350058343</v>
      </c>
    </row>
    <row r="11" spans="1:15" x14ac:dyDescent="0.25">
      <c r="A11" s="7" t="s">
        <v>105</v>
      </c>
      <c r="B11" s="10">
        <v>2208</v>
      </c>
      <c r="C11" s="8">
        <v>4.241036057449904E-2</v>
      </c>
      <c r="E11" s="7" t="s">
        <v>29</v>
      </c>
      <c r="F11" s="10">
        <v>2120</v>
      </c>
      <c r="G11" s="8">
        <v>4.9398250090291612E-2</v>
      </c>
      <c r="I11" s="7" t="s">
        <v>44</v>
      </c>
      <c r="J11" s="10">
        <v>4683</v>
      </c>
      <c r="K11" s="8">
        <v>8.994914790325137E-2</v>
      </c>
      <c r="M11" s="7" t="s">
        <v>90</v>
      </c>
      <c r="N11" s="10">
        <v>3786.5</v>
      </c>
      <c r="O11" s="8">
        <v>7.2729542715281079E-2</v>
      </c>
    </row>
    <row r="12" spans="1:15" x14ac:dyDescent="0.25">
      <c r="A12" s="7" t="s">
        <v>98</v>
      </c>
      <c r="B12" s="10">
        <v>1950</v>
      </c>
      <c r="C12" s="8">
        <v>3.745480213780486E-2</v>
      </c>
      <c r="E12" s="7" t="s">
        <v>115</v>
      </c>
      <c r="F12" s="10">
        <v>3240</v>
      </c>
      <c r="G12" s="8">
        <v>7.5495438817238122E-2</v>
      </c>
      <c r="I12" s="7" t="s">
        <v>91</v>
      </c>
      <c r="J12" s="10">
        <v>3786.5</v>
      </c>
      <c r="K12" s="8">
        <v>7.2729542715281079E-2</v>
      </c>
      <c r="M12" s="7" t="s">
        <v>129</v>
      </c>
      <c r="N12" s="10">
        <v>52062.75</v>
      </c>
      <c r="O12" s="8">
        <v>1</v>
      </c>
    </row>
    <row r="13" spans="1:15" x14ac:dyDescent="0.25">
      <c r="A13" s="7" t="s">
        <v>127</v>
      </c>
      <c r="B13" s="10">
        <v>1560</v>
      </c>
      <c r="C13" s="8">
        <v>2.9963841710243889E-2</v>
      </c>
      <c r="E13" s="7" t="s">
        <v>93</v>
      </c>
      <c r="F13" s="10">
        <v>3132</v>
      </c>
      <c r="G13" s="8">
        <v>7.2978924189996852E-2</v>
      </c>
      <c r="I13" s="7" t="s">
        <v>79</v>
      </c>
      <c r="J13" s="10">
        <v>1412.5</v>
      </c>
      <c r="K13" s="8">
        <v>2.713072206135865E-2</v>
      </c>
    </row>
    <row r="14" spans="1:15" x14ac:dyDescent="0.25">
      <c r="A14" s="7" t="s">
        <v>85</v>
      </c>
      <c r="B14" s="10">
        <v>1380</v>
      </c>
      <c r="C14" s="8">
        <v>2.65064753590619E-2</v>
      </c>
      <c r="E14" s="7" t="s">
        <v>129</v>
      </c>
      <c r="F14" s="10">
        <v>42916.5</v>
      </c>
      <c r="G14" s="8">
        <v>1</v>
      </c>
      <c r="I14" s="7" t="s">
        <v>123</v>
      </c>
      <c r="J14" s="10">
        <v>800</v>
      </c>
      <c r="K14" s="8">
        <v>1.5366072671919943E-2</v>
      </c>
    </row>
    <row r="15" spans="1:15" x14ac:dyDescent="0.25">
      <c r="A15" s="7" t="s">
        <v>45</v>
      </c>
      <c r="B15" s="10">
        <v>982</v>
      </c>
      <c r="C15" s="8">
        <v>1.8861854204781731E-2</v>
      </c>
      <c r="I15" s="7" t="s">
        <v>37</v>
      </c>
      <c r="J15" s="10">
        <v>1190</v>
      </c>
      <c r="K15" s="8">
        <v>2.2857033099480915E-2</v>
      </c>
    </row>
    <row r="16" spans="1:15" x14ac:dyDescent="0.25">
      <c r="A16" s="7" t="s">
        <v>111</v>
      </c>
      <c r="B16" s="10">
        <v>533.75</v>
      </c>
      <c r="C16" s="8">
        <v>1.0252051610796587E-2</v>
      </c>
      <c r="I16" s="7" t="s">
        <v>100</v>
      </c>
      <c r="J16" s="10">
        <v>860</v>
      </c>
      <c r="K16" s="8">
        <v>1.6518528122313938E-2</v>
      </c>
    </row>
    <row r="17" spans="1:11" x14ac:dyDescent="0.25">
      <c r="A17" s="7" t="s">
        <v>113</v>
      </c>
      <c r="B17" s="10">
        <v>280</v>
      </c>
      <c r="C17" s="8">
        <v>5.3781254351719801E-3</v>
      </c>
      <c r="I17" s="7" t="s">
        <v>104</v>
      </c>
      <c r="J17" s="10">
        <v>3625.25</v>
      </c>
      <c r="K17" s="8">
        <v>6.963231869234722E-2</v>
      </c>
    </row>
    <row r="18" spans="1:11" x14ac:dyDescent="0.25">
      <c r="A18" s="7" t="s">
        <v>129</v>
      </c>
      <c r="B18" s="10">
        <v>52062.75</v>
      </c>
      <c r="C18" s="8">
        <v>1</v>
      </c>
      <c r="I18" s="7" t="s">
        <v>129</v>
      </c>
      <c r="J18" s="10">
        <v>52062.75</v>
      </c>
      <c r="K18" s="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18"/>
  <sheetViews>
    <sheetView showGridLines="0" workbookViewId="0">
      <selection activeCell="A7" sqref="A7"/>
    </sheetView>
  </sheetViews>
  <sheetFormatPr defaultRowHeight="15" x14ac:dyDescent="0.25"/>
  <cols>
    <col min="1" max="1" width="5" customWidth="1"/>
    <col min="2" max="2" width="25" bestFit="1" customWidth="1"/>
    <col min="3" max="3" width="12.140625" bestFit="1" customWidth="1"/>
    <col min="4" max="4" width="8.140625" bestFit="1" customWidth="1"/>
    <col min="5" max="5" width="5" customWidth="1"/>
    <col min="6" max="6" width="19" customWidth="1"/>
    <col min="7" max="7" width="12.140625" customWidth="1"/>
    <col min="8" max="8" width="8.140625" customWidth="1"/>
    <col min="9" max="9" width="5" customWidth="1"/>
    <col min="10" max="10" width="17.7109375" bestFit="1" customWidth="1"/>
    <col min="11" max="11" width="12.140625" bestFit="1" customWidth="1"/>
    <col min="12" max="12" width="8.140625" bestFit="1" customWidth="1"/>
    <col min="13" max="13" width="5" customWidth="1"/>
    <col min="14" max="14" width="19.7109375" customWidth="1"/>
    <col min="15" max="15" width="12.140625" customWidth="1"/>
    <col min="16" max="16" width="8.140625" customWidth="1"/>
  </cols>
  <sheetData>
    <row r="3" spans="2:16" x14ac:dyDescent="0.25">
      <c r="B3" s="6" t="s">
        <v>4</v>
      </c>
      <c r="C3" s="9" t="s">
        <v>130</v>
      </c>
      <c r="D3" s="9" t="s">
        <v>132</v>
      </c>
      <c r="F3" s="6" t="s">
        <v>5</v>
      </c>
      <c r="G3" s="9" t="s">
        <v>130</v>
      </c>
      <c r="H3" s="9" t="s">
        <v>132</v>
      </c>
      <c r="J3" s="6" t="s">
        <v>3</v>
      </c>
      <c r="K3" s="9" t="s">
        <v>130</v>
      </c>
      <c r="L3" s="9" t="s">
        <v>132</v>
      </c>
      <c r="N3" s="6" t="s">
        <v>2</v>
      </c>
      <c r="O3" s="9" t="s">
        <v>130</v>
      </c>
      <c r="P3" s="9" t="s">
        <v>132</v>
      </c>
    </row>
    <row r="4" spans="2:16" x14ac:dyDescent="0.25">
      <c r="B4" s="7" t="s">
        <v>18</v>
      </c>
      <c r="C4" s="10">
        <v>22636</v>
      </c>
      <c r="D4" s="8">
        <v>0.43478302625197479</v>
      </c>
      <c r="F4" s="7" t="s">
        <v>19</v>
      </c>
      <c r="G4" s="10">
        <v>6818</v>
      </c>
      <c r="H4" s="8">
        <v>0.15886663637528689</v>
      </c>
      <c r="J4" s="7" t="s">
        <v>117</v>
      </c>
      <c r="K4" s="10">
        <v>736</v>
      </c>
      <c r="L4" s="8">
        <v>1.4136786858166347E-2</v>
      </c>
      <c r="N4" s="7" t="s">
        <v>89</v>
      </c>
      <c r="O4" s="10">
        <v>2617.5</v>
      </c>
      <c r="P4" s="8">
        <v>5.0275869023438065E-2</v>
      </c>
    </row>
    <row r="5" spans="2:16" x14ac:dyDescent="0.25">
      <c r="B5" s="7" t="s">
        <v>87</v>
      </c>
      <c r="C5" s="10">
        <v>5740</v>
      </c>
      <c r="D5" s="8">
        <v>0.1102515714210256</v>
      </c>
      <c r="F5" s="7" t="s">
        <v>88</v>
      </c>
      <c r="G5" s="10">
        <v>2500</v>
      </c>
      <c r="H5" s="8">
        <v>5.8252653408362748E-2</v>
      </c>
      <c r="J5" s="7" t="s">
        <v>17</v>
      </c>
      <c r="K5" s="10">
        <v>1505</v>
      </c>
      <c r="L5" s="8">
        <v>2.8907424214049394E-2</v>
      </c>
      <c r="N5" s="7" t="s">
        <v>16</v>
      </c>
      <c r="O5" s="10">
        <v>19974.25</v>
      </c>
      <c r="P5" s="8">
        <v>0.38365722133387115</v>
      </c>
    </row>
    <row r="6" spans="2:16" x14ac:dyDescent="0.25">
      <c r="B6" s="7" t="s">
        <v>25</v>
      </c>
      <c r="C6" s="10">
        <v>3712.5</v>
      </c>
      <c r="D6" s="8">
        <v>7.1308180993128481E-2</v>
      </c>
      <c r="F6" s="7" t="s">
        <v>53</v>
      </c>
      <c r="G6" s="10">
        <v>2550</v>
      </c>
      <c r="H6" s="8">
        <v>5.9417706476530004E-2</v>
      </c>
      <c r="J6" s="7" t="s">
        <v>73</v>
      </c>
      <c r="K6" s="10">
        <v>15432.5</v>
      </c>
      <c r="L6" s="8">
        <v>0.29642114563675565</v>
      </c>
      <c r="N6" s="7" t="s">
        <v>27</v>
      </c>
      <c r="O6" s="10">
        <v>5787.5</v>
      </c>
      <c r="P6" s="8">
        <v>0.11116393198592084</v>
      </c>
    </row>
    <row r="7" spans="2:16" x14ac:dyDescent="0.25">
      <c r="B7" s="7" t="s">
        <v>92</v>
      </c>
      <c r="C7" s="10">
        <v>3132</v>
      </c>
      <c r="D7" s="8">
        <v>6.0158174510566577E-2</v>
      </c>
      <c r="F7" s="7" t="s">
        <v>59</v>
      </c>
      <c r="G7" s="10">
        <v>2798.5</v>
      </c>
      <c r="H7" s="8">
        <v>6.5208020225321267E-2</v>
      </c>
      <c r="J7" s="7" t="s">
        <v>57</v>
      </c>
      <c r="K7" s="10">
        <v>2550</v>
      </c>
      <c r="L7" s="8">
        <v>4.8979356641744819E-2</v>
      </c>
      <c r="N7" s="7" t="s">
        <v>65</v>
      </c>
      <c r="O7" s="10">
        <v>680</v>
      </c>
      <c r="P7" s="8">
        <v>1.3061161771131952E-2</v>
      </c>
    </row>
    <row r="8" spans="2:16" x14ac:dyDescent="0.25">
      <c r="B8" s="7" t="s">
        <v>58</v>
      </c>
      <c r="C8" s="10">
        <v>2798.5</v>
      </c>
      <c r="D8" s="8">
        <v>5.3752442965459953E-2</v>
      </c>
      <c r="F8" s="7" t="s">
        <v>42</v>
      </c>
      <c r="G8" s="10">
        <v>14950</v>
      </c>
      <c r="H8" s="8">
        <v>0.34835086738200927</v>
      </c>
      <c r="J8" s="7" t="s">
        <v>51</v>
      </c>
      <c r="K8" s="10">
        <v>2905.5</v>
      </c>
      <c r="L8" s="8">
        <v>5.5807655185329243E-2</v>
      </c>
      <c r="N8" s="7" t="s">
        <v>36</v>
      </c>
      <c r="O8" s="10">
        <v>6278</v>
      </c>
      <c r="P8" s="8">
        <v>0.12058525529289175</v>
      </c>
    </row>
    <row r="9" spans="2:16" x14ac:dyDescent="0.25">
      <c r="B9" s="7" t="s">
        <v>67</v>
      </c>
      <c r="C9" s="10">
        <v>2600</v>
      </c>
      <c r="D9" s="8">
        <v>4.9939736183739813E-2</v>
      </c>
      <c r="F9" s="7" t="s">
        <v>106</v>
      </c>
      <c r="G9" s="10">
        <v>2208</v>
      </c>
      <c r="H9" s="8">
        <v>5.1448743490265979E-2</v>
      </c>
      <c r="J9" s="7" t="s">
        <v>28</v>
      </c>
      <c r="K9" s="10">
        <v>4569</v>
      </c>
      <c r="L9" s="8">
        <v>8.7759482547502779E-2</v>
      </c>
      <c r="N9" s="7" t="s">
        <v>43</v>
      </c>
      <c r="O9" s="10">
        <v>6378</v>
      </c>
      <c r="P9" s="8">
        <v>0.12250601437688174</v>
      </c>
    </row>
    <row r="10" spans="2:16" x14ac:dyDescent="0.25">
      <c r="B10" s="7" t="s">
        <v>52</v>
      </c>
      <c r="C10" s="10">
        <v>2550</v>
      </c>
      <c r="D10" s="8">
        <v>4.8979356641744819E-2</v>
      </c>
      <c r="F10" s="7" t="s">
        <v>68</v>
      </c>
      <c r="G10" s="10">
        <v>2600</v>
      </c>
      <c r="H10" s="8">
        <v>6.0582759544697259E-2</v>
      </c>
      <c r="J10" s="7" t="s">
        <v>66</v>
      </c>
      <c r="K10" s="10">
        <v>8007.5</v>
      </c>
      <c r="L10" s="8">
        <v>0.15380478365049868</v>
      </c>
      <c r="N10" s="7" t="s">
        <v>78</v>
      </c>
      <c r="O10" s="10">
        <v>6561</v>
      </c>
      <c r="P10" s="8">
        <v>0.12602100350058343</v>
      </c>
    </row>
    <row r="11" spans="2:16" x14ac:dyDescent="0.25">
      <c r="B11" s="7" t="s">
        <v>105</v>
      </c>
      <c r="C11" s="10">
        <v>2208</v>
      </c>
      <c r="D11" s="8">
        <v>4.241036057449904E-2</v>
      </c>
      <c r="F11" s="7" t="s">
        <v>29</v>
      </c>
      <c r="G11" s="10">
        <v>2120</v>
      </c>
      <c r="H11" s="8">
        <v>4.9398250090291612E-2</v>
      </c>
      <c r="J11" s="7" t="s">
        <v>44</v>
      </c>
      <c r="K11" s="10">
        <v>4683</v>
      </c>
      <c r="L11" s="8">
        <v>8.994914790325137E-2</v>
      </c>
      <c r="N11" s="7" t="s">
        <v>90</v>
      </c>
      <c r="O11" s="10">
        <v>3786.5</v>
      </c>
      <c r="P11" s="8">
        <v>7.2729542715281079E-2</v>
      </c>
    </row>
    <row r="12" spans="2:16" x14ac:dyDescent="0.25">
      <c r="B12" s="7" t="s">
        <v>98</v>
      </c>
      <c r="C12" s="10">
        <v>1950</v>
      </c>
      <c r="D12" s="8">
        <v>3.745480213780486E-2</v>
      </c>
      <c r="F12" s="7" t="s">
        <v>115</v>
      </c>
      <c r="G12" s="10">
        <v>3240</v>
      </c>
      <c r="H12" s="8">
        <v>7.5495438817238122E-2</v>
      </c>
      <c r="J12" s="7" t="s">
        <v>91</v>
      </c>
      <c r="K12" s="10">
        <v>3786.5</v>
      </c>
      <c r="L12" s="8">
        <v>7.2729542715281079E-2</v>
      </c>
      <c r="N12" s="7" t="s">
        <v>129</v>
      </c>
      <c r="O12" s="10">
        <v>52062.75</v>
      </c>
      <c r="P12" s="8">
        <v>1</v>
      </c>
    </row>
    <row r="13" spans="2:16" x14ac:dyDescent="0.25">
      <c r="B13" s="7" t="s">
        <v>127</v>
      </c>
      <c r="C13" s="10">
        <v>1560</v>
      </c>
      <c r="D13" s="8">
        <v>2.9963841710243889E-2</v>
      </c>
      <c r="F13" s="7" t="s">
        <v>93</v>
      </c>
      <c r="G13" s="10">
        <v>3132</v>
      </c>
      <c r="H13" s="8">
        <v>7.2978924189996852E-2</v>
      </c>
      <c r="J13" s="7" t="s">
        <v>79</v>
      </c>
      <c r="K13" s="10">
        <v>1412.5</v>
      </c>
      <c r="L13" s="8">
        <v>2.713072206135865E-2</v>
      </c>
    </row>
    <row r="14" spans="2:16" x14ac:dyDescent="0.25">
      <c r="B14" s="7" t="s">
        <v>85</v>
      </c>
      <c r="C14" s="10">
        <v>1380</v>
      </c>
      <c r="D14" s="8">
        <v>2.65064753590619E-2</v>
      </c>
      <c r="F14" s="7" t="s">
        <v>129</v>
      </c>
      <c r="G14" s="10">
        <v>42916.5</v>
      </c>
      <c r="H14" s="8">
        <v>1</v>
      </c>
      <c r="J14" s="7" t="s">
        <v>123</v>
      </c>
      <c r="K14" s="10">
        <v>800</v>
      </c>
      <c r="L14" s="8">
        <v>1.5366072671919943E-2</v>
      </c>
    </row>
    <row r="15" spans="2:16" x14ac:dyDescent="0.25">
      <c r="B15" s="7" t="s">
        <v>45</v>
      </c>
      <c r="C15" s="10">
        <v>982</v>
      </c>
      <c r="D15" s="8">
        <v>1.8861854204781731E-2</v>
      </c>
      <c r="J15" s="7" t="s">
        <v>37</v>
      </c>
      <c r="K15" s="10">
        <v>1190</v>
      </c>
      <c r="L15" s="8">
        <v>2.2857033099480915E-2</v>
      </c>
    </row>
    <row r="16" spans="2:16" x14ac:dyDescent="0.25">
      <c r="B16" s="7" t="s">
        <v>111</v>
      </c>
      <c r="C16" s="10">
        <v>533.75</v>
      </c>
      <c r="D16" s="8">
        <v>1.0252051610796587E-2</v>
      </c>
      <c r="J16" s="7" t="s">
        <v>100</v>
      </c>
      <c r="K16" s="10">
        <v>860</v>
      </c>
      <c r="L16" s="8">
        <v>1.6518528122313938E-2</v>
      </c>
    </row>
    <row r="17" spans="2:12" x14ac:dyDescent="0.25">
      <c r="B17" s="7" t="s">
        <v>113</v>
      </c>
      <c r="C17" s="10">
        <v>280</v>
      </c>
      <c r="D17" s="8">
        <v>5.3781254351719801E-3</v>
      </c>
      <c r="J17" s="7" t="s">
        <v>104</v>
      </c>
      <c r="K17" s="10">
        <v>3625.25</v>
      </c>
      <c r="L17" s="8">
        <v>6.963231869234722E-2</v>
      </c>
    </row>
    <row r="18" spans="2:12" x14ac:dyDescent="0.25">
      <c r="B18" s="7" t="s">
        <v>129</v>
      </c>
      <c r="C18" s="10">
        <v>52062.75</v>
      </c>
      <c r="D18" s="8">
        <v>1</v>
      </c>
      <c r="J18" s="7" t="s">
        <v>129</v>
      </c>
      <c r="K18" s="10">
        <v>52062.75</v>
      </c>
      <c r="L18" s="8">
        <v>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6"/>
  <sheetViews>
    <sheetView showGridLines="0" workbookViewId="0">
      <selection activeCell="Q26" sqref="Q26"/>
    </sheetView>
  </sheetViews>
  <sheetFormatPr defaultRowHeight="15" x14ac:dyDescent="0.25"/>
  <cols>
    <col min="2" max="2" width="25" bestFit="1" customWidth="1"/>
    <col min="3" max="3" width="12.140625" bestFit="1" customWidth="1"/>
    <col min="4" max="4" width="8.140625" bestFit="1" customWidth="1"/>
    <col min="6" max="6" width="19" bestFit="1" customWidth="1"/>
    <col min="7" max="7" width="12.140625" bestFit="1" customWidth="1"/>
    <col min="8" max="8" width="8.140625" customWidth="1"/>
    <col min="10" max="10" width="17.7109375" bestFit="1" customWidth="1"/>
    <col min="11" max="11" width="12.140625" bestFit="1" customWidth="1"/>
    <col min="12" max="12" width="8.140625" customWidth="1"/>
    <col min="14" max="14" width="19.7109375" bestFit="1" customWidth="1"/>
    <col min="15" max="15" width="12.140625" bestFit="1" customWidth="1"/>
    <col min="16" max="16" width="8.140625" customWidth="1"/>
  </cols>
  <sheetData>
    <row r="1" spans="2:16" ht="30" customHeight="1" x14ac:dyDescent="0.25"/>
    <row r="2" spans="2:16" ht="15" customHeight="1" x14ac:dyDescent="0.25"/>
    <row r="11" spans="2:16" x14ac:dyDescent="0.25">
      <c r="B11" s="6" t="s">
        <v>4</v>
      </c>
      <c r="C11" s="9" t="s">
        <v>130</v>
      </c>
      <c r="D11" s="9" t="s">
        <v>132</v>
      </c>
      <c r="F11" s="6" t="s">
        <v>5</v>
      </c>
      <c r="G11" s="9" t="s">
        <v>130</v>
      </c>
      <c r="H11" s="9" t="s">
        <v>132</v>
      </c>
      <c r="J11" s="6" t="s">
        <v>3</v>
      </c>
      <c r="K11" s="9" t="s">
        <v>130</v>
      </c>
      <c r="L11" s="9" t="s">
        <v>132</v>
      </c>
      <c r="N11" s="6" t="s">
        <v>2</v>
      </c>
      <c r="O11" s="9" t="s">
        <v>130</v>
      </c>
      <c r="P11" s="9" t="s">
        <v>132</v>
      </c>
    </row>
    <row r="12" spans="2:16" x14ac:dyDescent="0.25">
      <c r="B12" s="7" t="s">
        <v>18</v>
      </c>
      <c r="C12" s="10">
        <v>22636</v>
      </c>
      <c r="D12" s="8">
        <v>0.43478302625197479</v>
      </c>
      <c r="F12" s="7" t="s">
        <v>19</v>
      </c>
      <c r="G12" s="10">
        <v>6818</v>
      </c>
      <c r="H12" s="8">
        <v>0.15886663637528689</v>
      </c>
      <c r="J12" s="7" t="s">
        <v>117</v>
      </c>
      <c r="K12" s="10">
        <v>736</v>
      </c>
      <c r="L12" s="8">
        <v>1.4136786858166347E-2</v>
      </c>
      <c r="N12" s="7" t="s">
        <v>89</v>
      </c>
      <c r="O12" s="10">
        <v>2617.5</v>
      </c>
      <c r="P12" s="8">
        <v>5.0275869023438065E-2</v>
      </c>
    </row>
    <row r="13" spans="2:16" x14ac:dyDescent="0.25">
      <c r="B13" s="7" t="s">
        <v>87</v>
      </c>
      <c r="C13" s="10">
        <v>5740</v>
      </c>
      <c r="D13" s="8">
        <v>0.1102515714210256</v>
      </c>
      <c r="F13" s="7" t="s">
        <v>88</v>
      </c>
      <c r="G13" s="10">
        <v>2500</v>
      </c>
      <c r="H13" s="8">
        <v>5.8252653408362748E-2</v>
      </c>
      <c r="J13" s="7" t="s">
        <v>17</v>
      </c>
      <c r="K13" s="10">
        <v>1505</v>
      </c>
      <c r="L13" s="8">
        <v>2.8907424214049394E-2</v>
      </c>
      <c r="N13" s="7" t="s">
        <v>16</v>
      </c>
      <c r="O13" s="10">
        <v>19974.25</v>
      </c>
      <c r="P13" s="8">
        <v>0.38365722133387115</v>
      </c>
    </row>
    <row r="14" spans="2:16" x14ac:dyDescent="0.25">
      <c r="B14" s="7" t="s">
        <v>25</v>
      </c>
      <c r="C14" s="10">
        <v>3712.5</v>
      </c>
      <c r="D14" s="8">
        <v>7.1308180993128481E-2</v>
      </c>
      <c r="F14" s="7" t="s">
        <v>53</v>
      </c>
      <c r="G14" s="10">
        <v>2550</v>
      </c>
      <c r="H14" s="8">
        <v>5.9417706476530004E-2</v>
      </c>
      <c r="J14" s="7" t="s">
        <v>73</v>
      </c>
      <c r="K14" s="10">
        <v>15432.5</v>
      </c>
      <c r="L14" s="8">
        <v>0.29642114563675565</v>
      </c>
      <c r="N14" s="7" t="s">
        <v>27</v>
      </c>
      <c r="O14" s="10">
        <v>5787.5</v>
      </c>
      <c r="P14" s="8">
        <v>0.11116393198592084</v>
      </c>
    </row>
    <row r="15" spans="2:16" x14ac:dyDescent="0.25">
      <c r="B15" s="7" t="s">
        <v>92</v>
      </c>
      <c r="C15" s="10">
        <v>3132</v>
      </c>
      <c r="D15" s="8">
        <v>6.0158174510566577E-2</v>
      </c>
      <c r="F15" s="7" t="s">
        <v>59</v>
      </c>
      <c r="G15" s="10">
        <v>2798.5</v>
      </c>
      <c r="H15" s="8">
        <v>6.5208020225321267E-2</v>
      </c>
      <c r="J15" s="7" t="s">
        <v>57</v>
      </c>
      <c r="K15" s="10">
        <v>2550</v>
      </c>
      <c r="L15" s="8">
        <v>4.8979356641744819E-2</v>
      </c>
      <c r="N15" s="7" t="s">
        <v>65</v>
      </c>
      <c r="O15" s="10">
        <v>680</v>
      </c>
      <c r="P15" s="8">
        <v>1.3061161771131952E-2</v>
      </c>
    </row>
    <row r="16" spans="2:16" x14ac:dyDescent="0.25">
      <c r="B16" s="7" t="s">
        <v>58</v>
      </c>
      <c r="C16" s="10">
        <v>2798.5</v>
      </c>
      <c r="D16" s="8">
        <v>5.3752442965459953E-2</v>
      </c>
      <c r="F16" s="7" t="s">
        <v>42</v>
      </c>
      <c r="G16" s="10">
        <v>14950</v>
      </c>
      <c r="H16" s="8">
        <v>0.34835086738200927</v>
      </c>
      <c r="J16" s="7" t="s">
        <v>51</v>
      </c>
      <c r="K16" s="10">
        <v>2905.5</v>
      </c>
      <c r="L16" s="8">
        <v>5.5807655185329243E-2</v>
      </c>
      <c r="N16" s="7" t="s">
        <v>36</v>
      </c>
      <c r="O16" s="10">
        <v>6278</v>
      </c>
      <c r="P16" s="8">
        <v>0.12058525529289175</v>
      </c>
    </row>
    <row r="17" spans="2:16" x14ac:dyDescent="0.25">
      <c r="B17" s="7" t="s">
        <v>67</v>
      </c>
      <c r="C17" s="10">
        <v>2600</v>
      </c>
      <c r="D17" s="8">
        <v>4.9939736183739813E-2</v>
      </c>
      <c r="F17" s="7" t="s">
        <v>106</v>
      </c>
      <c r="G17" s="10">
        <v>2208</v>
      </c>
      <c r="H17" s="8">
        <v>5.1448743490265979E-2</v>
      </c>
      <c r="J17" s="7" t="s">
        <v>28</v>
      </c>
      <c r="K17" s="10">
        <v>4569</v>
      </c>
      <c r="L17" s="8">
        <v>8.7759482547502779E-2</v>
      </c>
      <c r="N17" s="7" t="s">
        <v>43</v>
      </c>
      <c r="O17" s="10">
        <v>6378</v>
      </c>
      <c r="P17" s="8">
        <v>0.12250601437688174</v>
      </c>
    </row>
    <row r="18" spans="2:16" x14ac:dyDescent="0.25">
      <c r="B18" s="7" t="s">
        <v>52</v>
      </c>
      <c r="C18" s="10">
        <v>2550</v>
      </c>
      <c r="D18" s="8">
        <v>4.8979356641744819E-2</v>
      </c>
      <c r="F18" s="7" t="s">
        <v>68</v>
      </c>
      <c r="G18" s="10">
        <v>2600</v>
      </c>
      <c r="H18" s="8">
        <v>6.0582759544697259E-2</v>
      </c>
      <c r="J18" s="7" t="s">
        <v>66</v>
      </c>
      <c r="K18" s="10">
        <v>8007.5</v>
      </c>
      <c r="L18" s="8">
        <v>0.15380478365049868</v>
      </c>
      <c r="N18" s="7" t="s">
        <v>78</v>
      </c>
      <c r="O18" s="10">
        <v>6561</v>
      </c>
      <c r="P18" s="8">
        <v>0.12602100350058343</v>
      </c>
    </row>
    <row r="19" spans="2:16" x14ac:dyDescent="0.25">
      <c r="B19" s="7" t="s">
        <v>105</v>
      </c>
      <c r="C19" s="10">
        <v>2208</v>
      </c>
      <c r="D19" s="8">
        <v>4.241036057449904E-2</v>
      </c>
      <c r="F19" s="7" t="s">
        <v>29</v>
      </c>
      <c r="G19" s="10">
        <v>2120</v>
      </c>
      <c r="H19" s="8">
        <v>4.9398250090291612E-2</v>
      </c>
      <c r="J19" s="7" t="s">
        <v>44</v>
      </c>
      <c r="K19" s="10">
        <v>4683</v>
      </c>
      <c r="L19" s="8">
        <v>8.994914790325137E-2</v>
      </c>
      <c r="N19" s="7" t="s">
        <v>90</v>
      </c>
      <c r="O19" s="10">
        <v>3786.5</v>
      </c>
      <c r="P19" s="8">
        <v>7.2729542715281079E-2</v>
      </c>
    </row>
    <row r="20" spans="2:16" x14ac:dyDescent="0.25">
      <c r="B20" s="7" t="s">
        <v>98</v>
      </c>
      <c r="C20" s="10">
        <v>1950</v>
      </c>
      <c r="D20" s="8">
        <v>3.745480213780486E-2</v>
      </c>
      <c r="F20" s="7" t="s">
        <v>115</v>
      </c>
      <c r="G20" s="10">
        <v>3240</v>
      </c>
      <c r="H20" s="8">
        <v>7.5495438817238122E-2</v>
      </c>
      <c r="J20" s="7" t="s">
        <v>91</v>
      </c>
      <c r="K20" s="10">
        <v>3786.5</v>
      </c>
      <c r="L20" s="8">
        <v>7.2729542715281079E-2</v>
      </c>
      <c r="N20" s="7" t="s">
        <v>129</v>
      </c>
      <c r="O20" s="10">
        <v>52062.75</v>
      </c>
      <c r="P20" s="8">
        <v>1</v>
      </c>
    </row>
    <row r="21" spans="2:16" x14ac:dyDescent="0.25">
      <c r="B21" s="7" t="s">
        <v>127</v>
      </c>
      <c r="C21" s="10">
        <v>1560</v>
      </c>
      <c r="D21" s="8">
        <v>2.9963841710243889E-2</v>
      </c>
      <c r="F21" s="7" t="s">
        <v>93</v>
      </c>
      <c r="G21" s="10">
        <v>3132</v>
      </c>
      <c r="H21" s="8">
        <v>7.2978924189996852E-2</v>
      </c>
      <c r="J21" s="7" t="s">
        <v>79</v>
      </c>
      <c r="K21" s="10">
        <v>1412.5</v>
      </c>
      <c r="L21" s="8">
        <v>2.713072206135865E-2</v>
      </c>
    </row>
    <row r="22" spans="2:16" x14ac:dyDescent="0.25">
      <c r="B22" s="7" t="s">
        <v>85</v>
      </c>
      <c r="C22" s="10">
        <v>1380</v>
      </c>
      <c r="D22" s="8">
        <v>2.65064753590619E-2</v>
      </c>
      <c r="F22" s="7" t="s">
        <v>129</v>
      </c>
      <c r="G22" s="10">
        <v>42916.5</v>
      </c>
      <c r="H22" s="8">
        <v>1</v>
      </c>
      <c r="J22" s="7" t="s">
        <v>123</v>
      </c>
      <c r="K22" s="10">
        <v>800</v>
      </c>
      <c r="L22" s="8">
        <v>1.5366072671919943E-2</v>
      </c>
    </row>
    <row r="23" spans="2:16" x14ac:dyDescent="0.25">
      <c r="B23" s="7" t="s">
        <v>45</v>
      </c>
      <c r="C23" s="10">
        <v>982</v>
      </c>
      <c r="D23" s="8">
        <v>1.8861854204781731E-2</v>
      </c>
      <c r="J23" s="7" t="s">
        <v>37</v>
      </c>
      <c r="K23" s="10">
        <v>1190</v>
      </c>
      <c r="L23" s="8">
        <v>2.2857033099480915E-2</v>
      </c>
    </row>
    <row r="24" spans="2:16" x14ac:dyDescent="0.25">
      <c r="B24" s="7" t="s">
        <v>111</v>
      </c>
      <c r="C24" s="10">
        <v>533.75</v>
      </c>
      <c r="D24" s="8">
        <v>1.0252051610796587E-2</v>
      </c>
      <c r="J24" s="7" t="s">
        <v>100</v>
      </c>
      <c r="K24" s="10">
        <v>860</v>
      </c>
      <c r="L24" s="8">
        <v>1.6518528122313938E-2</v>
      </c>
    </row>
    <row r="25" spans="2:16" x14ac:dyDescent="0.25">
      <c r="B25" s="7" t="s">
        <v>113</v>
      </c>
      <c r="C25" s="10">
        <v>280</v>
      </c>
      <c r="D25" s="8">
        <v>5.3781254351719801E-3</v>
      </c>
      <c r="J25" s="7" t="s">
        <v>104</v>
      </c>
      <c r="K25" s="10">
        <v>3625.25</v>
      </c>
      <c r="L25" s="8">
        <v>6.963231869234722E-2</v>
      </c>
    </row>
    <row r="26" spans="2:16" x14ac:dyDescent="0.25">
      <c r="B26" s="7" t="s">
        <v>129</v>
      </c>
      <c r="C26" s="10">
        <v>52062.75</v>
      </c>
      <c r="D26" s="8">
        <v>1</v>
      </c>
      <c r="J26" s="7" t="s">
        <v>129</v>
      </c>
      <c r="K26" s="10">
        <v>52062.75</v>
      </c>
      <c r="L26" s="8">
        <v>1</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4"/>
  <sheetViews>
    <sheetView showGridLines="0" topLeftCell="F1" workbookViewId="0">
      <selection activeCell="N14" sqref="N14"/>
    </sheetView>
  </sheetViews>
  <sheetFormatPr defaultRowHeight="15" x14ac:dyDescent="0.25"/>
  <cols>
    <col min="1" max="1" width="3.28515625" customWidth="1"/>
    <col min="2" max="2" width="25" bestFit="1" customWidth="1"/>
    <col min="3" max="3" width="10.42578125" customWidth="1"/>
    <col min="4" max="4" width="8.140625" customWidth="1"/>
    <col min="6" max="6" width="19" bestFit="1" customWidth="1"/>
    <col min="7" max="7" width="10.42578125" customWidth="1"/>
    <col min="8" max="8" width="8.140625" customWidth="1"/>
    <col min="10" max="10" width="19" bestFit="1" customWidth="1"/>
    <col min="11" max="11" width="10.42578125" customWidth="1"/>
    <col min="12" max="12" width="8.140625" customWidth="1"/>
    <col min="14" max="14" width="19.7109375" bestFit="1" customWidth="1"/>
    <col min="15" max="15" width="10.42578125" customWidth="1"/>
    <col min="16" max="16" width="8.140625" customWidth="1"/>
    <col min="17" max="18" width="7.5703125" customWidth="1"/>
    <col min="19" max="20" width="6.5703125" customWidth="1"/>
    <col min="21" max="21" width="7.42578125" customWidth="1"/>
    <col min="22" max="22" width="6.140625" customWidth="1"/>
    <col min="23" max="24" width="7.140625" customWidth="1"/>
    <col min="25" max="25" width="6.140625" customWidth="1"/>
    <col min="26" max="26" width="7.140625" customWidth="1"/>
    <col min="27" max="27" width="15.42578125" customWidth="1"/>
    <col min="28" max="28" width="12.28515625" customWidth="1"/>
    <col min="29" max="60" width="8.42578125" customWidth="1"/>
    <col min="61" max="61" width="15.42578125" bestFit="1" customWidth="1"/>
    <col min="62" max="62" width="12.28515625" bestFit="1" customWidth="1"/>
  </cols>
  <sheetData>
    <row r="1" spans="1:17" ht="22.5" customHeight="1" x14ac:dyDescent="0.25">
      <c r="A1" s="22" t="s">
        <v>134</v>
      </c>
      <c r="B1" s="22"/>
      <c r="C1" s="22"/>
      <c r="D1" s="22"/>
      <c r="E1" s="22"/>
      <c r="F1" s="22"/>
      <c r="G1" s="22"/>
      <c r="H1" s="22"/>
      <c r="I1" s="22"/>
      <c r="J1" s="22"/>
      <c r="K1" s="22"/>
      <c r="L1" s="22"/>
      <c r="M1" s="22"/>
      <c r="N1" s="22"/>
      <c r="O1" s="22"/>
      <c r="P1" s="22"/>
      <c r="Q1" s="22"/>
    </row>
    <row r="3" spans="1:17" x14ac:dyDescent="0.25">
      <c r="B3" s="6" t="s">
        <v>135</v>
      </c>
      <c r="C3" s="9" t="s">
        <v>133</v>
      </c>
      <c r="D3" s="9" t="s">
        <v>132</v>
      </c>
      <c r="F3" s="6" t="s">
        <v>136</v>
      </c>
      <c r="G3" s="9" t="s">
        <v>133</v>
      </c>
      <c r="H3" s="9" t="s">
        <v>132</v>
      </c>
      <c r="J3" s="6" t="s">
        <v>137</v>
      </c>
      <c r="K3" s="9" t="s">
        <v>133</v>
      </c>
      <c r="L3" s="9" t="s">
        <v>132</v>
      </c>
      <c r="N3" s="6" t="s">
        <v>138</v>
      </c>
      <c r="O3" s="9" t="s">
        <v>133</v>
      </c>
      <c r="P3" s="9" t="s">
        <v>132</v>
      </c>
    </row>
    <row r="4" spans="1:17" x14ac:dyDescent="0.25">
      <c r="B4" s="7" t="s">
        <v>18</v>
      </c>
      <c r="C4" s="10">
        <v>22636</v>
      </c>
      <c r="D4" s="8">
        <v>0.46302698058788633</v>
      </c>
      <c r="F4" s="7" t="s">
        <v>42</v>
      </c>
      <c r="G4" s="10">
        <v>14950</v>
      </c>
      <c r="H4" s="8">
        <v>0.34835086738200927</v>
      </c>
      <c r="J4" s="7" t="s">
        <v>73</v>
      </c>
      <c r="K4" s="10">
        <v>15432.5</v>
      </c>
      <c r="L4" s="8">
        <v>0.31834848664566001</v>
      </c>
      <c r="N4" s="7" t="s">
        <v>16</v>
      </c>
      <c r="O4" s="10">
        <v>19974.25</v>
      </c>
      <c r="P4" s="8">
        <v>0.38365722133387115</v>
      </c>
    </row>
    <row r="5" spans="1:17" x14ac:dyDescent="0.25">
      <c r="B5" s="7" t="s">
        <v>52</v>
      </c>
      <c r="C5" s="10">
        <v>2550</v>
      </c>
      <c r="D5" s="8">
        <v>5.2161106224558676E-2</v>
      </c>
      <c r="F5" s="7" t="s">
        <v>19</v>
      </c>
      <c r="G5" s="10">
        <v>6818</v>
      </c>
      <c r="H5" s="8">
        <v>0.15886663637528689</v>
      </c>
      <c r="J5" s="7" t="s">
        <v>66</v>
      </c>
      <c r="K5" s="10">
        <v>8007.5</v>
      </c>
      <c r="L5" s="8">
        <v>0.16518227810238928</v>
      </c>
      <c r="N5" s="7" t="s">
        <v>78</v>
      </c>
      <c r="O5" s="10">
        <v>6561</v>
      </c>
      <c r="P5" s="8">
        <v>0.12602100350058343</v>
      </c>
    </row>
    <row r="6" spans="1:17" x14ac:dyDescent="0.25">
      <c r="B6" s="7" t="s">
        <v>127</v>
      </c>
      <c r="C6" s="10">
        <v>1560</v>
      </c>
      <c r="D6" s="8">
        <v>3.191032380796531E-2</v>
      </c>
      <c r="F6" s="7" t="s">
        <v>115</v>
      </c>
      <c r="G6" s="10">
        <v>3240</v>
      </c>
      <c r="H6" s="8">
        <v>7.5495438817238122E-2</v>
      </c>
      <c r="J6" s="7" t="s">
        <v>44</v>
      </c>
      <c r="K6" s="10">
        <v>4683</v>
      </c>
      <c r="L6" s="8">
        <v>9.6603010721634602E-2</v>
      </c>
      <c r="N6" s="7" t="s">
        <v>43</v>
      </c>
      <c r="O6" s="10">
        <v>6378</v>
      </c>
      <c r="P6" s="8">
        <v>0.12250601437688174</v>
      </c>
    </row>
    <row r="7" spans="1:17" x14ac:dyDescent="0.25">
      <c r="B7" s="7" t="s">
        <v>105</v>
      </c>
      <c r="C7" s="10">
        <v>2208</v>
      </c>
      <c r="D7" s="8">
        <v>4.5165381389735512E-2</v>
      </c>
      <c r="F7" s="7" t="s">
        <v>93</v>
      </c>
      <c r="G7" s="10">
        <v>3132</v>
      </c>
      <c r="H7" s="8">
        <v>7.2978924189996852E-2</v>
      </c>
      <c r="J7" s="7" t="s">
        <v>28</v>
      </c>
      <c r="K7" s="10">
        <v>4569</v>
      </c>
      <c r="L7" s="8">
        <v>9.4251367923798526E-2</v>
      </c>
      <c r="N7" s="7" t="s">
        <v>36</v>
      </c>
      <c r="O7" s="10">
        <v>6278</v>
      </c>
      <c r="P7" s="8">
        <v>0.12058525529289175</v>
      </c>
    </row>
    <row r="8" spans="1:17" x14ac:dyDescent="0.25">
      <c r="B8" s="7" t="s">
        <v>92</v>
      </c>
      <c r="C8" s="10">
        <v>3132</v>
      </c>
      <c r="D8" s="8">
        <v>6.4066111645222662E-2</v>
      </c>
      <c r="F8" s="7" t="s">
        <v>59</v>
      </c>
      <c r="G8" s="10">
        <v>2798.5</v>
      </c>
      <c r="H8" s="8">
        <v>6.5208020225321267E-2</v>
      </c>
      <c r="J8" s="7" t="s">
        <v>91</v>
      </c>
      <c r="K8" s="10">
        <v>3786.5</v>
      </c>
      <c r="L8" s="8">
        <v>7.8109609245669315E-2</v>
      </c>
      <c r="N8" s="7" t="s">
        <v>27</v>
      </c>
      <c r="O8" s="10">
        <v>5787.5</v>
      </c>
      <c r="P8" s="8">
        <v>0.11116393198592084</v>
      </c>
    </row>
    <row r="9" spans="1:17" x14ac:dyDescent="0.25">
      <c r="B9" s="7" t="s">
        <v>25</v>
      </c>
      <c r="C9" s="10">
        <v>3712.5</v>
      </c>
      <c r="D9" s="8">
        <v>7.5940434062225129E-2</v>
      </c>
      <c r="F9" s="7" t="s">
        <v>68</v>
      </c>
      <c r="G9" s="10">
        <v>2600</v>
      </c>
      <c r="H9" s="8">
        <v>6.0582759544697259E-2</v>
      </c>
      <c r="J9" s="7" t="s">
        <v>104</v>
      </c>
      <c r="K9" s="10">
        <v>3625.25</v>
      </c>
      <c r="L9" s="8">
        <v>7.4783272393466965E-2</v>
      </c>
      <c r="N9" s="7" t="s">
        <v>90</v>
      </c>
      <c r="O9" s="10">
        <v>3786.5</v>
      </c>
      <c r="P9" s="8">
        <v>7.2729542715281079E-2</v>
      </c>
    </row>
    <row r="10" spans="1:17" x14ac:dyDescent="0.25">
      <c r="B10" s="7" t="s">
        <v>87</v>
      </c>
      <c r="C10" s="10">
        <v>5740</v>
      </c>
      <c r="D10" s="8">
        <v>0.11741362734469286</v>
      </c>
      <c r="F10" s="7" t="s">
        <v>53</v>
      </c>
      <c r="G10" s="10">
        <v>2550</v>
      </c>
      <c r="H10" s="8">
        <v>5.9417706476530004E-2</v>
      </c>
      <c r="J10" s="7" t="s">
        <v>51</v>
      </c>
      <c r="K10" s="10">
        <v>2905.5</v>
      </c>
      <c r="L10" s="8">
        <v>5.9935948676427361E-2</v>
      </c>
      <c r="N10" s="7" t="s">
        <v>89</v>
      </c>
      <c r="O10" s="10">
        <v>2617.5</v>
      </c>
      <c r="P10" s="8">
        <v>5.0275869023438065E-2</v>
      </c>
    </row>
    <row r="11" spans="1:17" x14ac:dyDescent="0.25">
      <c r="B11" s="7" t="s">
        <v>98</v>
      </c>
      <c r="C11" s="10">
        <v>1950</v>
      </c>
      <c r="D11" s="8">
        <v>3.9887904759956634E-2</v>
      </c>
      <c r="F11" s="7" t="s">
        <v>88</v>
      </c>
      <c r="G11" s="10">
        <v>2500</v>
      </c>
      <c r="H11" s="8">
        <v>5.8252653408362748E-2</v>
      </c>
      <c r="J11" s="7" t="s">
        <v>57</v>
      </c>
      <c r="K11" s="10">
        <v>2550</v>
      </c>
      <c r="L11" s="8">
        <v>5.260253626738591E-2</v>
      </c>
      <c r="N11" s="7" t="s">
        <v>65</v>
      </c>
      <c r="O11" s="10">
        <v>680</v>
      </c>
      <c r="P11" s="8">
        <v>1.3061161771131952E-2</v>
      </c>
    </row>
    <row r="12" spans="1:17" x14ac:dyDescent="0.25">
      <c r="B12" s="7" t="s">
        <v>67</v>
      </c>
      <c r="C12" s="10">
        <v>2600</v>
      </c>
      <c r="D12" s="8">
        <v>5.3183873013275512E-2</v>
      </c>
      <c r="F12" s="7" t="s">
        <v>106</v>
      </c>
      <c r="G12" s="10">
        <v>2208</v>
      </c>
      <c r="H12" s="8">
        <v>5.1448743490265979E-2</v>
      </c>
      <c r="J12" s="7" t="s">
        <v>17</v>
      </c>
      <c r="K12" s="10">
        <v>1505</v>
      </c>
      <c r="L12" s="8">
        <v>3.1045810620555215E-2</v>
      </c>
      <c r="N12" s="7" t="s">
        <v>129</v>
      </c>
      <c r="O12" s="10">
        <v>52062.75</v>
      </c>
      <c r="P12" s="8">
        <v>1</v>
      </c>
    </row>
    <row r="13" spans="1:17" x14ac:dyDescent="0.25">
      <c r="B13" s="7" t="s">
        <v>58</v>
      </c>
      <c r="C13" s="10">
        <v>2798.5</v>
      </c>
      <c r="D13" s="8">
        <v>5.7244257164481352E-2</v>
      </c>
      <c r="F13" s="7" t="s">
        <v>29</v>
      </c>
      <c r="G13" s="10">
        <v>2120</v>
      </c>
      <c r="H13" s="8">
        <v>4.9398250090291612E-2</v>
      </c>
      <c r="J13" s="7" t="s">
        <v>79</v>
      </c>
      <c r="K13" s="10">
        <v>1412.5</v>
      </c>
      <c r="L13" s="8">
        <v>2.9137679403012786E-2</v>
      </c>
    </row>
    <row r="14" spans="1:17" x14ac:dyDescent="0.25">
      <c r="B14" s="7" t="s">
        <v>129</v>
      </c>
      <c r="C14" s="10">
        <v>48887</v>
      </c>
      <c r="D14" s="8">
        <v>1</v>
      </c>
      <c r="F14" s="7" t="s">
        <v>129</v>
      </c>
      <c r="G14" s="10">
        <v>42916.5</v>
      </c>
      <c r="H14" s="8">
        <v>1</v>
      </c>
      <c r="J14" s="7" t="s">
        <v>129</v>
      </c>
      <c r="K14" s="10">
        <v>48476.75</v>
      </c>
      <c r="L14" s="8">
        <v>1</v>
      </c>
    </row>
  </sheetData>
  <mergeCells count="1">
    <mergeCell ref="A1:Q1"/>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77"/>
  <sheetViews>
    <sheetView showGridLines="0" workbookViewId="0">
      <selection activeCell="T2" sqref="T2"/>
    </sheetView>
  </sheetViews>
  <sheetFormatPr defaultRowHeight="15" x14ac:dyDescent="0.25"/>
  <cols>
    <col min="1" max="1" width="3.5703125" customWidth="1"/>
    <col min="2" max="2" width="30" customWidth="1"/>
    <col min="3" max="3" width="20.85546875" customWidth="1"/>
    <col min="4" max="4" width="13.5703125" customWidth="1"/>
    <col min="5" max="8" width="13" bestFit="1" customWidth="1"/>
    <col min="9" max="9" width="13" customWidth="1"/>
    <col min="10" max="16" width="13" bestFit="1" customWidth="1"/>
    <col min="17" max="17" width="13.7109375" customWidth="1"/>
    <col min="18" max="18" width="12.7109375" customWidth="1"/>
    <col min="20" max="20" width="10.7109375" customWidth="1"/>
    <col min="21" max="21" width="10.28515625" customWidth="1"/>
  </cols>
  <sheetData>
    <row r="1" spans="2:21" ht="26.25" customHeight="1" x14ac:dyDescent="0.25">
      <c r="B1" s="22" t="s">
        <v>177</v>
      </c>
      <c r="C1" s="22"/>
      <c r="D1" s="22"/>
      <c r="E1" s="22"/>
      <c r="F1" s="22"/>
      <c r="G1" s="22"/>
      <c r="H1" s="22"/>
      <c r="I1" s="22"/>
      <c r="J1" s="22"/>
      <c r="K1" s="22"/>
      <c r="L1" s="22"/>
      <c r="M1" s="22"/>
      <c r="N1" s="22"/>
      <c r="O1" s="22"/>
      <c r="P1" s="22"/>
      <c r="Q1" s="22"/>
      <c r="R1" s="22"/>
    </row>
    <row r="3" spans="2:21" x14ac:dyDescent="0.25">
      <c r="B3" s="6" t="s">
        <v>130</v>
      </c>
      <c r="D3" s="6" t="s">
        <v>1</v>
      </c>
    </row>
    <row r="4" spans="2:21" x14ac:dyDescent="0.25">
      <c r="B4" s="6" t="s">
        <v>175</v>
      </c>
      <c r="C4" s="6" t="s">
        <v>5</v>
      </c>
      <c r="D4" s="13" t="s">
        <v>167</v>
      </c>
      <c r="E4" s="13" t="s">
        <v>139</v>
      </c>
      <c r="F4" s="13" t="s">
        <v>140</v>
      </c>
      <c r="G4" s="13" t="s">
        <v>141</v>
      </c>
      <c r="H4" s="13" t="s">
        <v>142</v>
      </c>
      <c r="I4" s="13" t="s">
        <v>143</v>
      </c>
      <c r="J4" s="13" t="s">
        <v>144</v>
      </c>
      <c r="K4" s="13" t="s">
        <v>168</v>
      </c>
      <c r="L4" s="13" t="s">
        <v>169</v>
      </c>
      <c r="M4" s="13" t="s">
        <v>170</v>
      </c>
      <c r="N4" s="13" t="s">
        <v>171</v>
      </c>
      <c r="O4" s="13" t="s">
        <v>172</v>
      </c>
      <c r="P4" s="13" t="s">
        <v>173</v>
      </c>
      <c r="Q4" s="13" t="s">
        <v>174</v>
      </c>
      <c r="R4" s="13" t="s">
        <v>129</v>
      </c>
    </row>
    <row r="5" spans="2:21" x14ac:dyDescent="0.25">
      <c r="B5" s="12" t="s">
        <v>45</v>
      </c>
      <c r="C5" t="s">
        <v>46</v>
      </c>
      <c r="D5" s="10"/>
      <c r="E5" s="10">
        <v>276</v>
      </c>
      <c r="F5" s="10">
        <v>184</v>
      </c>
      <c r="G5" s="10">
        <v>92</v>
      </c>
      <c r="H5" s="10">
        <v>230</v>
      </c>
      <c r="I5" s="10"/>
      <c r="J5" s="10"/>
      <c r="K5" s="10"/>
      <c r="L5" s="10"/>
      <c r="M5" s="10"/>
      <c r="N5" s="10"/>
      <c r="O5" s="10"/>
      <c r="P5" s="10"/>
      <c r="Q5" s="10"/>
      <c r="R5" s="10">
        <v>782</v>
      </c>
      <c r="T5" s="9" t="s">
        <v>184</v>
      </c>
      <c r="U5" s="15">
        <f>SUM(tbl_Sales[Sales])</f>
        <v>52062.75</v>
      </c>
    </row>
    <row r="6" spans="2:21" x14ac:dyDescent="0.25">
      <c r="B6" s="12"/>
      <c r="C6" t="s">
        <v>101</v>
      </c>
      <c r="D6" s="10"/>
      <c r="E6" s="10"/>
      <c r="F6" s="10"/>
      <c r="G6" s="10"/>
      <c r="H6" s="10">
        <v>200</v>
      </c>
      <c r="I6" s="10"/>
      <c r="J6" s="10"/>
      <c r="K6" s="10"/>
      <c r="L6" s="10"/>
      <c r="M6" s="10"/>
      <c r="N6" s="10"/>
      <c r="O6" s="10"/>
      <c r="P6" s="10"/>
      <c r="Q6" s="10"/>
      <c r="R6" s="10">
        <v>200</v>
      </c>
      <c r="T6" s="9" t="s">
        <v>181</v>
      </c>
      <c r="U6" s="15">
        <f>SUM(tbl_Goals[Monthly Goal])*MONTH(MAX(tbl_Sales[Order Date]))</f>
        <v>56710.999999999993</v>
      </c>
    </row>
    <row r="7" spans="2:21" x14ac:dyDescent="0.25">
      <c r="B7" t="s">
        <v>145</v>
      </c>
      <c r="D7" s="10"/>
      <c r="E7" s="10">
        <v>276</v>
      </c>
      <c r="F7" s="10">
        <v>184</v>
      </c>
      <c r="G7" s="10">
        <v>92</v>
      </c>
      <c r="H7" s="10">
        <v>430</v>
      </c>
      <c r="I7" s="10"/>
      <c r="J7" s="10"/>
      <c r="K7" s="10"/>
      <c r="L7" s="10"/>
      <c r="M7" s="10"/>
      <c r="N7" s="10"/>
      <c r="O7" s="10"/>
      <c r="P7" s="10"/>
      <c r="Q7" s="10"/>
      <c r="R7" s="10">
        <v>982</v>
      </c>
      <c r="T7" s="9" t="s">
        <v>185</v>
      </c>
      <c r="U7" s="16">
        <f>U5/U6</f>
        <v>0.91803618345647242</v>
      </c>
    </row>
    <row r="8" spans="2:21" x14ac:dyDescent="0.25">
      <c r="B8" s="12" t="s">
        <v>18</v>
      </c>
      <c r="C8" t="s">
        <v>19</v>
      </c>
      <c r="D8" s="10"/>
      <c r="E8" s="10">
        <v>1400</v>
      </c>
      <c r="F8" s="10"/>
      <c r="G8" s="10"/>
      <c r="H8" s="10">
        <v>5418</v>
      </c>
      <c r="I8" s="10"/>
      <c r="J8" s="10"/>
      <c r="K8" s="10"/>
      <c r="L8" s="10"/>
      <c r="M8" s="10"/>
      <c r="N8" s="10"/>
      <c r="O8" s="10"/>
      <c r="P8" s="10"/>
      <c r="Q8" s="10"/>
      <c r="R8" s="10">
        <v>6818</v>
      </c>
    </row>
    <row r="9" spans="2:21" x14ac:dyDescent="0.25">
      <c r="B9" s="12"/>
      <c r="C9" t="s">
        <v>38</v>
      </c>
      <c r="D9" s="10"/>
      <c r="E9" s="10">
        <v>270</v>
      </c>
      <c r="F9" s="10"/>
      <c r="G9" s="10"/>
      <c r="H9" s="10"/>
      <c r="I9" s="10"/>
      <c r="J9" s="10"/>
      <c r="K9" s="10"/>
      <c r="L9" s="10"/>
      <c r="M9" s="10"/>
      <c r="N9" s="10"/>
      <c r="O9" s="10"/>
      <c r="P9" s="10"/>
      <c r="Q9" s="10"/>
      <c r="R9" s="10">
        <v>270</v>
      </c>
    </row>
    <row r="10" spans="2:21" x14ac:dyDescent="0.25">
      <c r="B10" s="12"/>
      <c r="C10" t="s">
        <v>42</v>
      </c>
      <c r="D10" s="10"/>
      <c r="E10" s="10">
        <v>920</v>
      </c>
      <c r="F10" s="10"/>
      <c r="G10" s="10">
        <v>13800</v>
      </c>
      <c r="H10" s="10"/>
      <c r="I10" s="10"/>
      <c r="J10" s="10">
        <v>230</v>
      </c>
      <c r="K10" s="10"/>
      <c r="L10" s="10"/>
      <c r="M10" s="10"/>
      <c r="N10" s="10"/>
      <c r="O10" s="10"/>
      <c r="P10" s="10"/>
      <c r="Q10" s="10"/>
      <c r="R10" s="10">
        <v>14950</v>
      </c>
    </row>
    <row r="11" spans="2:21" x14ac:dyDescent="0.25">
      <c r="B11" s="12"/>
      <c r="C11" t="s">
        <v>84</v>
      </c>
      <c r="D11" s="10"/>
      <c r="E11" s="10"/>
      <c r="F11" s="10"/>
      <c r="G11" s="10">
        <v>598</v>
      </c>
      <c r="H11" s="10"/>
      <c r="I11" s="10"/>
      <c r="J11" s="10"/>
      <c r="K11" s="10"/>
      <c r="L11" s="10"/>
      <c r="M11" s="10"/>
      <c r="N11" s="10"/>
      <c r="O11" s="10"/>
      <c r="P11" s="10"/>
      <c r="Q11" s="10"/>
      <c r="R11" s="10">
        <v>598</v>
      </c>
    </row>
    <row r="12" spans="2:21" x14ac:dyDescent="0.25">
      <c r="B12" t="s">
        <v>146</v>
      </c>
      <c r="D12" s="10"/>
      <c r="E12" s="10">
        <v>2590</v>
      </c>
      <c r="F12" s="10"/>
      <c r="G12" s="10">
        <v>14398</v>
      </c>
      <c r="H12" s="10">
        <v>5418</v>
      </c>
      <c r="I12" s="10"/>
      <c r="J12" s="10">
        <v>230</v>
      </c>
      <c r="K12" s="10"/>
      <c r="L12" s="10"/>
      <c r="M12" s="10"/>
      <c r="N12" s="10"/>
      <c r="O12" s="10"/>
      <c r="P12" s="10"/>
      <c r="Q12" s="10"/>
      <c r="R12" s="10">
        <v>22636</v>
      </c>
    </row>
    <row r="13" spans="2:21" x14ac:dyDescent="0.25">
      <c r="B13" s="12" t="s">
        <v>52</v>
      </c>
      <c r="C13" t="s">
        <v>53</v>
      </c>
      <c r="D13" s="10"/>
      <c r="E13" s="10"/>
      <c r="F13" s="10">
        <v>127.5</v>
      </c>
      <c r="G13" s="10">
        <v>1275</v>
      </c>
      <c r="H13" s="10">
        <v>127.5</v>
      </c>
      <c r="I13" s="10"/>
      <c r="J13" s="10">
        <v>1020</v>
      </c>
      <c r="K13" s="10"/>
      <c r="L13" s="10"/>
      <c r="M13" s="10"/>
      <c r="N13" s="10"/>
      <c r="O13" s="10"/>
      <c r="P13" s="10"/>
      <c r="Q13" s="10"/>
      <c r="R13" s="10">
        <v>2550</v>
      </c>
    </row>
    <row r="14" spans="2:21" x14ac:dyDescent="0.25">
      <c r="B14" t="s">
        <v>147</v>
      </c>
      <c r="D14" s="10"/>
      <c r="E14" s="10"/>
      <c r="F14" s="10">
        <v>127.5</v>
      </c>
      <c r="G14" s="10">
        <v>1275</v>
      </c>
      <c r="H14" s="10">
        <v>127.5</v>
      </c>
      <c r="I14" s="10"/>
      <c r="J14" s="10">
        <v>1020</v>
      </c>
      <c r="K14" s="10"/>
      <c r="L14" s="10"/>
      <c r="M14" s="10"/>
      <c r="N14" s="10"/>
      <c r="O14" s="10"/>
      <c r="P14" s="10"/>
      <c r="Q14" s="10"/>
      <c r="R14" s="10">
        <v>2550</v>
      </c>
    </row>
    <row r="15" spans="2:21" x14ac:dyDescent="0.25">
      <c r="B15" s="12" t="s">
        <v>127</v>
      </c>
      <c r="C15" t="s">
        <v>128</v>
      </c>
      <c r="D15" s="10"/>
      <c r="E15" s="10"/>
      <c r="F15" s="10"/>
      <c r="G15" s="10"/>
      <c r="H15" s="10"/>
      <c r="I15" s="10"/>
      <c r="J15" s="10">
        <v>1560</v>
      </c>
      <c r="K15" s="10"/>
      <c r="L15" s="10"/>
      <c r="M15" s="10"/>
      <c r="N15" s="10"/>
      <c r="O15" s="10"/>
      <c r="P15" s="10"/>
      <c r="Q15" s="10"/>
      <c r="R15" s="10">
        <v>1560</v>
      </c>
    </row>
    <row r="16" spans="2:21" x14ac:dyDescent="0.25">
      <c r="B16" t="s">
        <v>148</v>
      </c>
      <c r="D16" s="10"/>
      <c r="E16" s="10"/>
      <c r="F16" s="10"/>
      <c r="G16" s="10"/>
      <c r="H16" s="10"/>
      <c r="I16" s="10"/>
      <c r="J16" s="10">
        <v>1560</v>
      </c>
      <c r="K16" s="10"/>
      <c r="L16" s="10"/>
      <c r="M16" s="10"/>
      <c r="N16" s="10"/>
      <c r="O16" s="10"/>
      <c r="P16" s="10"/>
      <c r="Q16" s="10"/>
      <c r="R16" s="10">
        <v>1560</v>
      </c>
    </row>
    <row r="17" spans="2:18" x14ac:dyDescent="0.25">
      <c r="B17" s="12" t="s">
        <v>105</v>
      </c>
      <c r="C17" t="s">
        <v>106</v>
      </c>
      <c r="D17" s="10"/>
      <c r="E17" s="10"/>
      <c r="F17" s="10"/>
      <c r="G17" s="10"/>
      <c r="H17" s="10">
        <v>1472</v>
      </c>
      <c r="I17" s="10">
        <v>736</v>
      </c>
      <c r="J17" s="10"/>
      <c r="K17" s="10"/>
      <c r="L17" s="10"/>
      <c r="M17" s="10"/>
      <c r="N17" s="10"/>
      <c r="O17" s="10"/>
      <c r="P17" s="10"/>
      <c r="Q17" s="10"/>
      <c r="R17" s="10">
        <v>2208</v>
      </c>
    </row>
    <row r="18" spans="2:18" x14ac:dyDescent="0.25">
      <c r="B18" t="s">
        <v>149</v>
      </c>
      <c r="D18" s="10"/>
      <c r="E18" s="10"/>
      <c r="F18" s="10"/>
      <c r="G18" s="10"/>
      <c r="H18" s="10">
        <v>1472</v>
      </c>
      <c r="I18" s="10">
        <v>736</v>
      </c>
      <c r="J18" s="10"/>
      <c r="K18" s="10"/>
      <c r="L18" s="10"/>
      <c r="M18" s="10"/>
      <c r="N18" s="10"/>
      <c r="O18" s="10"/>
      <c r="P18" s="10"/>
      <c r="Q18" s="10"/>
      <c r="R18" s="10">
        <v>2208</v>
      </c>
    </row>
    <row r="19" spans="2:18" x14ac:dyDescent="0.25">
      <c r="B19" s="12" t="s">
        <v>85</v>
      </c>
      <c r="C19" t="s">
        <v>86</v>
      </c>
      <c r="D19" s="10"/>
      <c r="E19" s="10"/>
      <c r="F19" s="10"/>
      <c r="G19" s="10">
        <v>220</v>
      </c>
      <c r="H19" s="10"/>
      <c r="I19" s="10"/>
      <c r="J19" s="10">
        <v>660</v>
      </c>
      <c r="K19" s="10"/>
      <c r="L19" s="10"/>
      <c r="M19" s="10"/>
      <c r="N19" s="10"/>
      <c r="O19" s="10"/>
      <c r="P19" s="10"/>
      <c r="Q19" s="10"/>
      <c r="R19" s="10">
        <v>880</v>
      </c>
    </row>
    <row r="20" spans="2:18" x14ac:dyDescent="0.25">
      <c r="B20" s="12"/>
      <c r="C20" t="s">
        <v>116</v>
      </c>
      <c r="D20" s="10"/>
      <c r="E20" s="10"/>
      <c r="F20" s="10"/>
      <c r="G20" s="10"/>
      <c r="H20" s="10">
        <v>500</v>
      </c>
      <c r="I20" s="10"/>
      <c r="J20" s="10"/>
      <c r="K20" s="10"/>
      <c r="L20" s="10"/>
      <c r="M20" s="10"/>
      <c r="N20" s="10"/>
      <c r="O20" s="10"/>
      <c r="P20" s="10"/>
      <c r="Q20" s="10"/>
      <c r="R20" s="10">
        <v>500</v>
      </c>
    </row>
    <row r="21" spans="2:18" x14ac:dyDescent="0.25">
      <c r="B21" t="s">
        <v>150</v>
      </c>
      <c r="D21" s="10"/>
      <c r="E21" s="10"/>
      <c r="F21" s="10"/>
      <c r="G21" s="10">
        <v>220</v>
      </c>
      <c r="H21" s="10">
        <v>500</v>
      </c>
      <c r="I21" s="10"/>
      <c r="J21" s="10">
        <v>660</v>
      </c>
      <c r="K21" s="10"/>
      <c r="L21" s="10"/>
      <c r="M21" s="10"/>
      <c r="N21" s="10"/>
      <c r="O21" s="10"/>
      <c r="P21" s="10"/>
      <c r="Q21" s="10"/>
      <c r="R21" s="10">
        <v>1380</v>
      </c>
    </row>
    <row r="22" spans="2:18" x14ac:dyDescent="0.25">
      <c r="B22" s="12" t="s">
        <v>92</v>
      </c>
      <c r="C22" t="s">
        <v>93</v>
      </c>
      <c r="D22" s="10"/>
      <c r="E22" s="10"/>
      <c r="F22" s="10"/>
      <c r="G22" s="10"/>
      <c r="H22" s="10">
        <v>3132</v>
      </c>
      <c r="I22" s="10"/>
      <c r="J22" s="10"/>
      <c r="K22" s="10"/>
      <c r="L22" s="10"/>
      <c r="M22" s="10"/>
      <c r="N22" s="10"/>
      <c r="O22" s="10"/>
      <c r="P22" s="10"/>
      <c r="Q22" s="10"/>
      <c r="R22" s="10">
        <v>3132</v>
      </c>
    </row>
    <row r="23" spans="2:18" x14ac:dyDescent="0.25">
      <c r="B23" t="s">
        <v>151</v>
      </c>
      <c r="D23" s="10"/>
      <c r="E23" s="10"/>
      <c r="F23" s="10"/>
      <c r="G23" s="10"/>
      <c r="H23" s="10">
        <v>3132</v>
      </c>
      <c r="I23" s="10"/>
      <c r="J23" s="10"/>
      <c r="K23" s="10"/>
      <c r="L23" s="10"/>
      <c r="M23" s="10"/>
      <c r="N23" s="10"/>
      <c r="O23" s="10"/>
      <c r="P23" s="10"/>
      <c r="Q23" s="10"/>
      <c r="R23" s="10">
        <v>3132</v>
      </c>
    </row>
    <row r="24" spans="2:18" x14ac:dyDescent="0.25">
      <c r="B24" s="12" t="s">
        <v>25</v>
      </c>
      <c r="C24" t="s">
        <v>122</v>
      </c>
      <c r="D24" s="10"/>
      <c r="E24" s="10"/>
      <c r="F24" s="10"/>
      <c r="G24" s="10"/>
      <c r="H24" s="10"/>
      <c r="I24" s="10">
        <v>200</v>
      </c>
      <c r="J24" s="10"/>
      <c r="K24" s="10"/>
      <c r="L24" s="10"/>
      <c r="M24" s="10"/>
      <c r="N24" s="10"/>
      <c r="O24" s="10"/>
      <c r="P24" s="10"/>
      <c r="Q24" s="10"/>
      <c r="R24" s="10">
        <v>200</v>
      </c>
    </row>
    <row r="25" spans="2:18" x14ac:dyDescent="0.25">
      <c r="B25" s="12"/>
      <c r="C25" t="s">
        <v>29</v>
      </c>
      <c r="D25" s="10"/>
      <c r="E25" s="10">
        <v>530</v>
      </c>
      <c r="F25" s="10"/>
      <c r="G25" s="10"/>
      <c r="H25" s="10"/>
      <c r="I25" s="10"/>
      <c r="J25" s="10">
        <v>1590</v>
      </c>
      <c r="K25" s="10"/>
      <c r="L25" s="10"/>
      <c r="M25" s="10"/>
      <c r="N25" s="10"/>
      <c r="O25" s="10"/>
      <c r="P25" s="10"/>
      <c r="Q25" s="10"/>
      <c r="R25" s="10">
        <v>2120</v>
      </c>
    </row>
    <row r="26" spans="2:18" x14ac:dyDescent="0.25">
      <c r="B26" s="12"/>
      <c r="C26" t="s">
        <v>35</v>
      </c>
      <c r="D26" s="10"/>
      <c r="E26" s="10">
        <v>300</v>
      </c>
      <c r="F26" s="10"/>
      <c r="G26" s="10"/>
      <c r="H26" s="10"/>
      <c r="I26" s="10"/>
      <c r="J26" s="10">
        <v>900</v>
      </c>
      <c r="K26" s="10"/>
      <c r="L26" s="10"/>
      <c r="M26" s="10"/>
      <c r="N26" s="10"/>
      <c r="O26" s="10"/>
      <c r="P26" s="10"/>
      <c r="Q26" s="10"/>
      <c r="R26" s="10">
        <v>1200</v>
      </c>
    </row>
    <row r="27" spans="2:18" x14ac:dyDescent="0.25">
      <c r="B27" s="12"/>
      <c r="C27" t="s">
        <v>26</v>
      </c>
      <c r="D27" s="10"/>
      <c r="E27" s="10">
        <v>140</v>
      </c>
      <c r="F27" s="10"/>
      <c r="G27" s="10"/>
      <c r="H27" s="10"/>
      <c r="I27" s="10">
        <v>52.5</v>
      </c>
      <c r="J27" s="10"/>
      <c r="K27" s="10"/>
      <c r="L27" s="10"/>
      <c r="M27" s="10"/>
      <c r="N27" s="10"/>
      <c r="O27" s="10"/>
      <c r="P27" s="10"/>
      <c r="Q27" s="10"/>
      <c r="R27" s="10">
        <v>192.5</v>
      </c>
    </row>
    <row r="28" spans="2:18" x14ac:dyDescent="0.25">
      <c r="B28" t="s">
        <v>152</v>
      </c>
      <c r="D28" s="10"/>
      <c r="E28" s="10">
        <v>970</v>
      </c>
      <c r="F28" s="10"/>
      <c r="G28" s="10"/>
      <c r="H28" s="10"/>
      <c r="I28" s="10">
        <v>252.5</v>
      </c>
      <c r="J28" s="10">
        <v>2490</v>
      </c>
      <c r="K28" s="10"/>
      <c r="L28" s="10"/>
      <c r="M28" s="10"/>
      <c r="N28" s="10"/>
      <c r="O28" s="10"/>
      <c r="P28" s="10"/>
      <c r="Q28" s="10"/>
      <c r="R28" s="10">
        <v>3712.5</v>
      </c>
    </row>
    <row r="29" spans="2:18" x14ac:dyDescent="0.25">
      <c r="B29" s="12" t="s">
        <v>113</v>
      </c>
      <c r="C29" t="s">
        <v>114</v>
      </c>
      <c r="D29" s="10"/>
      <c r="E29" s="10"/>
      <c r="F29" s="10"/>
      <c r="G29" s="10"/>
      <c r="H29" s="10">
        <v>280</v>
      </c>
      <c r="I29" s="10"/>
      <c r="J29" s="10"/>
      <c r="K29" s="10"/>
      <c r="L29" s="10"/>
      <c r="M29" s="10"/>
      <c r="N29" s="10"/>
      <c r="O29" s="10"/>
      <c r="P29" s="10"/>
      <c r="Q29" s="10"/>
      <c r="R29" s="10">
        <v>280</v>
      </c>
    </row>
    <row r="30" spans="2:18" x14ac:dyDescent="0.25">
      <c r="B30" t="s">
        <v>153</v>
      </c>
      <c r="D30" s="10"/>
      <c r="E30" s="10"/>
      <c r="F30" s="10"/>
      <c r="G30" s="10"/>
      <c r="H30" s="10">
        <v>280</v>
      </c>
      <c r="I30" s="10"/>
      <c r="J30" s="10"/>
      <c r="K30" s="10"/>
      <c r="L30" s="10"/>
      <c r="M30" s="10"/>
      <c r="N30" s="10"/>
      <c r="O30" s="10"/>
      <c r="P30" s="10"/>
      <c r="Q30" s="10"/>
      <c r="R30" s="10">
        <v>280</v>
      </c>
    </row>
    <row r="31" spans="2:18" x14ac:dyDescent="0.25">
      <c r="B31" s="12" t="s">
        <v>87</v>
      </c>
      <c r="C31" t="s">
        <v>88</v>
      </c>
      <c r="D31" s="10"/>
      <c r="E31" s="10"/>
      <c r="F31" s="10"/>
      <c r="G31" s="10">
        <v>250</v>
      </c>
      <c r="H31" s="10"/>
      <c r="I31" s="10"/>
      <c r="J31" s="10">
        <v>2250</v>
      </c>
      <c r="K31" s="10"/>
      <c r="L31" s="10"/>
      <c r="M31" s="10"/>
      <c r="N31" s="10"/>
      <c r="O31" s="10"/>
      <c r="P31" s="10"/>
      <c r="Q31" s="10"/>
      <c r="R31" s="10">
        <v>2500</v>
      </c>
    </row>
    <row r="32" spans="2:18" x14ac:dyDescent="0.25">
      <c r="B32" s="12"/>
      <c r="C32" t="s">
        <v>115</v>
      </c>
      <c r="D32" s="10"/>
      <c r="E32" s="10"/>
      <c r="F32" s="10"/>
      <c r="G32" s="10"/>
      <c r="H32" s="10">
        <v>3240</v>
      </c>
      <c r="I32" s="10"/>
      <c r="J32" s="10"/>
      <c r="K32" s="10"/>
      <c r="L32" s="10"/>
      <c r="M32" s="10"/>
      <c r="N32" s="10"/>
      <c r="O32" s="10"/>
      <c r="P32" s="10"/>
      <c r="Q32" s="10"/>
      <c r="R32" s="10">
        <v>3240</v>
      </c>
    </row>
    <row r="33" spans="2:18" x14ac:dyDescent="0.25">
      <c r="B33" t="s">
        <v>154</v>
      </c>
      <c r="D33" s="10"/>
      <c r="E33" s="10"/>
      <c r="F33" s="10"/>
      <c r="G33" s="10">
        <v>250</v>
      </c>
      <c r="H33" s="10">
        <v>3240</v>
      </c>
      <c r="I33" s="10"/>
      <c r="J33" s="10">
        <v>2250</v>
      </c>
      <c r="K33" s="10"/>
      <c r="L33" s="10"/>
      <c r="M33" s="10"/>
      <c r="N33" s="10"/>
      <c r="O33" s="10"/>
      <c r="P33" s="10"/>
      <c r="Q33" s="10"/>
      <c r="R33" s="10">
        <v>5740</v>
      </c>
    </row>
    <row r="34" spans="2:18" x14ac:dyDescent="0.25">
      <c r="B34" s="12" t="s">
        <v>111</v>
      </c>
      <c r="C34" t="s">
        <v>112</v>
      </c>
      <c r="D34" s="10"/>
      <c r="E34" s="10"/>
      <c r="F34" s="10"/>
      <c r="G34" s="10"/>
      <c r="H34" s="10">
        <v>533.75</v>
      </c>
      <c r="I34" s="10"/>
      <c r="J34" s="10"/>
      <c r="K34" s="10"/>
      <c r="L34" s="10"/>
      <c r="M34" s="10"/>
      <c r="N34" s="10"/>
      <c r="O34" s="10"/>
      <c r="P34" s="10"/>
      <c r="Q34" s="10"/>
      <c r="R34" s="10">
        <v>533.75</v>
      </c>
    </row>
    <row r="35" spans="2:18" x14ac:dyDescent="0.25">
      <c r="B35" t="s">
        <v>155</v>
      </c>
      <c r="D35" s="10"/>
      <c r="E35" s="10"/>
      <c r="F35" s="10"/>
      <c r="G35" s="10"/>
      <c r="H35" s="10">
        <v>533.75</v>
      </c>
      <c r="I35" s="10"/>
      <c r="J35" s="10"/>
      <c r="K35" s="10"/>
      <c r="L35" s="10"/>
      <c r="M35" s="10"/>
      <c r="N35" s="10"/>
      <c r="O35" s="10"/>
      <c r="P35" s="10"/>
      <c r="Q35" s="10"/>
      <c r="R35" s="10">
        <v>533.75</v>
      </c>
    </row>
    <row r="36" spans="2:18" x14ac:dyDescent="0.25">
      <c r="B36" s="12" t="s">
        <v>98</v>
      </c>
      <c r="C36" t="s">
        <v>99</v>
      </c>
      <c r="D36" s="10"/>
      <c r="E36" s="10"/>
      <c r="F36" s="10"/>
      <c r="G36" s="10"/>
      <c r="H36" s="10">
        <v>1950</v>
      </c>
      <c r="I36" s="10"/>
      <c r="J36" s="10"/>
      <c r="K36" s="10"/>
      <c r="L36" s="10"/>
      <c r="M36" s="10"/>
      <c r="N36" s="10"/>
      <c r="O36" s="10"/>
      <c r="P36" s="10"/>
      <c r="Q36" s="10"/>
      <c r="R36" s="10">
        <v>1950</v>
      </c>
    </row>
    <row r="37" spans="2:18" x14ac:dyDescent="0.25">
      <c r="B37" t="s">
        <v>156</v>
      </c>
      <c r="D37" s="10"/>
      <c r="E37" s="10"/>
      <c r="F37" s="10"/>
      <c r="G37" s="10"/>
      <c r="H37" s="10">
        <v>1950</v>
      </c>
      <c r="I37" s="10"/>
      <c r="J37" s="10"/>
      <c r="K37" s="10"/>
      <c r="L37" s="10"/>
      <c r="M37" s="10"/>
      <c r="N37" s="10"/>
      <c r="O37" s="10"/>
      <c r="P37" s="10"/>
      <c r="Q37" s="10"/>
      <c r="R37" s="10">
        <v>1950</v>
      </c>
    </row>
    <row r="38" spans="2:18" x14ac:dyDescent="0.25">
      <c r="B38" s="12" t="s">
        <v>67</v>
      </c>
      <c r="C38" t="s">
        <v>68</v>
      </c>
      <c r="D38" s="10"/>
      <c r="E38" s="10"/>
      <c r="F38" s="10"/>
      <c r="G38" s="10">
        <v>680</v>
      </c>
      <c r="H38" s="10">
        <v>1120</v>
      </c>
      <c r="I38" s="10">
        <v>800</v>
      </c>
      <c r="J38" s="10"/>
      <c r="K38" s="10"/>
      <c r="L38" s="10"/>
      <c r="M38" s="10"/>
      <c r="N38" s="10"/>
      <c r="O38" s="10"/>
      <c r="P38" s="10"/>
      <c r="Q38" s="10"/>
      <c r="R38" s="10">
        <v>2600</v>
      </c>
    </row>
    <row r="39" spans="2:18" x14ac:dyDescent="0.25">
      <c r="B39" t="s">
        <v>157</v>
      </c>
      <c r="D39" s="10"/>
      <c r="E39" s="10"/>
      <c r="F39" s="10"/>
      <c r="G39" s="10">
        <v>680</v>
      </c>
      <c r="H39" s="10">
        <v>1120</v>
      </c>
      <c r="I39" s="10">
        <v>800</v>
      </c>
      <c r="J39" s="10"/>
      <c r="K39" s="10"/>
      <c r="L39" s="10"/>
      <c r="M39" s="10"/>
      <c r="N39" s="10"/>
      <c r="O39" s="10"/>
      <c r="P39" s="10"/>
      <c r="Q39" s="10"/>
      <c r="R39" s="10">
        <v>2600</v>
      </c>
    </row>
    <row r="40" spans="2:18" x14ac:dyDescent="0.25">
      <c r="B40" s="12" t="s">
        <v>58</v>
      </c>
      <c r="C40" t="s">
        <v>59</v>
      </c>
      <c r="D40" s="10"/>
      <c r="E40" s="10"/>
      <c r="F40" s="10">
        <v>1930</v>
      </c>
      <c r="G40" s="10"/>
      <c r="H40" s="10">
        <v>772</v>
      </c>
      <c r="I40" s="10"/>
      <c r="J40" s="10">
        <v>96.5</v>
      </c>
      <c r="K40" s="10"/>
      <c r="L40" s="10"/>
      <c r="M40" s="10"/>
      <c r="N40" s="10"/>
      <c r="O40" s="10"/>
      <c r="P40" s="10"/>
      <c r="Q40" s="10"/>
      <c r="R40" s="10">
        <v>2798.5</v>
      </c>
    </row>
    <row r="41" spans="2:18" x14ac:dyDescent="0.25">
      <c r="B41" t="s">
        <v>158</v>
      </c>
      <c r="D41" s="10"/>
      <c r="E41" s="10"/>
      <c r="F41" s="10">
        <v>1930</v>
      </c>
      <c r="G41" s="10"/>
      <c r="H41" s="10">
        <v>772</v>
      </c>
      <c r="I41" s="10"/>
      <c r="J41" s="10">
        <v>96.5</v>
      </c>
      <c r="K41" s="10"/>
      <c r="L41" s="10"/>
      <c r="M41" s="10"/>
      <c r="N41" s="10"/>
      <c r="O41" s="10"/>
      <c r="P41" s="10"/>
      <c r="Q41" s="10"/>
      <c r="R41" s="10">
        <v>2798.5</v>
      </c>
    </row>
    <row r="42" spans="2:18" x14ac:dyDescent="0.25">
      <c r="B42" t="s">
        <v>129</v>
      </c>
      <c r="D42" s="10"/>
      <c r="E42" s="10">
        <v>3836</v>
      </c>
      <c r="F42" s="10">
        <v>2241.5</v>
      </c>
      <c r="G42" s="10">
        <v>16915</v>
      </c>
      <c r="H42" s="10">
        <v>18975.25</v>
      </c>
      <c r="I42" s="10">
        <v>1788.5</v>
      </c>
      <c r="J42" s="10">
        <v>8306.5</v>
      </c>
      <c r="K42" s="10"/>
      <c r="L42" s="10"/>
      <c r="M42" s="10"/>
      <c r="N42" s="10"/>
      <c r="O42" s="10"/>
      <c r="P42" s="10"/>
      <c r="Q42" s="10"/>
      <c r="R42" s="10">
        <v>52062.75</v>
      </c>
    </row>
    <row r="45" spans="2:18" x14ac:dyDescent="0.25">
      <c r="B45" s="6" t="s">
        <v>130</v>
      </c>
      <c r="D45" s="6" t="s">
        <v>1</v>
      </c>
    </row>
    <row r="46" spans="2:18" x14ac:dyDescent="0.25">
      <c r="B46" s="6" t="s">
        <v>176</v>
      </c>
      <c r="C46" s="6" t="s">
        <v>3</v>
      </c>
      <c r="D46" s="13" t="s">
        <v>167</v>
      </c>
      <c r="E46" s="13" t="s">
        <v>139</v>
      </c>
      <c r="F46" s="13" t="s">
        <v>140</v>
      </c>
      <c r="G46" s="13" t="s">
        <v>141</v>
      </c>
      <c r="H46" s="13" t="s">
        <v>142</v>
      </c>
      <c r="I46" s="13" t="s">
        <v>143</v>
      </c>
      <c r="J46" s="13" t="s">
        <v>144</v>
      </c>
      <c r="K46" s="13" t="s">
        <v>168</v>
      </c>
      <c r="L46" s="13" t="s">
        <v>169</v>
      </c>
      <c r="M46" s="13" t="s">
        <v>170</v>
      </c>
      <c r="N46" s="13" t="s">
        <v>171</v>
      </c>
      <c r="O46" s="13" t="s">
        <v>172</v>
      </c>
      <c r="P46" s="13" t="s">
        <v>173</v>
      </c>
      <c r="Q46" s="13" t="s">
        <v>174</v>
      </c>
      <c r="R46" s="13" t="s">
        <v>129</v>
      </c>
    </row>
    <row r="47" spans="2:18" x14ac:dyDescent="0.25">
      <c r="B47" s="12" t="s">
        <v>89</v>
      </c>
      <c r="C47" t="s">
        <v>66</v>
      </c>
      <c r="D47" s="10"/>
      <c r="E47" s="10"/>
      <c r="F47" s="10"/>
      <c r="G47" s="10"/>
      <c r="H47" s="10">
        <v>127.5</v>
      </c>
      <c r="I47" s="10"/>
      <c r="J47" s="10">
        <v>2490</v>
      </c>
      <c r="K47" s="10"/>
      <c r="L47" s="10"/>
      <c r="M47" s="10"/>
      <c r="N47" s="10"/>
      <c r="O47" s="10"/>
      <c r="P47" s="10"/>
      <c r="Q47" s="10"/>
      <c r="R47" s="10">
        <v>2617.5</v>
      </c>
    </row>
    <row r="48" spans="2:18" x14ac:dyDescent="0.25">
      <c r="B48" t="s">
        <v>159</v>
      </c>
      <c r="D48" s="10"/>
      <c r="E48" s="10"/>
      <c r="F48" s="10"/>
      <c r="G48" s="10"/>
      <c r="H48" s="10">
        <v>127.5</v>
      </c>
      <c r="I48" s="10"/>
      <c r="J48" s="10">
        <v>2490</v>
      </c>
      <c r="K48" s="10"/>
      <c r="L48" s="10"/>
      <c r="M48" s="10"/>
      <c r="N48" s="10"/>
      <c r="O48" s="10"/>
      <c r="P48" s="10"/>
      <c r="Q48" s="10"/>
      <c r="R48" s="10">
        <v>2617.5</v>
      </c>
    </row>
    <row r="49" spans="2:18" x14ac:dyDescent="0.25">
      <c r="B49" s="12" t="s">
        <v>16</v>
      </c>
      <c r="C49" t="s">
        <v>17</v>
      </c>
      <c r="D49" s="10"/>
      <c r="E49" s="10">
        <v>1505</v>
      </c>
      <c r="F49" s="10"/>
      <c r="G49" s="10"/>
      <c r="H49" s="10"/>
      <c r="I49" s="10"/>
      <c r="J49" s="10"/>
      <c r="K49" s="10"/>
      <c r="L49" s="10"/>
      <c r="M49" s="10"/>
      <c r="N49" s="10"/>
      <c r="O49" s="10"/>
      <c r="P49" s="10"/>
      <c r="Q49" s="10"/>
      <c r="R49" s="10">
        <v>1505</v>
      </c>
    </row>
    <row r="50" spans="2:18" x14ac:dyDescent="0.25">
      <c r="B50" s="12"/>
      <c r="C50" t="s">
        <v>73</v>
      </c>
      <c r="D50" s="10"/>
      <c r="E50" s="10"/>
      <c r="F50" s="10"/>
      <c r="G50" s="10">
        <v>13800</v>
      </c>
      <c r="H50" s="10"/>
      <c r="I50" s="10"/>
      <c r="J50" s="10"/>
      <c r="K50" s="10"/>
      <c r="L50" s="10"/>
      <c r="M50" s="10"/>
      <c r="N50" s="10"/>
      <c r="O50" s="10"/>
      <c r="P50" s="10"/>
      <c r="Q50" s="10"/>
      <c r="R50" s="10">
        <v>13800</v>
      </c>
    </row>
    <row r="51" spans="2:18" x14ac:dyDescent="0.25">
      <c r="B51" s="12"/>
      <c r="C51" t="s">
        <v>28</v>
      </c>
      <c r="D51" s="10"/>
      <c r="E51" s="10"/>
      <c r="F51" s="10">
        <v>184</v>
      </c>
      <c r="G51" s="10"/>
      <c r="H51" s="10"/>
      <c r="I51" s="10"/>
      <c r="J51" s="10"/>
      <c r="K51" s="10"/>
      <c r="L51" s="10"/>
      <c r="M51" s="10"/>
      <c r="N51" s="10"/>
      <c r="O51" s="10"/>
      <c r="P51" s="10"/>
      <c r="Q51" s="10"/>
      <c r="R51" s="10">
        <v>184</v>
      </c>
    </row>
    <row r="52" spans="2:18" x14ac:dyDescent="0.25">
      <c r="B52" s="12"/>
      <c r="C52" t="s">
        <v>100</v>
      </c>
      <c r="D52" s="10"/>
      <c r="E52" s="10"/>
      <c r="F52" s="10"/>
      <c r="G52" s="10"/>
      <c r="H52" s="10">
        <v>200</v>
      </c>
      <c r="I52" s="10"/>
      <c r="J52" s="10">
        <v>660</v>
      </c>
      <c r="K52" s="10"/>
      <c r="L52" s="10"/>
      <c r="M52" s="10"/>
      <c r="N52" s="10"/>
      <c r="O52" s="10"/>
      <c r="P52" s="10"/>
      <c r="Q52" s="10"/>
      <c r="R52" s="10">
        <v>860</v>
      </c>
    </row>
    <row r="53" spans="2:18" x14ac:dyDescent="0.25">
      <c r="B53" s="12"/>
      <c r="C53" t="s">
        <v>104</v>
      </c>
      <c r="D53" s="10"/>
      <c r="E53" s="10"/>
      <c r="F53" s="10"/>
      <c r="G53" s="10"/>
      <c r="H53" s="10">
        <v>1375.25</v>
      </c>
      <c r="I53" s="10"/>
      <c r="J53" s="10">
        <v>2250</v>
      </c>
      <c r="K53" s="10"/>
      <c r="L53" s="10"/>
      <c r="M53" s="10"/>
      <c r="N53" s="10"/>
      <c r="O53" s="10"/>
      <c r="P53" s="10"/>
      <c r="Q53" s="10"/>
      <c r="R53" s="10">
        <v>3625.25</v>
      </c>
    </row>
    <row r="54" spans="2:18" x14ac:dyDescent="0.25">
      <c r="B54" t="s">
        <v>160</v>
      </c>
      <c r="D54" s="10"/>
      <c r="E54" s="10">
        <v>1505</v>
      </c>
      <c r="F54" s="10">
        <v>184</v>
      </c>
      <c r="G54" s="10">
        <v>13800</v>
      </c>
      <c r="H54" s="10">
        <v>1575.25</v>
      </c>
      <c r="I54" s="10"/>
      <c r="J54" s="10">
        <v>2910</v>
      </c>
      <c r="K54" s="10"/>
      <c r="L54" s="10"/>
      <c r="M54" s="10"/>
      <c r="N54" s="10"/>
      <c r="O54" s="10"/>
      <c r="P54" s="10"/>
      <c r="Q54" s="10"/>
      <c r="R54" s="10">
        <v>19974.25</v>
      </c>
    </row>
    <row r="55" spans="2:18" x14ac:dyDescent="0.25">
      <c r="B55" s="12" t="s">
        <v>27</v>
      </c>
      <c r="C55" t="s">
        <v>51</v>
      </c>
      <c r="D55" s="10"/>
      <c r="E55" s="10"/>
      <c r="F55" s="10">
        <v>127.5</v>
      </c>
      <c r="G55" s="10"/>
      <c r="H55" s="10"/>
      <c r="I55" s="10"/>
      <c r="J55" s="10"/>
      <c r="K55" s="10"/>
      <c r="L55" s="10"/>
      <c r="M55" s="10"/>
      <c r="N55" s="10"/>
      <c r="O55" s="10"/>
      <c r="P55" s="10"/>
      <c r="Q55" s="10"/>
      <c r="R55" s="10">
        <v>127.5</v>
      </c>
    </row>
    <row r="56" spans="2:18" x14ac:dyDescent="0.25">
      <c r="B56" s="12"/>
      <c r="C56" t="s">
        <v>28</v>
      </c>
      <c r="D56" s="10"/>
      <c r="E56" s="10">
        <v>865</v>
      </c>
      <c r="F56" s="10"/>
      <c r="G56" s="10"/>
      <c r="H56" s="10">
        <v>3520</v>
      </c>
      <c r="I56" s="10"/>
      <c r="J56" s="10"/>
      <c r="K56" s="10"/>
      <c r="L56" s="10"/>
      <c r="M56" s="10"/>
      <c r="N56" s="10"/>
      <c r="O56" s="10"/>
      <c r="P56" s="10"/>
      <c r="Q56" s="10"/>
      <c r="R56" s="10">
        <v>4385</v>
      </c>
    </row>
    <row r="57" spans="2:18" x14ac:dyDescent="0.25">
      <c r="B57" s="12"/>
      <c r="C57" t="s">
        <v>44</v>
      </c>
      <c r="D57" s="10"/>
      <c r="E57" s="10"/>
      <c r="F57" s="10"/>
      <c r="G57" s="10">
        <v>1275</v>
      </c>
      <c r="H57" s="10"/>
      <c r="I57" s="10"/>
      <c r="J57" s="10"/>
      <c r="K57" s="10"/>
      <c r="L57" s="10"/>
      <c r="M57" s="10"/>
      <c r="N57" s="10"/>
      <c r="O57" s="10"/>
      <c r="P57" s="10"/>
      <c r="Q57" s="10"/>
      <c r="R57" s="10">
        <v>1275</v>
      </c>
    </row>
    <row r="58" spans="2:18" x14ac:dyDescent="0.25">
      <c r="B58" t="s">
        <v>161</v>
      </c>
      <c r="D58" s="10"/>
      <c r="E58" s="10">
        <v>865</v>
      </c>
      <c r="F58" s="10">
        <v>127.5</v>
      </c>
      <c r="G58" s="10">
        <v>1275</v>
      </c>
      <c r="H58" s="10">
        <v>3520</v>
      </c>
      <c r="I58" s="10"/>
      <c r="J58" s="10"/>
      <c r="K58" s="10"/>
      <c r="L58" s="10"/>
      <c r="M58" s="10"/>
      <c r="N58" s="10"/>
      <c r="O58" s="10"/>
      <c r="P58" s="10"/>
      <c r="Q58" s="10"/>
      <c r="R58" s="10">
        <v>5787.5</v>
      </c>
    </row>
    <row r="59" spans="2:18" x14ac:dyDescent="0.25">
      <c r="B59" s="12" t="s">
        <v>65</v>
      </c>
      <c r="C59" t="s">
        <v>66</v>
      </c>
      <c r="D59" s="10"/>
      <c r="E59" s="10"/>
      <c r="F59" s="10"/>
      <c r="G59" s="10">
        <v>680</v>
      </c>
      <c r="H59" s="10"/>
      <c r="I59" s="10"/>
      <c r="J59" s="10"/>
      <c r="K59" s="10"/>
      <c r="L59" s="10"/>
      <c r="M59" s="10"/>
      <c r="N59" s="10"/>
      <c r="O59" s="10"/>
      <c r="P59" s="10"/>
      <c r="Q59" s="10"/>
      <c r="R59" s="10">
        <v>680</v>
      </c>
    </row>
    <row r="60" spans="2:18" x14ac:dyDescent="0.25">
      <c r="B60" t="s">
        <v>162</v>
      </c>
      <c r="D60" s="10"/>
      <c r="E60" s="10"/>
      <c r="F60" s="10"/>
      <c r="G60" s="10">
        <v>680</v>
      </c>
      <c r="H60" s="10"/>
      <c r="I60" s="10"/>
      <c r="J60" s="10"/>
      <c r="K60" s="10"/>
      <c r="L60" s="10"/>
      <c r="M60" s="10"/>
      <c r="N60" s="10"/>
      <c r="O60" s="10"/>
      <c r="P60" s="10"/>
      <c r="Q60" s="10"/>
      <c r="R60" s="10">
        <v>680</v>
      </c>
    </row>
    <row r="61" spans="2:18" x14ac:dyDescent="0.25">
      <c r="B61" s="12" t="s">
        <v>36</v>
      </c>
      <c r="C61" t="s">
        <v>57</v>
      </c>
      <c r="D61" s="10"/>
      <c r="E61" s="10"/>
      <c r="F61" s="10">
        <v>1930</v>
      </c>
      <c r="G61" s="10"/>
      <c r="H61" s="10">
        <v>620</v>
      </c>
      <c r="I61" s="10"/>
      <c r="J61" s="10"/>
      <c r="K61" s="10"/>
      <c r="L61" s="10"/>
      <c r="M61" s="10"/>
      <c r="N61" s="10"/>
      <c r="O61" s="10"/>
      <c r="P61" s="10"/>
      <c r="Q61" s="10"/>
      <c r="R61" s="10">
        <v>2550</v>
      </c>
    </row>
    <row r="62" spans="2:18" x14ac:dyDescent="0.25">
      <c r="B62" s="12"/>
      <c r="C62" t="s">
        <v>44</v>
      </c>
      <c r="D62" s="10"/>
      <c r="E62" s="10"/>
      <c r="F62" s="10"/>
      <c r="G62" s="10"/>
      <c r="H62" s="10">
        <v>1230</v>
      </c>
      <c r="I62" s="10"/>
      <c r="J62" s="10">
        <v>510</v>
      </c>
      <c r="K62" s="10"/>
      <c r="L62" s="10"/>
      <c r="M62" s="10"/>
      <c r="N62" s="10"/>
      <c r="O62" s="10"/>
      <c r="P62" s="10"/>
      <c r="Q62" s="10"/>
      <c r="R62" s="10">
        <v>1740</v>
      </c>
    </row>
    <row r="63" spans="2:18" x14ac:dyDescent="0.25">
      <c r="B63" s="12"/>
      <c r="C63" t="s">
        <v>79</v>
      </c>
      <c r="D63" s="10"/>
      <c r="E63" s="10"/>
      <c r="F63" s="10"/>
      <c r="G63" s="10">
        <v>598</v>
      </c>
      <c r="H63" s="10"/>
      <c r="I63" s="10">
        <v>200</v>
      </c>
      <c r="J63" s="10"/>
      <c r="K63" s="10"/>
      <c r="L63" s="10"/>
      <c r="M63" s="10"/>
      <c r="N63" s="10"/>
      <c r="O63" s="10"/>
      <c r="P63" s="10"/>
      <c r="Q63" s="10"/>
      <c r="R63" s="10">
        <v>798</v>
      </c>
    </row>
    <row r="64" spans="2:18" x14ac:dyDescent="0.25">
      <c r="B64" s="12"/>
      <c r="C64" t="s">
        <v>37</v>
      </c>
      <c r="D64" s="10"/>
      <c r="E64" s="10">
        <v>1190</v>
      </c>
      <c r="F64" s="10"/>
      <c r="G64" s="10"/>
      <c r="H64" s="10"/>
      <c r="I64" s="10"/>
      <c r="J64" s="10"/>
      <c r="K64" s="10"/>
      <c r="L64" s="10"/>
      <c r="M64" s="10"/>
      <c r="N64" s="10"/>
      <c r="O64" s="10"/>
      <c r="P64" s="10"/>
      <c r="Q64" s="10"/>
      <c r="R64" s="10">
        <v>1190</v>
      </c>
    </row>
    <row r="65" spans="2:18" x14ac:dyDescent="0.25">
      <c r="B65" t="s">
        <v>163</v>
      </c>
      <c r="D65" s="10"/>
      <c r="E65" s="10">
        <v>1190</v>
      </c>
      <c r="F65" s="10">
        <v>1930</v>
      </c>
      <c r="G65" s="10">
        <v>598</v>
      </c>
      <c r="H65" s="10">
        <v>1850</v>
      </c>
      <c r="I65" s="10">
        <v>200</v>
      </c>
      <c r="J65" s="10">
        <v>510</v>
      </c>
      <c r="K65" s="10"/>
      <c r="L65" s="10"/>
      <c r="M65" s="10"/>
      <c r="N65" s="10"/>
      <c r="O65" s="10"/>
      <c r="P65" s="10"/>
      <c r="Q65" s="10"/>
      <c r="R65" s="10">
        <v>6278</v>
      </c>
    </row>
    <row r="66" spans="2:18" x14ac:dyDescent="0.25">
      <c r="B66" s="12" t="s">
        <v>43</v>
      </c>
      <c r="C66" t="s">
        <v>66</v>
      </c>
      <c r="D66" s="10"/>
      <c r="E66" s="10"/>
      <c r="F66" s="10"/>
      <c r="G66" s="10"/>
      <c r="H66" s="10">
        <v>4200</v>
      </c>
      <c r="I66" s="10"/>
      <c r="J66" s="10">
        <v>510</v>
      </c>
      <c r="K66" s="10"/>
      <c r="L66" s="10"/>
      <c r="M66" s="10"/>
      <c r="N66" s="10"/>
      <c r="O66" s="10"/>
      <c r="P66" s="10"/>
      <c r="Q66" s="10"/>
      <c r="R66" s="10">
        <v>4710</v>
      </c>
    </row>
    <row r="67" spans="2:18" x14ac:dyDescent="0.25">
      <c r="B67" s="12"/>
      <c r="C67" t="s">
        <v>44</v>
      </c>
      <c r="D67" s="10"/>
      <c r="E67" s="10">
        <v>276</v>
      </c>
      <c r="F67" s="10"/>
      <c r="G67" s="10"/>
      <c r="H67" s="10">
        <v>1392</v>
      </c>
      <c r="I67" s="10"/>
      <c r="J67" s="10"/>
      <c r="K67" s="10"/>
      <c r="L67" s="10"/>
      <c r="M67" s="10"/>
      <c r="N67" s="10"/>
      <c r="O67" s="10"/>
      <c r="P67" s="10"/>
      <c r="Q67" s="10"/>
      <c r="R67" s="10">
        <v>1668</v>
      </c>
    </row>
    <row r="68" spans="2:18" x14ac:dyDescent="0.25">
      <c r="B68" t="s">
        <v>164</v>
      </c>
      <c r="D68" s="10"/>
      <c r="E68" s="10">
        <v>276</v>
      </c>
      <c r="F68" s="10"/>
      <c r="G68" s="10"/>
      <c r="H68" s="10">
        <v>5592</v>
      </c>
      <c r="I68" s="10"/>
      <c r="J68" s="10">
        <v>510</v>
      </c>
      <c r="K68" s="10"/>
      <c r="L68" s="10"/>
      <c r="M68" s="10"/>
      <c r="N68" s="10"/>
      <c r="O68" s="10"/>
      <c r="P68" s="10"/>
      <c r="Q68" s="10"/>
      <c r="R68" s="10">
        <v>6378</v>
      </c>
    </row>
    <row r="69" spans="2:18" x14ac:dyDescent="0.25">
      <c r="B69" s="12" t="s">
        <v>78</v>
      </c>
      <c r="C69" t="s">
        <v>117</v>
      </c>
      <c r="D69" s="10"/>
      <c r="E69" s="10"/>
      <c r="F69" s="10"/>
      <c r="G69" s="10"/>
      <c r="H69" s="10"/>
      <c r="I69" s="10">
        <v>736</v>
      </c>
      <c r="J69" s="10"/>
      <c r="K69" s="10"/>
      <c r="L69" s="10"/>
      <c r="M69" s="10"/>
      <c r="N69" s="10"/>
      <c r="O69" s="10"/>
      <c r="P69" s="10"/>
      <c r="Q69" s="10"/>
      <c r="R69" s="10">
        <v>736</v>
      </c>
    </row>
    <row r="70" spans="2:18" x14ac:dyDescent="0.25">
      <c r="B70" s="12"/>
      <c r="C70" t="s">
        <v>73</v>
      </c>
      <c r="D70" s="10"/>
      <c r="E70" s="10"/>
      <c r="F70" s="10"/>
      <c r="G70" s="10"/>
      <c r="H70" s="10">
        <v>1402.5</v>
      </c>
      <c r="I70" s="10"/>
      <c r="J70" s="10">
        <v>230</v>
      </c>
      <c r="K70" s="10"/>
      <c r="L70" s="10"/>
      <c r="M70" s="10"/>
      <c r="N70" s="10"/>
      <c r="O70" s="10"/>
      <c r="P70" s="10"/>
      <c r="Q70" s="10"/>
      <c r="R70" s="10">
        <v>1632.5</v>
      </c>
    </row>
    <row r="71" spans="2:18" x14ac:dyDescent="0.25">
      <c r="B71" s="12"/>
      <c r="C71" t="s">
        <v>51</v>
      </c>
      <c r="D71" s="10"/>
      <c r="E71" s="10"/>
      <c r="F71" s="10"/>
      <c r="G71" s="10"/>
      <c r="H71" s="10">
        <v>1218</v>
      </c>
      <c r="I71" s="10"/>
      <c r="J71" s="10">
        <v>1560</v>
      </c>
      <c r="K71" s="10"/>
      <c r="L71" s="10"/>
      <c r="M71" s="10"/>
      <c r="N71" s="10"/>
      <c r="O71" s="10"/>
      <c r="P71" s="10"/>
      <c r="Q71" s="10"/>
      <c r="R71" s="10">
        <v>2778</v>
      </c>
    </row>
    <row r="72" spans="2:18" x14ac:dyDescent="0.25">
      <c r="B72" s="12"/>
      <c r="C72" t="s">
        <v>79</v>
      </c>
      <c r="D72" s="10"/>
      <c r="E72" s="10"/>
      <c r="F72" s="10"/>
      <c r="G72" s="10">
        <v>562</v>
      </c>
      <c r="H72" s="10"/>
      <c r="I72" s="10">
        <v>52.5</v>
      </c>
      <c r="J72" s="10"/>
      <c r="K72" s="10"/>
      <c r="L72" s="10"/>
      <c r="M72" s="10"/>
      <c r="N72" s="10"/>
      <c r="O72" s="10"/>
      <c r="P72" s="10"/>
      <c r="Q72" s="10"/>
      <c r="R72" s="10">
        <v>614.5</v>
      </c>
    </row>
    <row r="73" spans="2:18" x14ac:dyDescent="0.25">
      <c r="B73" s="12"/>
      <c r="C73" t="s">
        <v>123</v>
      </c>
      <c r="D73" s="10"/>
      <c r="E73" s="10"/>
      <c r="F73" s="10"/>
      <c r="G73" s="10"/>
      <c r="H73" s="10"/>
      <c r="I73" s="10">
        <v>800</v>
      </c>
      <c r="J73" s="10"/>
      <c r="K73" s="10"/>
      <c r="L73" s="10"/>
      <c r="M73" s="10"/>
      <c r="N73" s="10"/>
      <c r="O73" s="10"/>
      <c r="P73" s="10"/>
      <c r="Q73" s="10"/>
      <c r="R73" s="10">
        <v>800</v>
      </c>
    </row>
    <row r="74" spans="2:18" x14ac:dyDescent="0.25">
      <c r="B74" t="s">
        <v>165</v>
      </c>
      <c r="D74" s="10"/>
      <c r="E74" s="10"/>
      <c r="F74" s="10"/>
      <c r="G74" s="10">
        <v>562</v>
      </c>
      <c r="H74" s="10">
        <v>2620.5</v>
      </c>
      <c r="I74" s="10">
        <v>1588.5</v>
      </c>
      <c r="J74" s="10">
        <v>1790</v>
      </c>
      <c r="K74" s="10"/>
      <c r="L74" s="10"/>
      <c r="M74" s="10"/>
      <c r="N74" s="10"/>
      <c r="O74" s="10"/>
      <c r="P74" s="10"/>
      <c r="Q74" s="10"/>
      <c r="R74" s="10">
        <v>6561</v>
      </c>
    </row>
    <row r="75" spans="2:18" x14ac:dyDescent="0.25">
      <c r="B75" s="12" t="s">
        <v>90</v>
      </c>
      <c r="C75" t="s">
        <v>91</v>
      </c>
      <c r="D75" s="10"/>
      <c r="E75" s="10"/>
      <c r="F75" s="10"/>
      <c r="G75" s="10"/>
      <c r="H75" s="10">
        <v>3690</v>
      </c>
      <c r="I75" s="10"/>
      <c r="J75" s="10">
        <v>96.5</v>
      </c>
      <c r="K75" s="10"/>
      <c r="L75" s="10"/>
      <c r="M75" s="10"/>
      <c r="N75" s="10"/>
      <c r="O75" s="10"/>
      <c r="P75" s="10"/>
      <c r="Q75" s="10"/>
      <c r="R75" s="10">
        <v>3786.5</v>
      </c>
    </row>
    <row r="76" spans="2:18" x14ac:dyDescent="0.25">
      <c r="B76" t="s">
        <v>166</v>
      </c>
      <c r="D76" s="10"/>
      <c r="E76" s="10"/>
      <c r="F76" s="10"/>
      <c r="G76" s="10"/>
      <c r="H76" s="10">
        <v>3690</v>
      </c>
      <c r="I76" s="10"/>
      <c r="J76" s="10">
        <v>96.5</v>
      </c>
      <c r="K76" s="10"/>
      <c r="L76" s="10"/>
      <c r="M76" s="10"/>
      <c r="N76" s="10"/>
      <c r="O76" s="10"/>
      <c r="P76" s="10"/>
      <c r="Q76" s="10"/>
      <c r="R76" s="10">
        <v>3786.5</v>
      </c>
    </row>
    <row r="77" spans="2:18" x14ac:dyDescent="0.25">
      <c r="B77" t="s">
        <v>129</v>
      </c>
      <c r="D77" s="10"/>
      <c r="E77" s="10">
        <v>3836</v>
      </c>
      <c r="F77" s="10">
        <v>2241.5</v>
      </c>
      <c r="G77" s="10">
        <v>16915</v>
      </c>
      <c r="H77" s="10">
        <v>18975.25</v>
      </c>
      <c r="I77" s="10">
        <v>1788.5</v>
      </c>
      <c r="J77" s="10">
        <v>8306.5</v>
      </c>
      <c r="K77" s="10"/>
      <c r="L77" s="10"/>
      <c r="M77" s="10"/>
      <c r="N77" s="10"/>
      <c r="O77" s="10"/>
      <c r="P77" s="10"/>
      <c r="Q77" s="10"/>
      <c r="R77" s="10">
        <v>52062.75</v>
      </c>
    </row>
  </sheetData>
  <mergeCells count="1">
    <mergeCell ref="B1:R1"/>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2"/>
  <sheetViews>
    <sheetView showGridLines="0" workbookViewId="0">
      <selection activeCell="D16" sqref="D16"/>
    </sheetView>
  </sheetViews>
  <sheetFormatPr defaultRowHeight="15" x14ac:dyDescent="0.25"/>
  <cols>
    <col min="2" max="2" width="22.5703125" customWidth="1"/>
    <col min="3" max="3" width="13.85546875" customWidth="1"/>
    <col min="4" max="4" width="12.5703125" customWidth="1"/>
    <col min="5" max="5" width="16.140625" customWidth="1"/>
    <col min="6" max="6" width="12.140625" customWidth="1"/>
  </cols>
  <sheetData>
    <row r="1" spans="2:6" ht="26.25" customHeight="1" x14ac:dyDescent="0.25">
      <c r="B1" s="22" t="s">
        <v>183</v>
      </c>
      <c r="C1" s="22"/>
      <c r="D1" s="22"/>
      <c r="E1" s="22"/>
      <c r="F1" s="22"/>
    </row>
    <row r="3" spans="2:6" x14ac:dyDescent="0.25">
      <c r="B3" t="s">
        <v>178</v>
      </c>
      <c r="C3" t="s">
        <v>179</v>
      </c>
      <c r="D3" t="s">
        <v>131</v>
      </c>
      <c r="E3" t="s">
        <v>180</v>
      </c>
      <c r="F3" t="s">
        <v>181</v>
      </c>
    </row>
    <row r="4" spans="2:6" x14ac:dyDescent="0.25">
      <c r="B4" s="7" t="s">
        <v>16</v>
      </c>
      <c r="C4" s="10">
        <v>5750</v>
      </c>
      <c r="D4" s="14">
        <f>tbl_Goals[[#This Row],[Sales Goals]]/SUM(tbl_Goals[Sales Goals])</f>
        <v>5.0695632240658782E-2</v>
      </c>
      <c r="E4" s="10">
        <f>tbl_Goals[[#This Row],[Sales Goals]]/12</f>
        <v>479.16666666666669</v>
      </c>
      <c r="F4" s="10">
        <f>tbl_Goals[[#This Row],[Monthly Goal]]*MONTH(MAX(tbl_Sales[Order Date]))</f>
        <v>2875</v>
      </c>
    </row>
    <row r="5" spans="2:6" x14ac:dyDescent="0.25">
      <c r="B5" s="7" t="s">
        <v>78</v>
      </c>
      <c r="C5" s="10">
        <v>9982</v>
      </c>
      <c r="D5" s="14">
        <f>tbl_Goals[[#This Row],[Sales Goals]]/SUM(tbl_Goals[Sales Goals])</f>
        <v>8.8007617569783633E-2</v>
      </c>
      <c r="E5" s="10">
        <f>tbl_Goals[[#This Row],[Sales Goals]]/12</f>
        <v>831.83333333333337</v>
      </c>
      <c r="F5" s="10">
        <f>tbl_Goals[[#This Row],[Monthly Goal]]*MONTH(MAX(tbl_Sales[Order Date]))</f>
        <v>4991</v>
      </c>
    </row>
    <row r="6" spans="2:6" x14ac:dyDescent="0.25">
      <c r="B6" s="7" t="s">
        <v>43</v>
      </c>
      <c r="C6" s="10">
        <v>24924</v>
      </c>
      <c r="D6" s="14">
        <f>tbl_Goals[[#This Row],[Sales Goals]]/SUM(tbl_Goals[Sales Goals])</f>
        <v>0.21974572834194425</v>
      </c>
      <c r="E6" s="10">
        <f>tbl_Goals[[#This Row],[Sales Goals]]/12</f>
        <v>2077</v>
      </c>
      <c r="F6" s="10">
        <f>tbl_Goals[[#This Row],[Monthly Goal]]*MONTH(MAX(tbl_Sales[Order Date]))</f>
        <v>12462</v>
      </c>
    </row>
    <row r="7" spans="2:6" x14ac:dyDescent="0.25">
      <c r="B7" s="7" t="s">
        <v>36</v>
      </c>
      <c r="C7" s="10">
        <v>13981</v>
      </c>
      <c r="D7" s="14">
        <f>tbl_Goals[[#This Row],[Sales Goals]]/SUM(tbl_Goals[Sales Goals])</f>
        <v>0.12326532771420007</v>
      </c>
      <c r="E7" s="10">
        <f>tbl_Goals[[#This Row],[Sales Goals]]/12</f>
        <v>1165.0833333333333</v>
      </c>
      <c r="F7" s="10">
        <f>tbl_Goals[[#This Row],[Monthly Goal]]*MONTH(MAX(tbl_Sales[Order Date]))</f>
        <v>6990.5</v>
      </c>
    </row>
    <row r="8" spans="2:6" x14ac:dyDescent="0.25">
      <c r="B8" s="7" t="s">
        <v>27</v>
      </c>
      <c r="C8" s="10">
        <v>16381</v>
      </c>
      <c r="D8" s="14">
        <f>tbl_Goals[[#This Row],[Sales Goals]]/SUM(tbl_Goals[Sales Goals])</f>
        <v>0.14442524377986635</v>
      </c>
      <c r="E8" s="10">
        <f>tbl_Goals[[#This Row],[Sales Goals]]/12</f>
        <v>1365.0833333333333</v>
      </c>
      <c r="F8" s="10">
        <f>tbl_Goals[[#This Row],[Monthly Goal]]*MONTH(MAX(tbl_Sales[Order Date]))</f>
        <v>8190.5</v>
      </c>
    </row>
    <row r="9" spans="2:6" x14ac:dyDescent="0.25">
      <c r="B9" s="7" t="s">
        <v>90</v>
      </c>
      <c r="C9" s="10">
        <v>10375</v>
      </c>
      <c r="D9" s="14">
        <f>tbl_Goals[[#This Row],[Sales Goals]]/SUM(tbl_Goals[Sales Goals])</f>
        <v>9.1472553825536498E-2</v>
      </c>
      <c r="E9" s="10">
        <f>tbl_Goals[[#This Row],[Sales Goals]]/12</f>
        <v>864.58333333333337</v>
      </c>
      <c r="F9" s="10">
        <f>tbl_Goals[[#This Row],[Monthly Goal]]*MONTH(MAX(tbl_Sales[Order Date]))</f>
        <v>5187.5</v>
      </c>
    </row>
    <row r="10" spans="2:6" x14ac:dyDescent="0.25">
      <c r="B10" s="7" t="s">
        <v>89</v>
      </c>
      <c r="C10" s="10">
        <v>23177</v>
      </c>
      <c r="D10" s="14">
        <f>tbl_Goals[[#This Row],[Sales Goals]]/SUM(tbl_Goals[Sales Goals])</f>
        <v>0.20434307277247801</v>
      </c>
      <c r="E10" s="10">
        <f>tbl_Goals[[#This Row],[Sales Goals]]/12</f>
        <v>1931.4166666666667</v>
      </c>
      <c r="F10" s="10">
        <f>tbl_Goals[[#This Row],[Monthly Goal]]*MONTH(MAX(tbl_Sales[Order Date]))</f>
        <v>11588.5</v>
      </c>
    </row>
    <row r="11" spans="2:6" x14ac:dyDescent="0.25">
      <c r="B11" s="7" t="s">
        <v>65</v>
      </c>
      <c r="C11" s="10">
        <v>8852</v>
      </c>
      <c r="D11" s="14">
        <f>tbl_Goals[[#This Row],[Sales Goals]]/SUM(tbl_Goals[Sales Goals])</f>
        <v>7.8044823755532441E-2</v>
      </c>
      <c r="E11" s="10">
        <f>tbl_Goals[[#This Row],[Sales Goals]]/12</f>
        <v>737.66666666666663</v>
      </c>
      <c r="F11" s="10">
        <f>tbl_Goals[[#This Row],[Monthly Goal]]*MONTH(MAX(tbl_Sales[Order Date]))</f>
        <v>4426</v>
      </c>
    </row>
    <row r="12" spans="2:6" x14ac:dyDescent="0.25">
      <c r="B12" t="s">
        <v>182</v>
      </c>
      <c r="C12" s="10">
        <f>SUBTOTAL(109,tbl_Goals[Sales Goals])</f>
        <v>113422</v>
      </c>
      <c r="D12" s="8">
        <f>SUBTOTAL(109,tbl_Goals[% of Total])</f>
        <v>1</v>
      </c>
      <c r="E12" s="10">
        <f>SUBTOTAL(109,tbl_Goals[Monthly Goal])</f>
        <v>9451.8333333333321</v>
      </c>
      <c r="F12" s="10">
        <f>SUBTOTAL(109,tbl_Goals[YTD Goal])</f>
        <v>56711</v>
      </c>
    </row>
  </sheetData>
  <mergeCells count="1">
    <mergeCell ref="B1:F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30"/>
  <sheetViews>
    <sheetView showGridLines="0" tabSelected="1" topLeftCell="A12" zoomScale="90" zoomScaleNormal="90" workbookViewId="0">
      <selection activeCell="I3" sqref="I3"/>
    </sheetView>
  </sheetViews>
  <sheetFormatPr defaultRowHeight="15" x14ac:dyDescent="0.25"/>
  <cols>
    <col min="1" max="1" width="3.5703125" customWidth="1"/>
    <col min="2" max="2" width="25.140625" customWidth="1"/>
    <col min="3" max="3" width="10.42578125" customWidth="1"/>
    <col min="4" max="4" width="8.5703125" customWidth="1"/>
    <col min="5" max="5" width="5.7109375" customWidth="1"/>
    <col min="6" max="6" width="22.140625" customWidth="1"/>
    <col min="7" max="7" width="12.140625" customWidth="1"/>
    <col min="8" max="8" width="9.7109375" customWidth="1"/>
    <col min="9" max="9" width="5.7109375" customWidth="1"/>
    <col min="10" max="10" width="21.42578125" customWidth="1"/>
    <col min="11" max="11" width="12.140625" customWidth="1"/>
    <col min="12" max="12" width="8.5703125" customWidth="1"/>
    <col min="13" max="13" width="5.7109375" customWidth="1"/>
    <col min="14" max="14" width="19.7109375" customWidth="1"/>
    <col min="15" max="15" width="10.42578125" customWidth="1"/>
    <col min="16" max="16" width="8.5703125" customWidth="1"/>
  </cols>
  <sheetData>
    <row r="1" spans="2:16" ht="26.25" customHeight="1" x14ac:dyDescent="0.25">
      <c r="B1" s="22" t="s">
        <v>186</v>
      </c>
      <c r="C1" s="22"/>
      <c r="D1" s="22"/>
      <c r="E1" s="22"/>
      <c r="F1" s="22"/>
      <c r="G1" s="22"/>
      <c r="H1" s="22"/>
      <c r="I1" s="22"/>
      <c r="J1" s="22"/>
      <c r="K1" s="22"/>
      <c r="L1" s="22"/>
      <c r="M1" s="22"/>
      <c r="N1" s="22"/>
      <c r="O1" s="22"/>
      <c r="P1" s="22"/>
    </row>
    <row r="4" spans="2:16" x14ac:dyDescent="0.25">
      <c r="F4" s="11" t="str">
        <f>N28</f>
        <v>Anne Hellung-Larsen</v>
      </c>
      <c r="G4" s="9" t="s">
        <v>192</v>
      </c>
      <c r="H4" s="10">
        <f>'Monthly Sales'!U5</f>
        <v>52062.75</v>
      </c>
    </row>
    <row r="5" spans="2:16" ht="15.75" thickBot="1" x14ac:dyDescent="0.3">
      <c r="F5" s="17">
        <f>GETPIVOTDATA("Sales",$N$27,"Employee","Anne Hellung-Larsen")</f>
        <v>19974.25</v>
      </c>
      <c r="G5" s="9" t="s">
        <v>193</v>
      </c>
      <c r="H5" s="18">
        <f>'Monthly Sales'!U6</f>
        <v>56710.999999999993</v>
      </c>
    </row>
    <row r="6" spans="2:16" ht="15.75" thickTop="1" x14ac:dyDescent="0.25">
      <c r="H6" s="16">
        <f>H4/H5</f>
        <v>0.91803618345647242</v>
      </c>
    </row>
    <row r="15" spans="2:16" x14ac:dyDescent="0.25">
      <c r="B15" s="6" t="s">
        <v>188</v>
      </c>
      <c r="C15" s="9" t="s">
        <v>133</v>
      </c>
      <c r="D15" s="9" t="s">
        <v>132</v>
      </c>
      <c r="F15" s="6" t="s">
        <v>189</v>
      </c>
      <c r="G15" s="9" t="s">
        <v>133</v>
      </c>
      <c r="H15" s="9" t="s">
        <v>132</v>
      </c>
      <c r="J15" s="6" t="s">
        <v>190</v>
      </c>
      <c r="K15" s="9" t="s">
        <v>133</v>
      </c>
      <c r="L15" s="9" t="s">
        <v>132</v>
      </c>
      <c r="N15" s="6" t="s">
        <v>191</v>
      </c>
      <c r="O15" s="9" t="s">
        <v>133</v>
      </c>
      <c r="P15" s="9" t="s">
        <v>132</v>
      </c>
    </row>
    <row r="16" spans="2:16" x14ac:dyDescent="0.25">
      <c r="B16" s="7" t="s">
        <v>18</v>
      </c>
      <c r="C16" s="10">
        <v>22636</v>
      </c>
      <c r="D16" s="8">
        <v>0.43478302625197479</v>
      </c>
      <c r="F16" s="7" t="s">
        <v>19</v>
      </c>
      <c r="G16" s="10">
        <v>6818</v>
      </c>
      <c r="H16" s="8">
        <v>0.15886663637528689</v>
      </c>
      <c r="J16" s="7" t="s">
        <v>117</v>
      </c>
      <c r="K16" s="10">
        <v>736</v>
      </c>
      <c r="L16" s="8">
        <v>1.4136786858166347E-2</v>
      </c>
      <c r="N16" s="7" t="s">
        <v>89</v>
      </c>
      <c r="O16" s="10">
        <v>2617.5</v>
      </c>
      <c r="P16" s="8">
        <v>5.0275869023438065E-2</v>
      </c>
    </row>
    <row r="17" spans="2:16" x14ac:dyDescent="0.25">
      <c r="B17" s="7" t="s">
        <v>87</v>
      </c>
      <c r="C17" s="10">
        <v>5740</v>
      </c>
      <c r="D17" s="8">
        <v>0.1102515714210256</v>
      </c>
      <c r="F17" s="7" t="s">
        <v>88</v>
      </c>
      <c r="G17" s="10">
        <v>2500</v>
      </c>
      <c r="H17" s="8">
        <v>5.8252653408362748E-2</v>
      </c>
      <c r="J17" s="7" t="s">
        <v>17</v>
      </c>
      <c r="K17" s="10">
        <v>1505</v>
      </c>
      <c r="L17" s="8">
        <v>2.8907424214049394E-2</v>
      </c>
      <c r="N17" s="7" t="s">
        <v>16</v>
      </c>
      <c r="O17" s="10">
        <v>19974.25</v>
      </c>
      <c r="P17" s="8">
        <v>0.38365722133387115</v>
      </c>
    </row>
    <row r="18" spans="2:16" x14ac:dyDescent="0.25">
      <c r="B18" s="7" t="s">
        <v>25</v>
      </c>
      <c r="C18" s="10">
        <v>3712.5</v>
      </c>
      <c r="D18" s="8">
        <v>7.1308180993128481E-2</v>
      </c>
      <c r="F18" s="7" t="s">
        <v>53</v>
      </c>
      <c r="G18" s="10">
        <v>2550</v>
      </c>
      <c r="H18" s="8">
        <v>5.9417706476530004E-2</v>
      </c>
      <c r="J18" s="7" t="s">
        <v>73</v>
      </c>
      <c r="K18" s="10">
        <v>15432.5</v>
      </c>
      <c r="L18" s="8">
        <v>0.29642114563675565</v>
      </c>
      <c r="N18" s="7" t="s">
        <v>27</v>
      </c>
      <c r="O18" s="10">
        <v>5787.5</v>
      </c>
      <c r="P18" s="8">
        <v>0.11116393198592084</v>
      </c>
    </row>
    <row r="19" spans="2:16" x14ac:dyDescent="0.25">
      <c r="B19" s="7" t="s">
        <v>92</v>
      </c>
      <c r="C19" s="10">
        <v>3132</v>
      </c>
      <c r="D19" s="8">
        <v>6.0158174510566577E-2</v>
      </c>
      <c r="F19" s="7" t="s">
        <v>59</v>
      </c>
      <c r="G19" s="10">
        <v>2798.5</v>
      </c>
      <c r="H19" s="8">
        <v>6.5208020225321267E-2</v>
      </c>
      <c r="J19" s="7" t="s">
        <v>57</v>
      </c>
      <c r="K19" s="10">
        <v>2550</v>
      </c>
      <c r="L19" s="8">
        <v>4.8979356641744819E-2</v>
      </c>
      <c r="N19" s="7" t="s">
        <v>65</v>
      </c>
      <c r="O19" s="10">
        <v>680</v>
      </c>
      <c r="P19" s="8">
        <v>1.3061161771131952E-2</v>
      </c>
    </row>
    <row r="20" spans="2:16" x14ac:dyDescent="0.25">
      <c r="B20" s="7" t="s">
        <v>58</v>
      </c>
      <c r="C20" s="10">
        <v>2798.5</v>
      </c>
      <c r="D20" s="8">
        <v>5.3752442965459953E-2</v>
      </c>
      <c r="F20" s="7" t="s">
        <v>42</v>
      </c>
      <c r="G20" s="10">
        <v>14950</v>
      </c>
      <c r="H20" s="8">
        <v>0.34835086738200927</v>
      </c>
      <c r="J20" s="7" t="s">
        <v>51</v>
      </c>
      <c r="K20" s="10">
        <v>2905.5</v>
      </c>
      <c r="L20" s="8">
        <v>5.5807655185329243E-2</v>
      </c>
      <c r="N20" s="7" t="s">
        <v>36</v>
      </c>
      <c r="O20" s="10">
        <v>6278</v>
      </c>
      <c r="P20" s="8">
        <v>0.12058525529289175</v>
      </c>
    </row>
    <row r="21" spans="2:16" x14ac:dyDescent="0.25">
      <c r="B21" s="7" t="s">
        <v>67</v>
      </c>
      <c r="C21" s="10">
        <v>2600</v>
      </c>
      <c r="D21" s="8">
        <v>4.9939736183739813E-2</v>
      </c>
      <c r="F21" s="7" t="s">
        <v>106</v>
      </c>
      <c r="G21" s="10">
        <v>2208</v>
      </c>
      <c r="H21" s="8">
        <v>5.1448743490265979E-2</v>
      </c>
      <c r="J21" s="7" t="s">
        <v>28</v>
      </c>
      <c r="K21" s="10">
        <v>4569</v>
      </c>
      <c r="L21" s="8">
        <v>8.7759482547502779E-2</v>
      </c>
      <c r="N21" s="7" t="s">
        <v>43</v>
      </c>
      <c r="O21" s="10">
        <v>6378</v>
      </c>
      <c r="P21" s="8">
        <v>0.12250601437688174</v>
      </c>
    </row>
    <row r="22" spans="2:16" x14ac:dyDescent="0.25">
      <c r="B22" s="7" t="s">
        <v>52</v>
      </c>
      <c r="C22" s="10">
        <v>2550</v>
      </c>
      <c r="D22" s="8">
        <v>4.8979356641744819E-2</v>
      </c>
      <c r="F22" s="7" t="s">
        <v>68</v>
      </c>
      <c r="G22" s="10">
        <v>2600</v>
      </c>
      <c r="H22" s="8">
        <v>6.0582759544697259E-2</v>
      </c>
      <c r="J22" s="7" t="s">
        <v>66</v>
      </c>
      <c r="K22" s="10">
        <v>8007.5</v>
      </c>
      <c r="L22" s="8">
        <v>0.15380478365049868</v>
      </c>
      <c r="N22" s="7" t="s">
        <v>78</v>
      </c>
      <c r="O22" s="10">
        <v>6561</v>
      </c>
      <c r="P22" s="8">
        <v>0.12602100350058343</v>
      </c>
    </row>
    <row r="23" spans="2:16" x14ac:dyDescent="0.25">
      <c r="B23" s="7" t="s">
        <v>105</v>
      </c>
      <c r="C23" s="10">
        <v>2208</v>
      </c>
      <c r="D23" s="8">
        <v>4.241036057449904E-2</v>
      </c>
      <c r="F23" s="7" t="s">
        <v>29</v>
      </c>
      <c r="G23" s="10">
        <v>2120</v>
      </c>
      <c r="H23" s="8">
        <v>4.9398250090291612E-2</v>
      </c>
      <c r="J23" s="7" t="s">
        <v>44</v>
      </c>
      <c r="K23" s="10">
        <v>4683</v>
      </c>
      <c r="L23" s="8">
        <v>8.994914790325137E-2</v>
      </c>
      <c r="N23" s="7" t="s">
        <v>90</v>
      </c>
      <c r="O23" s="10">
        <v>3786.5</v>
      </c>
      <c r="P23" s="8">
        <v>7.2729542715281079E-2</v>
      </c>
    </row>
    <row r="24" spans="2:16" x14ac:dyDescent="0.25">
      <c r="B24" s="7" t="s">
        <v>98</v>
      </c>
      <c r="C24" s="10">
        <v>1950</v>
      </c>
      <c r="D24" s="8">
        <v>3.745480213780486E-2</v>
      </c>
      <c r="F24" s="7" t="s">
        <v>115</v>
      </c>
      <c r="G24" s="10">
        <v>3240</v>
      </c>
      <c r="H24" s="8">
        <v>7.5495438817238122E-2</v>
      </c>
      <c r="J24" s="7" t="s">
        <v>91</v>
      </c>
      <c r="K24" s="10">
        <v>3786.5</v>
      </c>
      <c r="L24" s="8">
        <v>7.2729542715281079E-2</v>
      </c>
      <c r="N24" s="7" t="s">
        <v>129</v>
      </c>
      <c r="O24" s="10">
        <v>52062.75</v>
      </c>
      <c r="P24" s="8">
        <v>1</v>
      </c>
    </row>
    <row r="25" spans="2:16" x14ac:dyDescent="0.25">
      <c r="B25" s="7" t="s">
        <v>127</v>
      </c>
      <c r="C25" s="10">
        <v>1560</v>
      </c>
      <c r="D25" s="8">
        <v>2.9963841710243889E-2</v>
      </c>
      <c r="F25" s="7" t="s">
        <v>93</v>
      </c>
      <c r="G25" s="10">
        <v>3132</v>
      </c>
      <c r="H25" s="8">
        <v>7.2978924189996852E-2</v>
      </c>
      <c r="J25" s="7" t="s">
        <v>79</v>
      </c>
      <c r="K25" s="10">
        <v>1412.5</v>
      </c>
      <c r="L25" s="8">
        <v>2.713072206135865E-2</v>
      </c>
    </row>
    <row r="26" spans="2:16" x14ac:dyDescent="0.25">
      <c r="B26" s="7" t="s">
        <v>85</v>
      </c>
      <c r="C26" s="10">
        <v>1380</v>
      </c>
      <c r="D26" s="8">
        <v>2.65064753590619E-2</v>
      </c>
      <c r="F26" s="7" t="s">
        <v>129</v>
      </c>
      <c r="G26" s="10">
        <v>42916.5</v>
      </c>
      <c r="H26" s="8">
        <v>1</v>
      </c>
      <c r="J26" s="7" t="s">
        <v>123</v>
      </c>
      <c r="K26" s="10">
        <v>800</v>
      </c>
      <c r="L26" s="8">
        <v>1.5366072671919943E-2</v>
      </c>
    </row>
    <row r="27" spans="2:16" x14ac:dyDescent="0.25">
      <c r="B27" s="7" t="s">
        <v>45</v>
      </c>
      <c r="C27" s="10">
        <v>982</v>
      </c>
      <c r="D27" s="8">
        <v>1.8861854204781731E-2</v>
      </c>
      <c r="J27" s="7" t="s">
        <v>37</v>
      </c>
      <c r="K27" s="10">
        <v>1190</v>
      </c>
      <c r="L27" s="8">
        <v>2.2857033099480915E-2</v>
      </c>
      <c r="N27" s="6" t="s">
        <v>187</v>
      </c>
      <c r="O27" t="s">
        <v>133</v>
      </c>
    </row>
    <row r="28" spans="2:16" x14ac:dyDescent="0.25">
      <c r="B28" s="7" t="s">
        <v>111</v>
      </c>
      <c r="C28" s="10">
        <v>533.75</v>
      </c>
      <c r="D28" s="8">
        <v>1.0252051610796587E-2</v>
      </c>
      <c r="J28" s="7" t="s">
        <v>100</v>
      </c>
      <c r="K28" s="10">
        <v>860</v>
      </c>
      <c r="L28" s="8">
        <v>1.6518528122313938E-2</v>
      </c>
      <c r="N28" s="7" t="s">
        <v>16</v>
      </c>
      <c r="O28" s="10">
        <v>19974.25</v>
      </c>
    </row>
    <row r="29" spans="2:16" x14ac:dyDescent="0.25">
      <c r="B29" s="7" t="s">
        <v>113</v>
      </c>
      <c r="C29" s="10">
        <v>280</v>
      </c>
      <c r="D29" s="8">
        <v>5.3781254351719801E-3</v>
      </c>
      <c r="J29" s="7" t="s">
        <v>104</v>
      </c>
      <c r="K29" s="10">
        <v>3625.25</v>
      </c>
      <c r="L29" s="8">
        <v>6.963231869234722E-2</v>
      </c>
    </row>
    <row r="30" spans="2:16" x14ac:dyDescent="0.25">
      <c r="B30" s="7" t="s">
        <v>129</v>
      </c>
      <c r="C30" s="10">
        <v>52062.75</v>
      </c>
      <c r="D30" s="8">
        <v>1</v>
      </c>
      <c r="J30" s="7" t="s">
        <v>129</v>
      </c>
      <c r="K30" s="10">
        <v>52062.75</v>
      </c>
      <c r="L30" s="8">
        <v>1</v>
      </c>
    </row>
  </sheetData>
  <mergeCells count="1">
    <mergeCell ref="B1:P1"/>
  </mergeCells>
  <pageMargins left="0.7" right="0.7" top="0.75" bottom="0.75" header="0.3" footer="0.3"/>
  <drawing r:id="rId6"/>
  <extLst>
    <ext xmlns:x14="http://schemas.microsoft.com/office/spreadsheetml/2009/9/main" uri="{05C60535-1F16-4fd2-B633-F4F36F0B64E0}">
      <x14:sparklineGroups xmlns:xm="http://schemas.microsoft.com/office/excel/2006/main">
        <x14:sparklineGroup displayEmptyCellsAs="gap" xr2:uid="{00000000-0003-0000-0900-000000000000}">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'Monthly Sales'!D42:O42</xm:f>
              <xm:sqref>G6</xm:sqref>
            </x14:sparkline>
          </x14:sparklines>
        </x14:sparklineGroup>
      </x14:sparklineGroup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Data</vt:lpstr>
      <vt:lpstr>Create a PivotTable</vt:lpstr>
      <vt:lpstr>Create Copies</vt:lpstr>
      <vt:lpstr>Create PivotCharts</vt:lpstr>
      <vt:lpstr>Add Slicers and Timeline</vt:lpstr>
      <vt:lpstr>Top 10</vt:lpstr>
      <vt:lpstr>Monthly Sales</vt:lpstr>
      <vt:lpstr>Sales Goals</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Poojan Waman</cp:lastModifiedBy>
  <dcterms:created xsi:type="dcterms:W3CDTF">2025-06-18T15:50:13Z</dcterms:created>
  <dcterms:modified xsi:type="dcterms:W3CDTF">2025-07-19T18:49:47Z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