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13\Documents\shristi 4-5\"/>
    </mc:Choice>
  </mc:AlternateContent>
  <xr:revisionPtr revIDLastSave="0" documentId="13_ncr:1_{FDF7DEF2-52E5-4A43-9C28-3769233D16C0}" xr6:coauthVersionLast="47" xr6:coauthVersionMax="47" xr10:uidLastSave="{00000000-0000-0000-0000-000000000000}"/>
  <bookViews>
    <workbookView xWindow="-110" yWindow="-110" windowWidth="19420" windowHeight="10420" activeTab="1" xr2:uid="{7A719FB7-7E31-4A80-AB07-A46372F424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6" i="2" l="1"/>
  <c r="O35" i="2"/>
  <c r="O34" i="2"/>
  <c r="O33" i="2"/>
  <c r="O32" i="2"/>
  <c r="S17" i="2"/>
  <c r="C35" i="2"/>
  <c r="S16" i="2"/>
  <c r="S15" i="2"/>
  <c r="S14" i="2"/>
  <c r="S13" i="2"/>
  <c r="P27" i="2"/>
  <c r="P26" i="2"/>
  <c r="S12" i="2"/>
  <c r="S11" i="2"/>
  <c r="P24" i="2"/>
  <c r="P23" i="2"/>
  <c r="P22" i="2"/>
  <c r="P21" i="2"/>
  <c r="P20" i="2"/>
  <c r="S10" i="2"/>
  <c r="S7" i="2"/>
  <c r="S9" i="2"/>
  <c r="S6" i="2"/>
  <c r="S5" i="2"/>
  <c r="S4" i="2"/>
  <c r="N60" i="1"/>
  <c r="L58" i="1"/>
  <c r="L57" i="1"/>
  <c r="L56" i="1"/>
  <c r="L41" i="1"/>
  <c r="L40" i="1"/>
  <c r="L39" i="1"/>
  <c r="L37" i="1"/>
  <c r="L36" i="1"/>
  <c r="L35" i="1"/>
  <c r="L34" i="1"/>
  <c r="L33" i="1"/>
  <c r="L11" i="1"/>
  <c r="O11" i="1" s="1"/>
  <c r="L13" i="1"/>
  <c r="O13" i="1" s="1"/>
  <c r="L14" i="1"/>
  <c r="O14" i="1" s="1"/>
  <c r="L15" i="1"/>
  <c r="O15" i="1" s="1"/>
  <c r="L16" i="1"/>
  <c r="L17" i="1"/>
  <c r="L18" i="1"/>
  <c r="L19" i="1"/>
  <c r="L20" i="1"/>
  <c r="O20" i="1" s="1"/>
  <c r="L21" i="1"/>
  <c r="O21" i="1" s="1"/>
  <c r="L22" i="1"/>
  <c r="O22" i="1" s="1"/>
  <c r="L23" i="1"/>
  <c r="O23" i="1" s="1"/>
  <c r="L24" i="1"/>
  <c r="L25" i="1"/>
  <c r="O24" i="1"/>
  <c r="O25" i="1"/>
  <c r="O12" i="1"/>
  <c r="O16" i="1"/>
  <c r="O17" i="1"/>
  <c r="O18" i="1"/>
  <c r="O19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11" i="1"/>
  <c r="L12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11" i="1"/>
  <c r="N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F21" i="1"/>
  <c r="F22" i="1"/>
  <c r="F23" i="1"/>
  <c r="F24" i="1"/>
  <c r="F25" i="1"/>
  <c r="F12" i="1"/>
  <c r="F13" i="1"/>
  <c r="F14" i="1"/>
  <c r="F15" i="1"/>
  <c r="F16" i="1"/>
  <c r="F17" i="1"/>
  <c r="F18" i="1"/>
  <c r="F19" i="1"/>
  <c r="F20" i="1"/>
  <c r="F11" i="1"/>
  <c r="H11" i="1"/>
  <c r="G11" i="1"/>
  <c r="L32" i="1" l="1"/>
</calcChain>
</file>

<file path=xl/sharedStrings.xml><?xml version="1.0" encoding="utf-8"?>
<sst xmlns="http://schemas.openxmlformats.org/spreadsheetml/2006/main" count="169" uniqueCount="132">
  <si>
    <t>s.no</t>
  </si>
  <si>
    <t>employee name</t>
  </si>
  <si>
    <t>employee id</t>
  </si>
  <si>
    <t>designation</t>
  </si>
  <si>
    <t>basic salary</t>
  </si>
  <si>
    <t xml:space="preserve"> h.r.a.</t>
  </si>
  <si>
    <t>t.a</t>
  </si>
  <si>
    <t xml:space="preserve">other allowances  </t>
  </si>
  <si>
    <t xml:space="preserve"> overtime amount</t>
  </si>
  <si>
    <t>totalallowance</t>
  </si>
  <si>
    <t>net/in-hand salary</t>
  </si>
  <si>
    <t>salary set</t>
  </si>
  <si>
    <t>khushbu</t>
  </si>
  <si>
    <t>surjy</t>
  </si>
  <si>
    <t>kriti</t>
  </si>
  <si>
    <t>muskan</t>
  </si>
  <si>
    <t>ram</t>
  </si>
  <si>
    <t>rohti</t>
  </si>
  <si>
    <t>ankit</t>
  </si>
  <si>
    <t>amti</t>
  </si>
  <si>
    <t>payal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</si>
  <si>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</si>
  <si>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</si>
  <si>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</si>
  <si>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</si>
  <si>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</si>
  <si>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</si>
  <si>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</si>
  <si>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</si>
  <si>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</si>
  <si>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</si>
  <si>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Overtime hours</t>
  </si>
  <si>
    <t xml:space="preserve">gross  salary </t>
  </si>
  <si>
    <t>p.f</t>
  </si>
  <si>
    <t>ESI</t>
  </si>
  <si>
    <t>sonal</t>
  </si>
  <si>
    <t>shivani</t>
  </si>
  <si>
    <t>annu</t>
  </si>
  <si>
    <t>angli</t>
  </si>
  <si>
    <t>pinki</t>
  </si>
  <si>
    <t>A011</t>
  </si>
  <si>
    <t>A012</t>
  </si>
  <si>
    <t>A013</t>
  </si>
  <si>
    <t>A014</t>
  </si>
  <si>
    <t>A015</t>
  </si>
  <si>
    <t xml:space="preserve">maximun amount generated by overtime is </t>
  </si>
  <si>
    <t>average salary of all the employee</t>
  </si>
  <si>
    <t>difference  of gross salary and basic salary of fifty employee in your excel sheet</t>
  </si>
  <si>
    <t>find sum of in hand salary of all the empolyee</t>
  </si>
  <si>
    <t>average overtime hours of the empolyee</t>
  </si>
  <si>
    <t>fnd what percentage of in hand salary of 6th and 8th employee  generated by overtime work</t>
  </si>
  <si>
    <t xml:space="preserve">a the sum of gross salary of highest and lowest </t>
  </si>
  <si>
    <t>what is the highest gross salary?</t>
  </si>
  <si>
    <t>find no of empolyee whose in hand salary is greater then 80000</t>
  </si>
  <si>
    <t>find sum of in hand salary of empoly whare in hand salary is greater than 100000</t>
  </si>
  <si>
    <t>find the aurage gross salary of empolyee whose salary is less than 80000</t>
  </si>
  <si>
    <t>find the number ofempolyee whose basic salary is greater than 40000 and have done more than 8hours of overtime</t>
  </si>
  <si>
    <t>find the sum of the gross salary of empoloyee whose gross salary is greter than 100000 and have done more than 8hour</t>
  </si>
  <si>
    <t>State/UT</t>
  </si>
  <si>
    <t>Population</t>
  </si>
  <si>
    <t>Male Population</t>
  </si>
  <si>
    <t>Female Population</t>
  </si>
  <si>
    <t>Gender Ratio</t>
  </si>
  <si>
    <t>Andaman &amp; Nicobar</t>
  </si>
  <si>
    <t>Andhra Pradesh</t>
  </si>
  <si>
    <t>Questions</t>
  </si>
  <si>
    <t>Answer</t>
  </si>
  <si>
    <t>Arunachal Pradesh</t>
  </si>
  <si>
    <t>Calculate the total population of all states and union territories.</t>
  </si>
  <si>
    <t>Assam</t>
  </si>
  <si>
    <t>Count the total number of states and union territories in the table.</t>
  </si>
  <si>
    <t>Bihar</t>
  </si>
  <si>
    <t>Find the average population of all states and union territories.</t>
  </si>
  <si>
    <t>Chhattisgarh</t>
  </si>
  <si>
    <t>Calculate the total population of states with a Gender ratio greater than 950.</t>
  </si>
  <si>
    <t>Dadra &amp; Nagar Haveli and Daman &amp; Diu</t>
  </si>
  <si>
    <t>Count the number of states and union territories with a population exceeding 50000000</t>
  </si>
  <si>
    <t>Delhi</t>
  </si>
  <si>
    <t>Find the average population of states with a Gender ratio less than 950.</t>
  </si>
  <si>
    <t>Goa</t>
  </si>
  <si>
    <t>Calculate the total population of states where the Gender ratio is greater than 950 and the population is less than 50000000</t>
  </si>
  <si>
    <t>Gujarat</t>
  </si>
  <si>
    <t>Count the number of states with a male population greater than 20000000 and a female population greater than 20000000</t>
  </si>
  <si>
    <t>Haryana</t>
  </si>
  <si>
    <t>Find the average population of states where the male population is greater than 10000000 and the Gender ratio is less than 950.</t>
  </si>
  <si>
    <t>Himachal Pradesh</t>
  </si>
  <si>
    <t>Find maximum gender ratio from above table</t>
  </si>
  <si>
    <t>Jammu &amp; Kashmir</t>
  </si>
  <si>
    <t>Find minimum gender ratio from above list</t>
  </si>
  <si>
    <t>Jharkhand</t>
  </si>
  <si>
    <t>How many states/UT's have population less than 60000000</t>
  </si>
  <si>
    <t>Karnataka</t>
  </si>
  <si>
    <t>Find what Percentage of total population belongs to Uttar Pradesh.</t>
  </si>
  <si>
    <t>Kerala</t>
  </si>
  <si>
    <t>Find what Percentage of total population is Male population.</t>
  </si>
  <si>
    <t>Lakshadweep</t>
  </si>
  <si>
    <t>Madhya Pradesh</t>
  </si>
  <si>
    <t>Vlookup  question</t>
  </si>
  <si>
    <t>Maharashtra</t>
  </si>
  <si>
    <t>Find the population of Kerala using VLOOKUP.</t>
  </si>
  <si>
    <t>Manipur</t>
  </si>
  <si>
    <t>Retrieve the male population of Maharashtra.</t>
  </si>
  <si>
    <t>Meghalaya</t>
  </si>
  <si>
    <t>Find the female population of Tamil Nadu.</t>
  </si>
  <si>
    <t>Mizoram</t>
  </si>
  <si>
    <t>What is the sex ratio of Rajasthan?</t>
  </si>
  <si>
    <t>Nagaland</t>
  </si>
  <si>
    <t>Find the sex ratio of the state with the maximum population.</t>
  </si>
  <si>
    <t>Odisha</t>
  </si>
  <si>
    <t>Punjab</t>
  </si>
  <si>
    <t>Verify if VLOOKUP treats "Kerala" and "KERALA" as the same for population lookup.</t>
  </si>
  <si>
    <t>Rajasthan</t>
  </si>
  <si>
    <t>Sikkim</t>
  </si>
  <si>
    <t>KERALA</t>
  </si>
  <si>
    <t>Tamil Nadu</t>
  </si>
  <si>
    <t>Telangana</t>
  </si>
  <si>
    <t>Tripura</t>
  </si>
  <si>
    <t>Uttar Pradesh</t>
  </si>
  <si>
    <t>Uttarakhand</t>
  </si>
  <si>
    <t>West Bengal</t>
  </si>
  <si>
    <t>kerala</t>
  </si>
  <si>
    <t>maharashtra</t>
  </si>
  <si>
    <t>tamil nadu</t>
  </si>
  <si>
    <t>rajasthan</t>
  </si>
  <si>
    <t>uttar pradesh</t>
  </si>
  <si>
    <t>HLOOKUP Questions:</t>
  </si>
  <si>
    <t>1. Using HLOOKUP, retrieve the Population of the state listed in the 5th row.</t>
  </si>
  <si>
    <t>2. Find the Male Population for the state listed in the 12th row using HLOOKUP.</t>
  </si>
  <si>
    <t>3. Retrieve the Female Population for the state listed in the 8th row using HLOOKUP.</t>
  </si>
  <si>
    <t>4. Using HLOOKUP, get the Gender Ratio for the state listed in the 3rd row.</t>
  </si>
  <si>
    <t>5. Find the Population of the state listed in the 10th row using HLOOKUP.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</si>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</sst>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3" fontId="0" fillId="0" borderId="12" xfId="0" applyNumberFormat="1" applyBorder="1"/>
    <xf numFmtId="0" fontId="0" fillId="0" borderId="14" xfId="0" applyBorder="1"/>
    <xf numFmtId="0" fontId="0" fillId="0" borderId="16" xfId="0" applyBorder="1"/>
    <xf numFmtId="3" fontId="0" fillId="0" borderId="15" xfId="0" applyNumberFormat="1" applyBorder="1"/>
    <xf numFmtId="3" fontId="0" fillId="0" borderId="14" xfId="0" applyNumberFormat="1" applyBorder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83114610673668"/>
          <c:y val="0.24332768263122034"/>
          <c:w val="0.79487839020122486"/>
          <c:h val="0.426521216097987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Andaman &amp; Nicobar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</c:f>
              <c:numCache>
                <c:formatCode>#,##0</c:formatCode>
                <c:ptCount val="1"/>
                <c:pt idx="0">
                  <c:v>380581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D-4287-9732-EDF84F6ABD2C}"/>
            </c:ext>
          </c:extLst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Andhra Pradesh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</c:f>
              <c:numCache>
                <c:formatCode>#,##0</c:formatCode>
                <c:ptCount val="1"/>
                <c:pt idx="0">
                  <c:v>49386799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D-4287-9732-EDF84F6ABD2C}"/>
            </c:ext>
          </c:extLst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Arunachal Pradesh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Sheet2!$B$4</c:f>
              <c:numCache>
                <c:formatCode>#,##0</c:formatCode>
                <c:ptCount val="1"/>
                <c:pt idx="0">
                  <c:v>1383727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D-4287-9732-EDF84F6ABD2C}"/>
            </c:ext>
          </c:extLst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Assam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Sheet2!$B$5</c:f>
              <c:numCache>
                <c:formatCode>#,##0</c:formatCode>
                <c:ptCount val="1"/>
                <c:pt idx="0">
                  <c:v>31205576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D-4287-9732-EDF84F6ABD2C}"/>
            </c:ext>
          </c:extLst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Bihar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Sheet2!$B$6</c:f>
              <c:numCache>
                <c:formatCode>#,##0</c:formatCode>
                <c:ptCount val="1"/>
                <c:pt idx="0">
                  <c:v>104099452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D-4287-9732-EDF84F6ABD2C}"/>
            </c:ext>
          </c:extLst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Chhattisgarh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Sheet2!$B$7</c:f>
              <c:numCache>
                <c:formatCode>#,##0</c:formatCode>
                <c:ptCount val="1"/>
                <c:pt idx="0">
                  <c:v>25545198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D-4287-9732-EDF84F6ABD2C}"/>
            </c:ext>
          </c:extLst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Dadra &amp; Nagar Haveli and Daman &amp; Diu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Sheet2!$B$8</c:f>
              <c:numCache>
                <c:formatCode>#,##0</c:formatCode>
                <c:ptCount val="1"/>
                <c:pt idx="0">
                  <c:v>585764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D-4287-9732-EDF84F6ABD2C}"/>
            </c:ext>
          </c:extLst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Delhi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Sheet2!$B$9</c:f>
              <c:numCache>
                <c:formatCode>#,##0</c:formatCode>
                <c:ptCount val="1"/>
                <c:pt idx="0">
                  <c:v>16787941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66D-4287-9732-EDF84F6ABD2C}"/>
            </c:ext>
          </c:extLst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Goa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Sheet2!$B$10</c:f>
              <c:numCache>
                <c:formatCode>#,##0</c:formatCode>
                <c:ptCount val="1"/>
                <c:pt idx="0">
                  <c:v>1458545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66D-4287-9732-EDF84F6ABD2C}"/>
            </c:ext>
          </c:extLst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Gujarat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Sheet2!$B$11</c:f>
              <c:numCache>
                <c:formatCode>#,##0</c:formatCode>
                <c:ptCount val="1"/>
                <c:pt idx="0">
                  <c:v>60439692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66D-4287-9732-EDF84F6ABD2C}"/>
            </c:ext>
          </c:extLst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Haryana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Sheet2!$B$12</c:f>
              <c:numCache>
                <c:formatCode>#,##0</c:formatCode>
                <c:ptCount val="1"/>
                <c:pt idx="0">
                  <c:v>25351462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66D-4287-9732-EDF84F6ABD2C}"/>
            </c:ext>
          </c:extLst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Himachal Pradesh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Sheet2!$B$13</c:f>
              <c:numCache>
                <c:formatCode>#,##0</c:formatCode>
                <c:ptCount val="1"/>
                <c:pt idx="0">
                  <c:v>6864602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66D-4287-9732-EDF84F6ABD2C}"/>
            </c:ext>
          </c:extLst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Jammu &amp; Kashmir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Sheet2!$B$14</c:f>
              <c:numCache>
                <c:formatCode>#,##0</c:formatCode>
                <c:ptCount val="1"/>
                <c:pt idx="0">
                  <c:v>12541302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66D-4287-9732-EDF84F6ABD2C}"/>
            </c:ext>
          </c:extLst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Jharkhand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Sheet2!$B$15</c:f>
              <c:numCache>
                <c:formatCode>#,##0</c:formatCode>
                <c:ptCount val="1"/>
                <c:pt idx="0">
                  <c:v>32988134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66D-4287-9732-EDF84F6ABD2C}"/>
            </c:ext>
          </c:extLst>
        </c:ser>
        <c:ser>
          <c:idx val="14"/>
          <c:order val="14"/>
          <c:tx>
            <c:strRef>
              <c:f>Sheet2!$A$16</c:f>
              <c:strCache>
                <c:ptCount val="1"/>
                <c:pt idx="0">
                  <c:v>Karnataka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Sheet2!$B$16</c:f>
              <c:numCache>
                <c:formatCode>#,##0</c:formatCode>
                <c:ptCount val="1"/>
                <c:pt idx="0">
                  <c:v>61095297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66D-4287-9732-EDF84F6ABD2C}"/>
            </c:ext>
          </c:extLst>
        </c:ser>
        <c:ser>
          <c:idx val="15"/>
          <c:order val="15"/>
          <c:tx>
            <c:strRef>
              <c:f>Sheet2!$A$17</c:f>
              <c:strCache>
                <c:ptCount val="1"/>
                <c:pt idx="0">
                  <c:v>Kerala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Sheet2!$B$17</c:f>
              <c:numCache>
                <c:formatCode>#,##0</c:formatCode>
                <c:ptCount val="1"/>
                <c:pt idx="0">
                  <c:v>33406061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66D-4287-9732-EDF84F6ABD2C}"/>
            </c:ext>
          </c:extLst>
        </c:ser>
        <c:ser>
          <c:idx val="16"/>
          <c:order val="16"/>
          <c:tx>
            <c:strRef>
              <c:f>Sheet2!$A$18</c:f>
              <c:strCache>
                <c:ptCount val="1"/>
                <c:pt idx="0">
                  <c:v>Lakshadweep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Sheet2!$B$18</c:f>
              <c:numCache>
                <c:formatCode>#,##0</c:formatCode>
                <c:ptCount val="1"/>
                <c:pt idx="0">
                  <c:v>64473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66D-4287-9732-EDF84F6ABD2C}"/>
            </c:ext>
          </c:extLst>
        </c:ser>
        <c:ser>
          <c:idx val="17"/>
          <c:order val="17"/>
          <c:tx>
            <c:strRef>
              <c:f>Sheet2!$A$19</c:f>
              <c:strCache>
                <c:ptCount val="1"/>
                <c:pt idx="0">
                  <c:v>Madhya Pradesh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Sheet2!$B$19</c:f>
              <c:numCache>
                <c:formatCode>#,##0</c:formatCode>
                <c:ptCount val="1"/>
                <c:pt idx="0">
                  <c:v>72626809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66D-4287-9732-EDF84F6ABD2C}"/>
            </c:ext>
          </c:extLst>
        </c:ser>
        <c:ser>
          <c:idx val="18"/>
          <c:order val="18"/>
          <c:tx>
            <c:strRef>
              <c:f>Sheet2!$A$20</c:f>
              <c:strCache>
                <c:ptCount val="1"/>
                <c:pt idx="0">
                  <c:v>Maharashtra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Sheet2!$B$20</c:f>
              <c:numCache>
                <c:formatCode>#,##0</c:formatCode>
                <c:ptCount val="1"/>
                <c:pt idx="0">
                  <c:v>112374333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6D-4287-9732-EDF84F6ABD2C}"/>
            </c:ext>
          </c:extLst>
        </c:ser>
        <c:ser>
          <c:idx val="19"/>
          <c:order val="19"/>
          <c:tx>
            <c:strRef>
              <c:f>Sheet2!$A$21</c:f>
              <c:strCache>
                <c:ptCount val="1"/>
                <c:pt idx="0">
                  <c:v>Manipur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Sheet2!$B$21</c:f>
              <c:numCache>
                <c:formatCode>#,##0</c:formatCode>
                <c:ptCount val="1"/>
                <c:pt idx="0">
                  <c:v>2570390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66D-4287-9732-EDF84F6ABD2C}"/>
            </c:ext>
          </c:extLst>
        </c:ser>
        <c:ser>
          <c:idx val="20"/>
          <c:order val="20"/>
          <c:tx>
            <c:strRef>
              <c:f>Sheet2!$A$22</c:f>
              <c:strCache>
                <c:ptCount val="1"/>
                <c:pt idx="0">
                  <c:v>Meghalaya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Sheet2!$B$22</c:f>
              <c:numCache>
                <c:formatCode>#,##0</c:formatCode>
                <c:ptCount val="1"/>
                <c:pt idx="0">
                  <c:v>2966889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66D-4287-9732-EDF84F6ABD2C}"/>
            </c:ext>
          </c:extLst>
        </c:ser>
        <c:ser>
          <c:idx val="21"/>
          <c:order val="21"/>
          <c:tx>
            <c:strRef>
              <c:f>Sheet2!$A$23</c:f>
              <c:strCache>
                <c:ptCount val="1"/>
                <c:pt idx="0">
                  <c:v>Mizoram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Sheet2!$B$23</c:f>
              <c:numCache>
                <c:formatCode>#,##0</c:formatCode>
                <c:ptCount val="1"/>
                <c:pt idx="0">
                  <c:v>1097206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66D-4287-9732-EDF84F6ABD2C}"/>
            </c:ext>
          </c:extLst>
        </c:ser>
        <c:ser>
          <c:idx val="22"/>
          <c:order val="22"/>
          <c:tx>
            <c:strRef>
              <c:f>Sheet2!$A$24</c:f>
              <c:strCache>
                <c:ptCount val="1"/>
                <c:pt idx="0">
                  <c:v>Nagaland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Sheet2!$B$24</c:f>
              <c:numCache>
                <c:formatCode>#,##0</c:formatCode>
                <c:ptCount val="1"/>
                <c:pt idx="0">
                  <c:v>1978502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66D-4287-9732-EDF84F6ABD2C}"/>
            </c:ext>
          </c:extLst>
        </c:ser>
        <c:ser>
          <c:idx val="23"/>
          <c:order val="23"/>
          <c:tx>
            <c:strRef>
              <c:f>Sheet2!$A$25</c:f>
              <c:strCache>
                <c:ptCount val="1"/>
                <c:pt idx="0">
                  <c:v>Odisha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Sheet2!$B$25</c:f>
              <c:numCache>
                <c:formatCode>#,##0</c:formatCode>
                <c:ptCount val="1"/>
                <c:pt idx="0">
                  <c:v>41974218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66D-4287-9732-EDF84F6ABD2C}"/>
            </c:ext>
          </c:extLst>
        </c:ser>
        <c:ser>
          <c:idx val="24"/>
          <c:order val="24"/>
          <c:tx>
            <c:strRef>
              <c:f>Sheet2!$A$26</c:f>
              <c:strCache>
                <c:ptCount val="1"/>
                <c:pt idx="0">
                  <c:v>Punjab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Sheet2!$B$26</c:f>
              <c:numCache>
                <c:formatCode>#,##0</c:formatCode>
                <c:ptCount val="1"/>
                <c:pt idx="0">
                  <c:v>27743338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66D-4287-9732-EDF84F6ABD2C}"/>
            </c:ext>
          </c:extLst>
        </c:ser>
        <c:ser>
          <c:idx val="25"/>
          <c:order val="25"/>
          <c:tx>
            <c:strRef>
              <c:f>Sheet2!$A$27</c:f>
              <c:strCache>
                <c:ptCount val="1"/>
                <c:pt idx="0">
                  <c:v>Rajasthan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Sheet2!$B$27</c:f>
              <c:numCache>
                <c:formatCode>#,##0</c:formatCode>
                <c:ptCount val="1"/>
                <c:pt idx="0">
                  <c:v>68548437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66D-4287-9732-EDF84F6ABD2C}"/>
            </c:ext>
          </c:extLst>
        </c:ser>
        <c:ser>
          <c:idx val="26"/>
          <c:order val="26"/>
          <c:tx>
            <c:strRef>
              <c:f>Sheet2!$A$28</c:f>
              <c:strCache>
                <c:ptCount val="1"/>
                <c:pt idx="0">
                  <c:v>Sikkim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Sheet2!$B$28</c:f>
              <c:numCache>
                <c:formatCode>#,##0</c:formatCode>
                <c:ptCount val="1"/>
                <c:pt idx="0">
                  <c:v>610577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66D-4287-9732-EDF84F6ABD2C}"/>
            </c:ext>
          </c:extLst>
        </c:ser>
        <c:ser>
          <c:idx val="27"/>
          <c:order val="27"/>
          <c:tx>
            <c:strRef>
              <c:f>Sheet2!$A$29</c:f>
              <c:strCache>
                <c:ptCount val="1"/>
                <c:pt idx="0">
                  <c:v>Tamil Nadu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Sheet2!$B$29</c:f>
              <c:numCache>
                <c:formatCode>#,##0</c:formatCode>
                <c:ptCount val="1"/>
                <c:pt idx="0">
                  <c:v>72147030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66D-4287-9732-EDF84F6ABD2C}"/>
            </c:ext>
          </c:extLst>
        </c:ser>
        <c:ser>
          <c:idx val="28"/>
          <c:order val="28"/>
          <c:tx>
            <c:strRef>
              <c:f>Sheet2!$A$30</c:f>
              <c:strCache>
                <c:ptCount val="1"/>
                <c:pt idx="0">
                  <c:v>Telangana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Sheet2!$B$30</c:f>
              <c:numCache>
                <c:formatCode>#,##0</c:formatCode>
                <c:ptCount val="1"/>
                <c:pt idx="0">
                  <c:v>35193978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66D-4287-9732-EDF84F6ABD2C}"/>
            </c:ext>
          </c:extLst>
        </c:ser>
        <c:ser>
          <c:idx val="29"/>
          <c:order val="29"/>
          <c:tx>
            <c:strRef>
              <c:f>Sheet2!$A$31</c:f>
              <c:strCache>
                <c:ptCount val="1"/>
                <c:pt idx="0">
                  <c:v>Tripura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Sheet2!$B$31</c:f>
              <c:numCache>
                <c:formatCode>#,##0</c:formatCode>
                <c:ptCount val="1"/>
                <c:pt idx="0">
                  <c:v>3673917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66D-4287-9732-EDF84F6ABD2C}"/>
            </c:ext>
          </c:extLst>
        </c:ser>
        <c:ser>
          <c:idx val="30"/>
          <c:order val="30"/>
          <c:tx>
            <c:strRef>
              <c:f>Sheet2!$A$32</c:f>
              <c:strCache>
                <c:ptCount val="1"/>
                <c:pt idx="0">
                  <c:v>Uttar Pradesh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Sheet2!$B$32</c:f>
              <c:numCache>
                <c:formatCode>#,##0</c:formatCode>
                <c:ptCount val="1"/>
                <c:pt idx="0">
                  <c:v>199812341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66D-4287-9732-EDF84F6ABD2C}"/>
            </c:ext>
          </c:extLst>
        </c:ser>
        <c:ser>
          <c:idx val="31"/>
          <c:order val="31"/>
          <c:tx>
            <c:strRef>
              <c:f>Sheet2!$A$33</c:f>
              <c:strCache>
                <c:ptCount val="1"/>
                <c:pt idx="0">
                  <c:v>Uttarakhand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Sheet2!$B$33</c:f>
              <c:numCache>
                <c:formatCode>#,##0</c:formatCode>
                <c:ptCount val="1"/>
                <c:pt idx="0">
                  <c:v>10086292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66D-4287-9732-EDF84F6ABD2C}"/>
            </c:ext>
          </c:extLst>
        </c:ser>
        <c:ser>
          <c:idx val="32"/>
          <c:order val="32"/>
          <c:tx>
            <c:strRef>
              <c:f>Sheet2!$A$34</c:f>
              <c:strCache>
                <c:ptCount val="1"/>
                <c:pt idx="0">
                  <c:v>West Bengal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Sheet2!$B$1</c:f>
              <c:strCache>
                <c:ptCount val="1"/>
                <c:pt idx="0">
                  <c:v>Population</c:v>
                </c:pt>
              </c:strCache>
            </c:strRef>
          </c:cat>
          <c:val>
            <c:numRef>
              <c:f>Sheet2!$B$34</c:f>
              <c:numCache>
                <c:formatCode>#,##0</c:formatCode>
                <c:ptCount val="1"/>
                <c:pt idx="0">
                  <c:v>91276115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66D-4287-9732-EDF84F6AB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8441408"/>
        <c:axId val="468440688"/>
      </c:barChart>
      <c:catAx>
        <c:axId val="4684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40688"/>
        <c:crosses val="autoZero"/>
        <c:auto val="1"/>
        <c:lblAlgn val="ctr"/>
        <c:lblOffset val="100"/>
        <c:noMultiLvlLbl val="0"/>
      </c:catAx>
      <c:valAx>
        <c:axId val="46844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41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53975</xdr:colOff>
      <xdr:row>41</xdr:row>
      <xdr:rowOff>114300</xdr:rowOff>
    </xdr:from>
    <xdr:to>
      <xdr:col>3</xdr:col>
      <xdr:colOff>250825</xdr:colOff>
      <xdr:row>58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E2FC60-254C-614D-E5E2-AFDE03AC2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42922-A413-4A53-A47C-CB9C2F302D9C}" name="population_data" displayName="population_data" ref="A1:E35" totalsRowCount="1">
  <autoFilter ref="A1:E34" xr:uid="{81D42922-A413-4A53-A47C-CB9C2F302D9C}"/>
  <tableColumns count="5">
    <tableColumn id="1" xr3:uid="{48616994-F19F-44C2-A16B-8D121F70940E}" name="State/UT"/>
    <tableColumn id="2" xr3:uid="{0103C0A9-A717-47D2-913F-EDA78C0C65BF}" name="Population" dataDxfId="23" totalsRowDxfId="22"/>
    <tableColumn id="3" xr3:uid="{D568FE28-1F6D-42BF-A564-C912C1FC04A2}" name="Male Population" totalsRowFunction="custom" dataDxfId="21" totalsRowDxfId="20">
      <totalsRowFormula>SUM(population_data[Male Population])</totalsRowFormula>
    </tableColumn>
    <tableColumn id="4" xr3:uid="{F2ACD4BB-FDD3-405A-8394-9237AF41FD78}" name="Female Population" dataDxfId="19" totalsRowDxfId="18"/>
    <tableColumn id="5" xr3:uid="{A2F7F695-9A2A-4EF0-9EA1-F06FAB5E8A88}" name="Gender Ratio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E722-9035-477A-87F6-AA6EDBF84FE0}">
  <dimension ref="A1:O103"/>
  <sheetViews>
    <sheetView topLeftCell="A11" zoomScale="95" zoomScaleNormal="95" workbookViewId="0">
      <selection activeCell="N61" sqref="N61"/>
    </sheetView>
  </sheetViews>
  <sheetFormatPr defaultRowHeight="14.5" x14ac:dyDescent="0.35"/>
  <cols>
    <col min="2" max="2" width="14.26953125" bestFit="1" customWidth="1"/>
    <col min="3" max="3" width="11" bestFit="1" customWidth="1"/>
    <col min="4" max="4" width="13.26953125" bestFit="1" customWidth="1"/>
    <col min="5" max="5" width="10.36328125" bestFit="1" customWidth="1"/>
    <col min="8" max="8" width="16" bestFit="1" customWidth="1"/>
    <col min="9" max="9" width="16" customWidth="1"/>
    <col min="10" max="10" width="15.81640625" bestFit="1" customWidth="1"/>
    <col min="11" max="11" width="13.08984375" bestFit="1" customWidth="1"/>
    <col min="12" max="12" width="13.81640625" bestFit="1" customWidth="1"/>
    <col min="13" max="14" width="13.81640625" customWidth="1"/>
    <col min="15" max="15" width="16.26953125" bestFit="1" customWidth="1"/>
  </cols>
  <sheetData>
    <row r="1" spans="1:15" x14ac:dyDescent="0.35">
      <c r="A1" s="25" t="s">
        <v>11</v>
      </c>
      <c r="B1" s="26"/>
      <c r="C1" s="26"/>
      <c r="D1" s="26"/>
      <c r="E1" s="26"/>
      <c r="F1" s="26"/>
      <c r="G1" s="26"/>
      <c r="H1" s="26"/>
      <c r="I1" s="2"/>
    </row>
    <row r="2" spans="1:15" x14ac:dyDescent="0.35">
      <c r="A2" s="26"/>
      <c r="B2" s="26"/>
      <c r="C2" s="26"/>
      <c r="D2" s="26"/>
      <c r="E2" s="26"/>
      <c r="F2" s="26"/>
      <c r="G2" s="26"/>
      <c r="H2" s="26"/>
      <c r="I2" s="2"/>
    </row>
    <row r="3" spans="1:15" x14ac:dyDescent="0.35">
      <c r="A3" s="26"/>
      <c r="B3" s="26"/>
      <c r="C3" s="26"/>
      <c r="D3" s="26"/>
      <c r="E3" s="26"/>
      <c r="F3" s="26"/>
      <c r="G3" s="26"/>
      <c r="H3" s="26"/>
      <c r="I3" s="2"/>
    </row>
    <row r="4" spans="1:15" x14ac:dyDescent="0.35">
      <c r="A4" s="26"/>
      <c r="B4" s="26"/>
      <c r="C4" s="26"/>
      <c r="D4" s="26"/>
      <c r="E4" s="26"/>
      <c r="F4" s="26"/>
      <c r="G4" s="26"/>
      <c r="H4" s="26"/>
      <c r="I4" s="2"/>
    </row>
    <row r="5" spans="1:15" x14ac:dyDescent="0.35">
      <c r="A5" s="26"/>
      <c r="B5" s="26"/>
      <c r="C5" s="26"/>
      <c r="D5" s="26"/>
      <c r="E5" s="26"/>
      <c r="F5" s="26"/>
      <c r="G5" s="26"/>
      <c r="H5" s="26"/>
      <c r="I5" s="2"/>
    </row>
    <row r="6" spans="1:15" x14ac:dyDescent="0.35">
      <c r="A6" s="26"/>
      <c r="B6" s="26"/>
      <c r="C6" s="26"/>
      <c r="D6" s="26"/>
      <c r="E6" s="26"/>
      <c r="F6" s="26"/>
      <c r="G6" s="26"/>
      <c r="H6" s="26"/>
      <c r="I6" s="2"/>
    </row>
    <row r="7" spans="1:15" x14ac:dyDescent="0.35">
      <c r="A7" s="26"/>
      <c r="B7" s="26"/>
      <c r="C7" s="26"/>
      <c r="D7" s="26"/>
      <c r="E7" s="26"/>
      <c r="F7" s="26"/>
      <c r="G7" s="26"/>
      <c r="H7" s="26"/>
      <c r="I7" s="2"/>
    </row>
    <row r="8" spans="1:15" x14ac:dyDescent="0.35">
      <c r="A8" s="26"/>
      <c r="B8" s="26"/>
      <c r="C8" s="26"/>
      <c r="D8" s="26"/>
      <c r="E8" s="26"/>
      <c r="F8" s="26"/>
      <c r="G8" s="26"/>
      <c r="H8" s="26"/>
      <c r="I8" s="2"/>
    </row>
    <row r="9" spans="1:15" x14ac:dyDescent="0.35">
      <c r="A9" s="26"/>
      <c r="B9" s="26"/>
      <c r="C9" s="26"/>
      <c r="D9" s="26"/>
      <c r="E9" s="26"/>
      <c r="F9" s="26"/>
      <c r="G9" s="26"/>
      <c r="H9" s="26"/>
      <c r="I9" s="2"/>
    </row>
    <row r="10" spans="1:15" x14ac:dyDescent="0.3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31</v>
      </c>
      <c r="J10" s="1" t="s">
        <v>8</v>
      </c>
      <c r="K10" t="s">
        <v>9</v>
      </c>
      <c r="L10" t="s">
        <v>32</v>
      </c>
      <c r="M10" t="s">
        <v>33</v>
      </c>
      <c r="N10" t="s">
        <v>34</v>
      </c>
      <c r="O10" t="s">
        <v>10</v>
      </c>
    </row>
    <row r="11" spans="1:15" x14ac:dyDescent="0.35">
      <c r="A11">
        <v>1</v>
      </c>
      <c r="B11" t="s">
        <v>12</v>
      </c>
      <c r="C11" t="s">
        <v>21</v>
      </c>
      <c r="E11">
        <v>25000</v>
      </c>
      <c r="F11">
        <f>E11*50%</f>
        <v>12500</v>
      </c>
      <c r="G11">
        <f>E11*20%</f>
        <v>5000</v>
      </c>
      <c r="H11">
        <f>E11*30%</f>
        <v>7500</v>
      </c>
      <c r="I11">
        <v>20</v>
      </c>
      <c r="J11">
        <f>I11*200</f>
        <v>4000</v>
      </c>
      <c r="K11">
        <f>SUM(F11,G11,H11)</f>
        <v>25000</v>
      </c>
      <c r="L11" t="str">
        <f>L10</f>
        <v xml:space="preserve">gross  salary </v>
      </c>
      <c r="M11">
        <f>E11*10%</f>
        <v>2500</v>
      </c>
      <c r="N11">
        <f>E11*5%</f>
        <v>1250</v>
      </c>
      <c r="O11" t="e">
        <f>L11-M11-N11</f>
        <v>#VALUE!</v>
      </c>
    </row>
    <row r="12" spans="1:15" x14ac:dyDescent="0.35">
      <c r="A12">
        <v>2</v>
      </c>
      <c r="B12" t="s">
        <v>13</v>
      </c>
      <c r="C12" t="s">
        <v>22</v>
      </c>
      <c r="E12">
        <v>20000</v>
      </c>
      <c r="F12">
        <f t="shared" ref="F12:F25" si="0">E12*50%</f>
        <v>10000</v>
      </c>
      <c r="G12">
        <f t="shared" ref="G12:G25" si="1">E12*20%</f>
        <v>4000</v>
      </c>
      <c r="H12">
        <f t="shared" ref="H12:H25" si="2">E12*30%</f>
        <v>6000</v>
      </c>
      <c r="I12">
        <v>12</v>
      </c>
      <c r="J12">
        <f t="shared" ref="J12:J25" si="3">I12*200</f>
        <v>2400</v>
      </c>
      <c r="K12">
        <f t="shared" ref="K12:K25" si="4">SUM(F12,G12,H12)</f>
        <v>20000</v>
      </c>
      <c r="L12">
        <f t="shared" ref="L12:L25" si="5">SUM(E12,K12,J12)</f>
        <v>42400</v>
      </c>
      <c r="M12">
        <f t="shared" ref="M12:M25" si="6">E12*10%</f>
        <v>2000</v>
      </c>
      <c r="N12">
        <f t="shared" ref="N12:N25" si="7">E12*5%</f>
        <v>1000</v>
      </c>
      <c r="O12">
        <f t="shared" ref="O12:O25" si="8">L12-M12-N12</f>
        <v>39400</v>
      </c>
    </row>
    <row r="13" spans="1:15" x14ac:dyDescent="0.35">
      <c r="A13">
        <v>3</v>
      </c>
      <c r="B13" t="s">
        <v>14</v>
      </c>
      <c r="C13" t="s">
        <v>23</v>
      </c>
      <c r="E13">
        <v>20000</v>
      </c>
      <c r="F13">
        <f t="shared" si="0"/>
        <v>10000</v>
      </c>
      <c r="G13">
        <f t="shared" si="1"/>
        <v>4000</v>
      </c>
      <c r="H13">
        <f t="shared" si="2"/>
        <v>6000</v>
      </c>
      <c r="I13">
        <v>14</v>
      </c>
      <c r="J13">
        <f t="shared" si="3"/>
        <v>2800</v>
      </c>
      <c r="K13">
        <f t="shared" si="4"/>
        <v>20000</v>
      </c>
      <c r="L13">
        <f t="shared" si="5"/>
        <v>42800</v>
      </c>
      <c r="M13">
        <f t="shared" si="6"/>
        <v>2000</v>
      </c>
      <c r="N13">
        <f t="shared" si="7"/>
        <v>1000</v>
      </c>
      <c r="O13">
        <f t="shared" si="8"/>
        <v>39800</v>
      </c>
    </row>
    <row r="14" spans="1:15" x14ac:dyDescent="0.35">
      <c r="A14">
        <v>4</v>
      </c>
      <c r="B14" t="s">
        <v>15</v>
      </c>
      <c r="C14" t="s">
        <v>24</v>
      </c>
      <c r="E14">
        <v>18000</v>
      </c>
      <c r="F14">
        <f t="shared" si="0"/>
        <v>9000</v>
      </c>
      <c r="G14">
        <f t="shared" si="1"/>
        <v>3600</v>
      </c>
      <c r="H14">
        <f t="shared" si="2"/>
        <v>5400</v>
      </c>
      <c r="I14">
        <v>12</v>
      </c>
      <c r="J14">
        <f t="shared" si="3"/>
        <v>2400</v>
      </c>
      <c r="K14">
        <f t="shared" si="4"/>
        <v>18000</v>
      </c>
      <c r="L14">
        <f t="shared" si="5"/>
        <v>38400</v>
      </c>
      <c r="M14">
        <f t="shared" si="6"/>
        <v>1800</v>
      </c>
      <c r="N14">
        <f t="shared" si="7"/>
        <v>900</v>
      </c>
      <c r="O14">
        <f t="shared" si="8"/>
        <v>35700</v>
      </c>
    </row>
    <row r="15" spans="1:15" x14ac:dyDescent="0.35">
      <c r="A15">
        <v>5</v>
      </c>
      <c r="B15" t="s">
        <v>16</v>
      </c>
      <c r="C15" t="s">
        <v>25</v>
      </c>
      <c r="E15">
        <v>14000</v>
      </c>
      <c r="F15">
        <f t="shared" si="0"/>
        <v>7000</v>
      </c>
      <c r="G15">
        <f t="shared" si="1"/>
        <v>2800</v>
      </c>
      <c r="H15">
        <f t="shared" si="2"/>
        <v>4200</v>
      </c>
      <c r="I15">
        <v>36</v>
      </c>
      <c r="J15">
        <f t="shared" si="3"/>
        <v>7200</v>
      </c>
      <c r="K15">
        <f t="shared" si="4"/>
        <v>14000</v>
      </c>
      <c r="L15">
        <f t="shared" si="5"/>
        <v>35200</v>
      </c>
      <c r="M15">
        <f t="shared" si="6"/>
        <v>1400</v>
      </c>
      <c r="N15">
        <f t="shared" si="7"/>
        <v>700</v>
      </c>
      <c r="O15">
        <f t="shared" si="8"/>
        <v>33100</v>
      </c>
    </row>
    <row r="16" spans="1:15" x14ac:dyDescent="0.35">
      <c r="A16">
        <v>6</v>
      </c>
      <c r="B16" t="s">
        <v>17</v>
      </c>
      <c r="C16" t="s">
        <v>26</v>
      </c>
      <c r="E16">
        <v>14000</v>
      </c>
      <c r="F16">
        <f t="shared" si="0"/>
        <v>7000</v>
      </c>
      <c r="G16">
        <f t="shared" si="1"/>
        <v>2800</v>
      </c>
      <c r="H16">
        <f t="shared" si="2"/>
        <v>4200</v>
      </c>
      <c r="I16">
        <v>12</v>
      </c>
      <c r="J16">
        <f t="shared" si="3"/>
        <v>2400</v>
      </c>
      <c r="K16">
        <f t="shared" si="4"/>
        <v>14000</v>
      </c>
      <c r="L16">
        <f t="shared" si="5"/>
        <v>30400</v>
      </c>
      <c r="M16">
        <f t="shared" si="6"/>
        <v>1400</v>
      </c>
      <c r="N16">
        <f t="shared" si="7"/>
        <v>700</v>
      </c>
      <c r="O16">
        <f t="shared" si="8"/>
        <v>28300</v>
      </c>
    </row>
    <row r="17" spans="1:15" x14ac:dyDescent="0.35">
      <c r="A17">
        <v>7</v>
      </c>
      <c r="B17" t="s">
        <v>18</v>
      </c>
      <c r="C17" t="s">
        <v>27</v>
      </c>
      <c r="E17">
        <v>15000</v>
      </c>
      <c r="F17">
        <f t="shared" si="0"/>
        <v>7500</v>
      </c>
      <c r="G17">
        <f t="shared" si="1"/>
        <v>3000</v>
      </c>
      <c r="H17">
        <f t="shared" si="2"/>
        <v>4500</v>
      </c>
      <c r="I17">
        <v>14</v>
      </c>
      <c r="J17">
        <f t="shared" si="3"/>
        <v>2800</v>
      </c>
      <c r="K17">
        <f t="shared" si="4"/>
        <v>15000</v>
      </c>
      <c r="L17">
        <f t="shared" si="5"/>
        <v>32800</v>
      </c>
      <c r="M17">
        <f t="shared" si="6"/>
        <v>1500</v>
      </c>
      <c r="N17">
        <f t="shared" si="7"/>
        <v>750</v>
      </c>
      <c r="O17">
        <f t="shared" si="8"/>
        <v>30550</v>
      </c>
    </row>
    <row r="18" spans="1:15" x14ac:dyDescent="0.35">
      <c r="A18">
        <v>8</v>
      </c>
      <c r="B18" t="s">
        <v>13</v>
      </c>
      <c r="C18" t="s">
        <v>28</v>
      </c>
      <c r="E18">
        <v>16000</v>
      </c>
      <c r="F18">
        <f t="shared" si="0"/>
        <v>8000</v>
      </c>
      <c r="G18">
        <f t="shared" si="1"/>
        <v>3200</v>
      </c>
      <c r="H18">
        <f t="shared" si="2"/>
        <v>4800</v>
      </c>
      <c r="I18">
        <v>18</v>
      </c>
      <c r="J18">
        <f t="shared" si="3"/>
        <v>3600</v>
      </c>
      <c r="K18">
        <f t="shared" si="4"/>
        <v>16000</v>
      </c>
      <c r="L18">
        <f t="shared" si="5"/>
        <v>35600</v>
      </c>
      <c r="M18">
        <f t="shared" si="6"/>
        <v>1600</v>
      </c>
      <c r="N18">
        <f t="shared" si="7"/>
        <v>800</v>
      </c>
      <c r="O18">
        <f t="shared" si="8"/>
        <v>33200</v>
      </c>
    </row>
    <row r="19" spans="1:15" x14ac:dyDescent="0.35">
      <c r="A19">
        <v>9</v>
      </c>
      <c r="B19" t="s">
        <v>19</v>
      </c>
      <c r="C19" t="s">
        <v>29</v>
      </c>
      <c r="E19">
        <v>12000</v>
      </c>
      <c r="F19">
        <f t="shared" si="0"/>
        <v>6000</v>
      </c>
      <c r="G19">
        <f t="shared" si="1"/>
        <v>2400</v>
      </c>
      <c r="H19">
        <f t="shared" si="2"/>
        <v>3600</v>
      </c>
      <c r="I19">
        <v>18</v>
      </c>
      <c r="J19">
        <f t="shared" si="3"/>
        <v>3600</v>
      </c>
      <c r="K19">
        <f t="shared" si="4"/>
        <v>12000</v>
      </c>
      <c r="L19">
        <f t="shared" si="5"/>
        <v>27600</v>
      </c>
      <c r="M19">
        <f t="shared" si="6"/>
        <v>1200</v>
      </c>
      <c r="N19">
        <f t="shared" si="7"/>
        <v>600</v>
      </c>
      <c r="O19">
        <f t="shared" si="8"/>
        <v>25800</v>
      </c>
    </row>
    <row r="20" spans="1:15" x14ac:dyDescent="0.35">
      <c r="A20">
        <v>10</v>
      </c>
      <c r="B20" t="s">
        <v>20</v>
      </c>
      <c r="C20" t="s">
        <v>30</v>
      </c>
      <c r="E20">
        <v>32000</v>
      </c>
      <c r="F20">
        <f t="shared" si="0"/>
        <v>16000</v>
      </c>
      <c r="G20">
        <f t="shared" si="1"/>
        <v>6400</v>
      </c>
      <c r="H20">
        <f t="shared" si="2"/>
        <v>9600</v>
      </c>
      <c r="I20">
        <v>24</v>
      </c>
      <c r="J20">
        <f t="shared" si="3"/>
        <v>4800</v>
      </c>
      <c r="K20">
        <f t="shared" si="4"/>
        <v>32000</v>
      </c>
      <c r="L20">
        <f t="shared" si="5"/>
        <v>68800</v>
      </c>
      <c r="M20">
        <f t="shared" si="6"/>
        <v>3200</v>
      </c>
      <c r="N20">
        <f t="shared" si="7"/>
        <v>1600</v>
      </c>
      <c r="O20">
        <f t="shared" si="8"/>
        <v>64000</v>
      </c>
    </row>
    <row r="21" spans="1:15" x14ac:dyDescent="0.35">
      <c r="A21">
        <v>11</v>
      </c>
      <c r="B21" t="s">
        <v>35</v>
      </c>
      <c r="C21" t="s">
        <v>40</v>
      </c>
      <c r="E21">
        <v>23000</v>
      </c>
      <c r="F21">
        <f t="shared" si="0"/>
        <v>11500</v>
      </c>
      <c r="G21">
        <f t="shared" si="1"/>
        <v>4600</v>
      </c>
      <c r="H21">
        <f t="shared" si="2"/>
        <v>6900</v>
      </c>
      <c r="I21">
        <v>32</v>
      </c>
      <c r="J21">
        <f t="shared" si="3"/>
        <v>6400</v>
      </c>
      <c r="K21">
        <f t="shared" si="4"/>
        <v>23000</v>
      </c>
      <c r="L21">
        <f t="shared" si="5"/>
        <v>52400</v>
      </c>
      <c r="M21">
        <f t="shared" si="6"/>
        <v>2300</v>
      </c>
      <c r="N21">
        <f t="shared" si="7"/>
        <v>1150</v>
      </c>
      <c r="O21">
        <f t="shared" si="8"/>
        <v>48950</v>
      </c>
    </row>
    <row r="22" spans="1:15" x14ac:dyDescent="0.35">
      <c r="A22">
        <v>12</v>
      </c>
      <c r="B22" t="s">
        <v>36</v>
      </c>
      <c r="C22" t="s">
        <v>41</v>
      </c>
      <c r="E22">
        <v>50000</v>
      </c>
      <c r="F22">
        <f t="shared" si="0"/>
        <v>25000</v>
      </c>
      <c r="G22">
        <f t="shared" si="1"/>
        <v>10000</v>
      </c>
      <c r="H22">
        <f t="shared" si="2"/>
        <v>15000</v>
      </c>
      <c r="I22">
        <v>12</v>
      </c>
      <c r="J22">
        <f t="shared" si="3"/>
        <v>2400</v>
      </c>
      <c r="K22">
        <f t="shared" si="4"/>
        <v>50000</v>
      </c>
      <c r="L22">
        <f t="shared" si="5"/>
        <v>102400</v>
      </c>
      <c r="M22">
        <f t="shared" si="6"/>
        <v>5000</v>
      </c>
      <c r="N22">
        <f t="shared" si="7"/>
        <v>2500</v>
      </c>
      <c r="O22">
        <f t="shared" si="8"/>
        <v>94900</v>
      </c>
    </row>
    <row r="23" spans="1:15" x14ac:dyDescent="0.35">
      <c r="A23">
        <v>13</v>
      </c>
      <c r="B23" t="s">
        <v>37</v>
      </c>
      <c r="C23" t="s">
        <v>42</v>
      </c>
      <c r="E23">
        <v>46000</v>
      </c>
      <c r="F23">
        <f t="shared" si="0"/>
        <v>23000</v>
      </c>
      <c r="G23">
        <f t="shared" si="1"/>
        <v>9200</v>
      </c>
      <c r="H23">
        <f t="shared" si="2"/>
        <v>13800</v>
      </c>
      <c r="I23">
        <v>30</v>
      </c>
      <c r="J23">
        <f t="shared" si="3"/>
        <v>6000</v>
      </c>
      <c r="K23">
        <f t="shared" si="4"/>
        <v>46000</v>
      </c>
      <c r="L23">
        <f t="shared" si="5"/>
        <v>98000</v>
      </c>
      <c r="M23">
        <f t="shared" si="6"/>
        <v>4600</v>
      </c>
      <c r="N23">
        <f t="shared" si="7"/>
        <v>2300</v>
      </c>
      <c r="O23">
        <f>L23-M23-N23</f>
        <v>91100</v>
      </c>
    </row>
    <row r="24" spans="1:15" x14ac:dyDescent="0.35">
      <c r="A24">
        <v>14</v>
      </c>
      <c r="B24" t="s">
        <v>38</v>
      </c>
      <c r="C24" t="s">
        <v>43</v>
      </c>
      <c r="E24">
        <v>54000</v>
      </c>
      <c r="F24">
        <f t="shared" si="0"/>
        <v>27000</v>
      </c>
      <c r="G24">
        <f t="shared" si="1"/>
        <v>10800</v>
      </c>
      <c r="H24">
        <f t="shared" si="2"/>
        <v>16200</v>
      </c>
      <c r="I24">
        <v>24</v>
      </c>
      <c r="J24">
        <f t="shared" si="3"/>
        <v>4800</v>
      </c>
      <c r="K24">
        <f t="shared" si="4"/>
        <v>54000</v>
      </c>
      <c r="L24">
        <f t="shared" si="5"/>
        <v>112800</v>
      </c>
      <c r="M24">
        <f t="shared" si="6"/>
        <v>5400</v>
      </c>
      <c r="N24">
        <f t="shared" si="7"/>
        <v>2700</v>
      </c>
      <c r="O24">
        <f t="shared" si="8"/>
        <v>104700</v>
      </c>
    </row>
    <row r="25" spans="1:15" x14ac:dyDescent="0.35">
      <c r="A25">
        <v>15</v>
      </c>
      <c r="B25" t="s">
        <v>39</v>
      </c>
      <c r="C25" t="s">
        <v>44</v>
      </c>
      <c r="E25">
        <v>38000</v>
      </c>
      <c r="F25">
        <f t="shared" si="0"/>
        <v>19000</v>
      </c>
      <c r="G25">
        <f t="shared" si="1"/>
        <v>7600</v>
      </c>
      <c r="H25">
        <f t="shared" si="2"/>
        <v>11400</v>
      </c>
      <c r="I25">
        <v>26</v>
      </c>
      <c r="J25">
        <f t="shared" si="3"/>
        <v>5200</v>
      </c>
      <c r="K25">
        <f t="shared" si="4"/>
        <v>38000</v>
      </c>
      <c r="L25">
        <f t="shared" si="5"/>
        <v>81200</v>
      </c>
      <c r="M25">
        <f t="shared" si="6"/>
        <v>3800</v>
      </c>
      <c r="N25">
        <f t="shared" si="7"/>
        <v>1900</v>
      </c>
      <c r="O25">
        <f t="shared" si="8"/>
        <v>75500</v>
      </c>
    </row>
    <row r="32" spans="1:15" x14ac:dyDescent="0.35">
      <c r="E32" s="24" t="s">
        <v>52</v>
      </c>
      <c r="F32" s="24"/>
      <c r="G32" s="24"/>
      <c r="H32" s="24"/>
      <c r="I32" s="24"/>
      <c r="J32" s="24"/>
      <c r="K32" s="24"/>
      <c r="L32">
        <f>MAX(L11:L25)</f>
        <v>112800</v>
      </c>
    </row>
    <row r="33" spans="5:12" x14ac:dyDescent="0.35">
      <c r="E33" s="23" t="s">
        <v>45</v>
      </c>
      <c r="F33" s="23"/>
      <c r="G33" s="23"/>
      <c r="H33" s="23"/>
      <c r="I33" s="23"/>
      <c r="J33" s="23"/>
      <c r="K33" s="23"/>
      <c r="L33">
        <f>MAX(J11:J25)</f>
        <v>7200</v>
      </c>
    </row>
    <row r="34" spans="5:12" x14ac:dyDescent="0.35">
      <c r="E34" s="23" t="s">
        <v>46</v>
      </c>
      <c r="F34" s="23"/>
      <c r="G34" s="23"/>
      <c r="H34" s="23"/>
      <c r="I34" s="23"/>
      <c r="J34" s="23"/>
      <c r="K34" s="23"/>
      <c r="L34" s="4">
        <f>AVERAGE(E11:E25)</f>
        <v>26466.666666666668</v>
      </c>
    </row>
    <row r="35" spans="5:12" x14ac:dyDescent="0.35">
      <c r="E35" s="23" t="s">
        <v>47</v>
      </c>
      <c r="F35" s="23"/>
      <c r="G35" s="23"/>
      <c r="H35" s="23"/>
      <c r="I35" s="23"/>
      <c r="J35" s="23"/>
      <c r="K35" s="23"/>
      <c r="L35">
        <f>L16-E15</f>
        <v>16400</v>
      </c>
    </row>
    <row r="36" spans="5:12" x14ac:dyDescent="0.35">
      <c r="E36" s="23" t="s">
        <v>48</v>
      </c>
      <c r="F36" s="23"/>
      <c r="G36" s="23"/>
      <c r="H36" s="23"/>
      <c r="I36" s="23"/>
      <c r="J36" s="23"/>
      <c r="K36" s="23"/>
      <c r="L36">
        <f>SUM(O12:O25)</f>
        <v>745000</v>
      </c>
    </row>
    <row r="37" spans="5:12" x14ac:dyDescent="0.35">
      <c r="E37" s="23" t="s">
        <v>49</v>
      </c>
      <c r="F37" s="23"/>
      <c r="G37" s="23"/>
      <c r="H37" s="23"/>
      <c r="I37" s="23"/>
      <c r="J37" s="23"/>
      <c r="K37" s="23"/>
      <c r="L37" s="3">
        <f>AVERAGE(I11:I25)</f>
        <v>20.266666666666666</v>
      </c>
    </row>
    <row r="38" spans="5:12" x14ac:dyDescent="0.35">
      <c r="E38" s="23" t="s">
        <v>50</v>
      </c>
      <c r="F38" s="23"/>
      <c r="G38" s="23"/>
      <c r="H38" s="23"/>
      <c r="I38" s="23"/>
      <c r="J38" s="23"/>
      <c r="K38" s="23"/>
    </row>
    <row r="39" spans="5:12" x14ac:dyDescent="0.35">
      <c r="E39" s="23" t="s">
        <v>51</v>
      </c>
      <c r="F39" s="23"/>
      <c r="G39" s="23"/>
      <c r="H39" s="23"/>
      <c r="I39" s="23"/>
      <c r="J39" s="23"/>
      <c r="K39" s="23"/>
      <c r="L39">
        <f>SUM(L24)</f>
        <v>112800</v>
      </c>
    </row>
    <row r="40" spans="5:12" x14ac:dyDescent="0.35">
      <c r="L40">
        <f>SUM(L19)</f>
        <v>27600</v>
      </c>
    </row>
    <row r="41" spans="5:12" x14ac:dyDescent="0.35">
      <c r="L41">
        <f>SUM(L39:L40)</f>
        <v>140400</v>
      </c>
    </row>
    <row r="56" spans="6:14" x14ac:dyDescent="0.35">
      <c r="F56" t="s">
        <v>53</v>
      </c>
      <c r="L56">
        <f>COUNTIF(O12:O25,"&gt;80000")</f>
        <v>3</v>
      </c>
    </row>
    <row r="57" spans="6:14" x14ac:dyDescent="0.35">
      <c r="F57" t="s">
        <v>54</v>
      </c>
      <c r="L57">
        <f>SUMIF(O12:O25,"&gt;10000")</f>
        <v>745000</v>
      </c>
    </row>
    <row r="58" spans="6:14" x14ac:dyDescent="0.35">
      <c r="F58" t="s">
        <v>55</v>
      </c>
      <c r="L58">
        <f>AVERAGEIF(L12:L25,"&lt;80000")</f>
        <v>40640</v>
      </c>
    </row>
    <row r="59" spans="6:14" x14ac:dyDescent="0.35">
      <c r="F59" t="s">
        <v>56</v>
      </c>
      <c r="L59">
        <v>3</v>
      </c>
    </row>
    <row r="60" spans="6:14" x14ac:dyDescent="0.35">
      <c r="F60" t="s">
        <v>57</v>
      </c>
      <c r="N60">
        <f>SUMIFS(L11:L25,L11:L25,"&gt;100000",I11:I25,"&gt;8")</f>
        <v>215200</v>
      </c>
    </row>
    <row r="102" spans="2:2" x14ac:dyDescent="0.35">
      <c r="B102">
        <v>1</v>
      </c>
    </row>
    <row r="103" spans="2:2" x14ac:dyDescent="0.35">
      <c r="B103">
        <v>1</v>
      </c>
    </row>
  </sheetData>
  <mergeCells count="9">
    <mergeCell ref="E37:K37"/>
    <mergeCell ref="E38:K38"/>
    <mergeCell ref="E39:K39"/>
    <mergeCell ref="E32:K32"/>
    <mergeCell ref="A1:H9"/>
    <mergeCell ref="E33:K33"/>
    <mergeCell ref="E34:K34"/>
    <mergeCell ref="E35:K35"/>
    <mergeCell ref="E36:K3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7ED3-A519-4601-AE67-45803E7F54A3}">
  <dimension ref="A1:AH41"/>
  <sheetViews>
    <sheetView tabSelected="1" workbookViewId="0">
      <selection activeCell="F48" sqref="F48"/>
    </sheetView>
  </sheetViews>
  <sheetFormatPr defaultRowHeight="14.5" x14ac:dyDescent="0.35"/>
  <cols>
    <col min="1" max="1" width="34.36328125" bestFit="1" customWidth="1"/>
    <col min="2" max="2" width="11.81640625" customWidth="1"/>
    <col min="3" max="3" width="16.453125" customWidth="1"/>
    <col min="4" max="4" width="18.26953125" customWidth="1"/>
    <col min="5" max="5" width="13.7265625" customWidth="1"/>
    <col min="15" max="15" width="11.54296875" bestFit="1" customWidth="1"/>
    <col min="19" max="19" width="12.1796875" bestFit="1" customWidth="1"/>
  </cols>
  <sheetData>
    <row r="1" spans="1:19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19" ht="15" thickBot="1" x14ac:dyDescent="0.4">
      <c r="A2" t="s">
        <v>63</v>
      </c>
      <c r="B2" s="5">
        <v>380581</v>
      </c>
      <c r="C2" s="5">
        <v>202871</v>
      </c>
      <c r="D2" s="5">
        <v>177710</v>
      </c>
      <c r="E2">
        <v>876</v>
      </c>
    </row>
    <row r="3" spans="1:19" x14ac:dyDescent="0.35">
      <c r="A3" t="s">
        <v>64</v>
      </c>
      <c r="B3" s="5">
        <v>49386799</v>
      </c>
      <c r="C3" s="5">
        <v>24831408</v>
      </c>
      <c r="D3" s="5">
        <v>24555391</v>
      </c>
      <c r="E3">
        <v>989</v>
      </c>
      <c r="G3" s="7" t="s">
        <v>65</v>
      </c>
      <c r="H3" s="8"/>
      <c r="I3" s="8"/>
      <c r="J3" s="8"/>
      <c r="K3" s="8"/>
      <c r="L3" s="8"/>
      <c r="M3" s="8"/>
      <c r="N3" s="8"/>
      <c r="O3" s="8"/>
      <c r="P3" s="8"/>
      <c r="Q3" s="8"/>
      <c r="R3" s="12"/>
      <c r="S3" s="15" t="s">
        <v>66</v>
      </c>
    </row>
    <row r="4" spans="1:19" x14ac:dyDescent="0.35">
      <c r="A4" t="s">
        <v>67</v>
      </c>
      <c r="B4" s="5">
        <v>1383727</v>
      </c>
      <c r="C4" s="5">
        <v>713912</v>
      </c>
      <c r="D4" s="5">
        <v>669815</v>
      </c>
      <c r="E4">
        <v>938</v>
      </c>
      <c r="G4" s="9" t="s">
        <v>68</v>
      </c>
      <c r="H4" s="6"/>
      <c r="I4" s="6"/>
      <c r="J4" s="6"/>
      <c r="K4" s="6"/>
      <c r="L4" s="6"/>
      <c r="M4" s="6"/>
      <c r="N4" s="6"/>
      <c r="O4" s="6"/>
      <c r="P4" s="6"/>
      <c r="Q4" s="6"/>
      <c r="R4" s="13"/>
      <c r="S4" s="18">
        <f>SUM(population_data[Population])</f>
        <v>1208264978</v>
      </c>
    </row>
    <row r="5" spans="1:19" x14ac:dyDescent="0.35">
      <c r="A5" t="s">
        <v>69</v>
      </c>
      <c r="B5" s="5">
        <v>31205576</v>
      </c>
      <c r="C5" s="5">
        <v>15939443</v>
      </c>
      <c r="D5" s="5">
        <v>15266133</v>
      </c>
      <c r="E5">
        <v>958</v>
      </c>
      <c r="G5" s="9" t="s">
        <v>70</v>
      </c>
      <c r="H5" s="6"/>
      <c r="I5" s="6"/>
      <c r="J5" s="6"/>
      <c r="K5" s="6"/>
      <c r="L5" s="6"/>
      <c r="M5" s="6"/>
      <c r="N5" s="6"/>
      <c r="O5" s="6"/>
      <c r="P5" s="6"/>
      <c r="Q5" s="6"/>
      <c r="R5" s="13"/>
      <c r="S5" s="16">
        <f>COUNTA(population_data[State/UT])</f>
        <v>33</v>
      </c>
    </row>
    <row r="6" spans="1:19" x14ac:dyDescent="0.35">
      <c r="A6" t="s">
        <v>71</v>
      </c>
      <c r="B6" s="5">
        <v>104099452</v>
      </c>
      <c r="C6" s="5">
        <v>54278157</v>
      </c>
      <c r="D6" s="5">
        <v>49821295</v>
      </c>
      <c r="E6">
        <v>919</v>
      </c>
      <c r="G6" s="9" t="s">
        <v>72</v>
      </c>
      <c r="H6" s="6"/>
      <c r="I6" s="6"/>
      <c r="J6" s="6"/>
      <c r="K6" s="6"/>
      <c r="L6" s="6"/>
      <c r="M6" s="6"/>
      <c r="N6" s="6"/>
      <c r="O6" s="6"/>
      <c r="P6" s="6"/>
      <c r="Q6" s="6"/>
      <c r="R6" s="13"/>
      <c r="S6" s="16">
        <f>AVERAGE(population_data[Population])</f>
        <v>36614090.242424242</v>
      </c>
    </row>
    <row r="7" spans="1:19" x14ac:dyDescent="0.35">
      <c r="A7" t="s">
        <v>73</v>
      </c>
      <c r="B7" s="5">
        <v>25545198</v>
      </c>
      <c r="C7" s="5">
        <v>12827915</v>
      </c>
      <c r="D7" s="5">
        <v>12717283</v>
      </c>
      <c r="E7">
        <v>992</v>
      </c>
      <c r="G7" s="9" t="s">
        <v>74</v>
      </c>
      <c r="H7" s="6"/>
      <c r="I7" s="6"/>
      <c r="J7" s="6"/>
      <c r="K7" s="6"/>
      <c r="L7" s="6"/>
      <c r="M7" s="6"/>
      <c r="N7" s="6"/>
      <c r="O7" s="6"/>
      <c r="P7" s="6"/>
      <c r="Q7" s="6"/>
      <c r="R7" s="13"/>
      <c r="S7" s="16">
        <f>SUMIF(population_data[Gender Ratio],"&gt;950",population_data[Population])</f>
        <v>378671998</v>
      </c>
    </row>
    <row r="8" spans="1:19" x14ac:dyDescent="0.35">
      <c r="A8" t="s">
        <v>75</v>
      </c>
      <c r="B8" s="5">
        <v>585764</v>
      </c>
      <c r="C8" s="5">
        <v>344669</v>
      </c>
      <c r="D8" s="5">
        <v>241095</v>
      </c>
      <c r="E8">
        <v>700</v>
      </c>
      <c r="G8" s="9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13"/>
      <c r="S8" s="16">
        <v>0</v>
      </c>
    </row>
    <row r="9" spans="1:19" x14ac:dyDescent="0.35">
      <c r="A9" t="s">
        <v>77</v>
      </c>
      <c r="B9" s="5">
        <v>16787941</v>
      </c>
      <c r="C9" s="5">
        <v>8987326</v>
      </c>
      <c r="D9" s="5">
        <v>7800615</v>
      </c>
      <c r="E9">
        <v>868</v>
      </c>
      <c r="G9" s="9" t="s">
        <v>78</v>
      </c>
      <c r="H9" s="6"/>
      <c r="I9" s="6"/>
      <c r="J9" s="6"/>
      <c r="K9" s="6"/>
      <c r="L9" s="6"/>
      <c r="M9" s="6"/>
      <c r="N9" s="6"/>
      <c r="O9" s="6"/>
      <c r="P9" s="6"/>
      <c r="Q9" s="6"/>
      <c r="R9" s="13"/>
      <c r="S9" s="16">
        <f>AVERAGEIF(population_data[Gender Ratio],"&gt;950",population_data[Population])</f>
        <v>25244799.866666667</v>
      </c>
    </row>
    <row r="10" spans="1:19" x14ac:dyDescent="0.35">
      <c r="A10" t="s">
        <v>79</v>
      </c>
      <c r="B10" s="5">
        <v>1458545</v>
      </c>
      <c r="C10" s="5">
        <v>739140</v>
      </c>
      <c r="D10" s="5">
        <v>719405</v>
      </c>
      <c r="E10">
        <v>973</v>
      </c>
      <c r="G10" s="9" t="s">
        <v>80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3"/>
      <c r="S10" s="16">
        <f>SUMIFS(population_data[Population],population_data[Gender Ratio],"&gt;950",population_data[Population],"&lt;50000000")</f>
        <v>245429671</v>
      </c>
    </row>
    <row r="11" spans="1:19" x14ac:dyDescent="0.35">
      <c r="A11" t="s">
        <v>81</v>
      </c>
      <c r="B11" s="5">
        <v>60439692</v>
      </c>
      <c r="C11" s="5">
        <v>31491260</v>
      </c>
      <c r="D11" s="5">
        <v>28948432</v>
      </c>
      <c r="E11">
        <v>920</v>
      </c>
      <c r="G11" s="9" t="s">
        <v>82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13"/>
      <c r="S11" s="16">
        <f>COUNTIFS(population_data[Male Population],"&gt;20000000,population_data[Female Population],"&gt;20000000)</f>
        <v>0</v>
      </c>
    </row>
    <row r="12" spans="1:19" x14ac:dyDescent="0.35">
      <c r="A12" t="s">
        <v>83</v>
      </c>
      <c r="B12" s="5">
        <v>25351462</v>
      </c>
      <c r="C12" s="5">
        <v>13494734</v>
      </c>
      <c r="D12" s="5">
        <v>11856728</v>
      </c>
      <c r="E12">
        <v>879</v>
      </c>
      <c r="G12" s="9" t="s">
        <v>84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13"/>
      <c r="S12" s="16">
        <f>AVERAGEIFS(population_data[Population],population_data[Male Population],"&gt;10000000",population_data[Gender Ratio],"&lt;950")</f>
        <v>78220444.222222224</v>
      </c>
    </row>
    <row r="13" spans="1:19" x14ac:dyDescent="0.35">
      <c r="A13" t="s">
        <v>85</v>
      </c>
      <c r="B13" s="5">
        <v>6864602</v>
      </c>
      <c r="C13" s="5">
        <v>3481873</v>
      </c>
      <c r="D13" s="5">
        <v>3382729</v>
      </c>
      <c r="E13">
        <v>972</v>
      </c>
      <c r="G13" s="9" t="s">
        <v>86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13"/>
      <c r="S13" s="16">
        <f>MAX(population_data[Gender Ratio])</f>
        <v>1084</v>
      </c>
    </row>
    <row r="14" spans="1:19" x14ac:dyDescent="0.35">
      <c r="A14" t="s">
        <v>87</v>
      </c>
      <c r="B14" s="5">
        <v>12541302</v>
      </c>
      <c r="C14" s="5">
        <v>6640662</v>
      </c>
      <c r="D14" s="5">
        <v>5900640</v>
      </c>
      <c r="E14">
        <v>889</v>
      </c>
      <c r="G14" s="9" t="s">
        <v>88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13"/>
      <c r="S14" s="16">
        <f>MIN(population_data[Gender Ratio])</f>
        <v>700</v>
      </c>
    </row>
    <row r="15" spans="1:19" x14ac:dyDescent="0.35">
      <c r="A15" t="s">
        <v>89</v>
      </c>
      <c r="B15" s="5">
        <v>32988134</v>
      </c>
      <c r="C15" s="5">
        <v>16930315</v>
      </c>
      <c r="D15" s="5">
        <v>16057819</v>
      </c>
      <c r="E15">
        <v>948</v>
      </c>
      <c r="G15" s="9" t="s">
        <v>90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13"/>
      <c r="S15" s="16">
        <f>COUNTIF(population_data[Population],"&lt;60000000")</f>
        <v>24</v>
      </c>
    </row>
    <row r="16" spans="1:19" x14ac:dyDescent="0.35">
      <c r="A16" t="s">
        <v>91</v>
      </c>
      <c r="B16" s="5">
        <v>61095297</v>
      </c>
      <c r="C16" s="5">
        <v>30966657</v>
      </c>
      <c r="D16" s="5">
        <v>30128640</v>
      </c>
      <c r="E16">
        <v>973</v>
      </c>
      <c r="G16" s="9" t="s">
        <v>92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13"/>
      <c r="S16" s="16">
        <f>B32*100/SUM(population_data[Population])</f>
        <v>16.537129242191774</v>
      </c>
    </row>
    <row r="17" spans="1:19" ht="15" thickBot="1" x14ac:dyDescent="0.4">
      <c r="A17" t="s">
        <v>93</v>
      </c>
      <c r="B17" s="5">
        <v>33406061</v>
      </c>
      <c r="C17" s="5">
        <v>16027412</v>
      </c>
      <c r="D17" s="5">
        <v>17378649</v>
      </c>
      <c r="E17" s="5">
        <v>1084</v>
      </c>
      <c r="G17" s="10" t="s">
        <v>94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4"/>
      <c r="S17" s="17">
        <f>population_data[[#Totals],[Male Population]]/S4</f>
        <v>0.51482175543119979</v>
      </c>
    </row>
    <row r="18" spans="1:19" ht="15" thickBot="1" x14ac:dyDescent="0.4">
      <c r="A18" t="s">
        <v>95</v>
      </c>
      <c r="B18" s="5">
        <v>64473</v>
      </c>
      <c r="C18" s="5">
        <v>33123</v>
      </c>
      <c r="D18" s="5">
        <v>31350</v>
      </c>
      <c r="E18">
        <v>947</v>
      </c>
    </row>
    <row r="19" spans="1:19" x14ac:dyDescent="0.35">
      <c r="A19" t="s">
        <v>96</v>
      </c>
      <c r="B19" s="5">
        <v>72626809</v>
      </c>
      <c r="C19" s="5">
        <v>37612306</v>
      </c>
      <c r="D19" s="5">
        <v>35014503</v>
      </c>
      <c r="E19">
        <v>931</v>
      </c>
      <c r="G19" s="7" t="s">
        <v>97</v>
      </c>
      <c r="H19" s="8"/>
      <c r="I19" s="8"/>
      <c r="J19" s="8"/>
      <c r="K19" s="8"/>
      <c r="L19" s="8"/>
      <c r="M19" s="8"/>
      <c r="N19" s="8"/>
      <c r="O19" s="8" t="s">
        <v>66</v>
      </c>
      <c r="P19" t="s">
        <v>66</v>
      </c>
    </row>
    <row r="20" spans="1:19" x14ac:dyDescent="0.35">
      <c r="A20" t="s">
        <v>98</v>
      </c>
      <c r="B20" s="5">
        <v>112374333</v>
      </c>
      <c r="C20" s="5">
        <v>58243056</v>
      </c>
      <c r="D20" s="5">
        <v>54131277</v>
      </c>
      <c r="E20">
        <v>931</v>
      </c>
      <c r="G20" s="9" t="s">
        <v>99</v>
      </c>
      <c r="H20" s="6"/>
      <c r="I20" s="6"/>
      <c r="J20" s="6"/>
      <c r="K20" s="6"/>
      <c r="L20" s="6"/>
      <c r="M20" s="6"/>
      <c r="N20" s="6"/>
      <c r="O20" t="s">
        <v>120</v>
      </c>
      <c r="P20">
        <f>VLOOKUP(O20,population_data[],2,0)</f>
        <v>33406061</v>
      </c>
    </row>
    <row r="21" spans="1:19" x14ac:dyDescent="0.35">
      <c r="A21" t="s">
        <v>100</v>
      </c>
      <c r="B21" s="5">
        <v>2570390</v>
      </c>
      <c r="C21" s="5">
        <v>1290171</v>
      </c>
      <c r="D21" s="5">
        <v>1280219</v>
      </c>
      <c r="E21">
        <v>992</v>
      </c>
      <c r="G21" s="9" t="s">
        <v>101</v>
      </c>
      <c r="H21" s="6"/>
      <c r="I21" s="6"/>
      <c r="J21" s="6"/>
      <c r="K21" s="6"/>
      <c r="L21" s="6"/>
      <c r="M21" s="6"/>
      <c r="N21" s="6"/>
      <c r="O21" s="6" t="s">
        <v>121</v>
      </c>
      <c r="P21">
        <f>VLOOKUP(O21,population_data[],3,0)</f>
        <v>58243056</v>
      </c>
    </row>
    <row r="22" spans="1:19" x14ac:dyDescent="0.35">
      <c r="A22" t="s">
        <v>102</v>
      </c>
      <c r="B22" s="5">
        <v>2966889</v>
      </c>
      <c r="C22" s="5">
        <v>1491832</v>
      </c>
      <c r="D22" s="5">
        <v>1475057</v>
      </c>
      <c r="E22">
        <v>989</v>
      </c>
      <c r="G22" s="9" t="s">
        <v>103</v>
      </c>
      <c r="H22" s="6"/>
      <c r="I22" s="6"/>
      <c r="J22" s="6"/>
      <c r="K22" s="6"/>
      <c r="L22" s="6"/>
      <c r="M22" s="6"/>
      <c r="N22" s="6"/>
      <c r="O22" s="6" t="s">
        <v>122</v>
      </c>
      <c r="P22">
        <f>VLOOKUP(O22,population_data[],4,0)</f>
        <v>0</v>
      </c>
    </row>
    <row r="23" spans="1:19" x14ac:dyDescent="0.35">
      <c r="A23" t="s">
        <v>104</v>
      </c>
      <c r="B23" s="5">
        <v>1097206</v>
      </c>
      <c r="C23" s="5">
        <v>555339</v>
      </c>
      <c r="D23" s="5">
        <v>541867</v>
      </c>
      <c r="E23">
        <v>976</v>
      </c>
      <c r="G23" s="9" t="s">
        <v>105</v>
      </c>
      <c r="H23" s="6"/>
      <c r="I23" s="6"/>
      <c r="J23" s="6"/>
      <c r="K23" s="6"/>
      <c r="L23" s="6"/>
      <c r="M23" s="6"/>
      <c r="N23" s="6"/>
      <c r="O23" s="6" t="s">
        <v>123</v>
      </c>
      <c r="P23">
        <f>VLOOKUP(O23,population_data[],5,0)</f>
        <v>928</v>
      </c>
    </row>
    <row r="24" spans="1:19" x14ac:dyDescent="0.35">
      <c r="A24" t="s">
        <v>106</v>
      </c>
      <c r="B24" s="5">
        <v>1978502</v>
      </c>
      <c r="C24" s="5">
        <v>1024649</v>
      </c>
      <c r="D24" s="5">
        <v>953853</v>
      </c>
      <c r="E24">
        <v>931</v>
      </c>
      <c r="G24" s="9" t="s">
        <v>107</v>
      </c>
      <c r="H24" s="6"/>
      <c r="I24" s="6"/>
      <c r="J24" s="6"/>
      <c r="K24" s="6"/>
      <c r="L24" s="6"/>
      <c r="M24" s="6"/>
      <c r="N24" s="6"/>
      <c r="O24" s="6" t="s">
        <v>124</v>
      </c>
      <c r="P24">
        <f>VLOOKUP(O24,population_data[],5,0)</f>
        <v>912</v>
      </c>
    </row>
    <row r="25" spans="1:19" x14ac:dyDescent="0.35">
      <c r="A25" t="s">
        <v>108</v>
      </c>
      <c r="B25" s="5">
        <v>41974218</v>
      </c>
      <c r="C25" s="5">
        <v>21212136</v>
      </c>
      <c r="D25" s="5">
        <v>20762082</v>
      </c>
      <c r="E25">
        <v>979</v>
      </c>
      <c r="G25" s="9"/>
      <c r="H25" s="6"/>
      <c r="I25" s="6"/>
      <c r="J25" s="6"/>
      <c r="K25" s="6"/>
      <c r="L25" s="6"/>
      <c r="M25" s="6"/>
      <c r="N25" s="6"/>
      <c r="O25" s="6"/>
    </row>
    <row r="26" spans="1:19" x14ac:dyDescent="0.35">
      <c r="A26" t="s">
        <v>109</v>
      </c>
      <c r="B26" s="5">
        <v>27743338</v>
      </c>
      <c r="C26" s="5">
        <v>14639465</v>
      </c>
      <c r="D26" s="5">
        <v>13103873</v>
      </c>
      <c r="E26">
        <v>895</v>
      </c>
      <c r="G26" s="9" t="s">
        <v>110</v>
      </c>
      <c r="H26" s="6"/>
      <c r="I26" s="6"/>
      <c r="J26" s="6"/>
      <c r="K26" s="6"/>
      <c r="L26" s="6"/>
      <c r="M26" s="6"/>
      <c r="N26" s="6"/>
      <c r="O26" s="6"/>
      <c r="P26">
        <f>VLOOKUP(G27,population_data[],2,0)</f>
        <v>33406061</v>
      </c>
    </row>
    <row r="27" spans="1:19" x14ac:dyDescent="0.35">
      <c r="A27" t="s">
        <v>111</v>
      </c>
      <c r="B27" s="5">
        <v>68548437</v>
      </c>
      <c r="C27" s="5">
        <v>35550997</v>
      </c>
      <c r="D27" s="5">
        <v>32997440</v>
      </c>
      <c r="E27">
        <v>928</v>
      </c>
      <c r="G27" s="9" t="s">
        <v>93</v>
      </c>
      <c r="H27" s="6"/>
      <c r="I27" s="6"/>
      <c r="J27" s="6"/>
      <c r="K27" s="6"/>
      <c r="L27" s="6"/>
      <c r="M27" s="6"/>
      <c r="N27" s="6"/>
      <c r="O27" s="6"/>
      <c r="P27">
        <f>VLOOKUP(G28,population_data[],2,0)</f>
        <v>33406061</v>
      </c>
    </row>
    <row r="28" spans="1:19" x14ac:dyDescent="0.35">
      <c r="A28" t="s">
        <v>112</v>
      </c>
      <c r="B28" s="5">
        <v>610577</v>
      </c>
      <c r="C28" s="5">
        <v>323070</v>
      </c>
      <c r="D28" s="5">
        <v>287507</v>
      </c>
      <c r="E28">
        <v>890</v>
      </c>
      <c r="G28" s="9" t="s">
        <v>113</v>
      </c>
      <c r="H28" s="6"/>
      <c r="I28" s="6"/>
      <c r="J28" s="6"/>
      <c r="K28" s="6"/>
      <c r="L28" s="6"/>
      <c r="M28" s="6"/>
      <c r="N28" s="6"/>
      <c r="O28" s="6"/>
    </row>
    <row r="29" spans="1:19" x14ac:dyDescent="0.35">
      <c r="A29" t="s">
        <v>114</v>
      </c>
      <c r="B29" s="5">
        <v>72147030</v>
      </c>
      <c r="C29" s="5">
        <v>36137975</v>
      </c>
      <c r="D29" s="5"/>
      <c r="E29">
        <v>996</v>
      </c>
    </row>
    <row r="30" spans="1:19" x14ac:dyDescent="0.35">
      <c r="A30" t="s">
        <v>115</v>
      </c>
      <c r="B30" s="5">
        <v>35193978</v>
      </c>
      <c r="C30" s="5">
        <v>17611633</v>
      </c>
      <c r="D30" s="5">
        <v>17582345</v>
      </c>
      <c r="E30">
        <v>998</v>
      </c>
      <c r="G30" t="s">
        <v>125</v>
      </c>
      <c r="O30" t="s">
        <v>131</v>
      </c>
    </row>
    <row r="31" spans="1:19" x14ac:dyDescent="0.35">
      <c r="A31" t="s">
        <v>116</v>
      </c>
      <c r="B31" s="5">
        <v>3673917</v>
      </c>
      <c r="C31" s="5">
        <v>1874376</v>
      </c>
      <c r="D31" s="5">
        <v>1799541</v>
      </c>
      <c r="E31">
        <v>960</v>
      </c>
    </row>
    <row r="32" spans="1:19" x14ac:dyDescent="0.35">
      <c r="A32" t="s">
        <v>117</v>
      </c>
      <c r="B32" s="5">
        <v>199812341</v>
      </c>
      <c r="C32" s="5">
        <v>104596415</v>
      </c>
      <c r="D32" s="5">
        <v>95215926</v>
      </c>
      <c r="E32">
        <v>912</v>
      </c>
      <c r="G32" t="s">
        <v>126</v>
      </c>
      <c r="O32">
        <f>HLOOKUP(F37,B37:AH41,2,0)</f>
        <v>104099452</v>
      </c>
    </row>
    <row r="33" spans="1:34" x14ac:dyDescent="0.35">
      <c r="A33" t="s">
        <v>118</v>
      </c>
      <c r="B33" s="5">
        <v>10086292</v>
      </c>
      <c r="C33" s="5">
        <v>5137773</v>
      </c>
      <c r="D33" s="5">
        <v>4948519</v>
      </c>
      <c r="E33">
        <v>963</v>
      </c>
      <c r="G33" t="s">
        <v>127</v>
      </c>
      <c r="O33">
        <f>HLOOKUP(M37,B37:AH41,3,0)</f>
        <v>3481873</v>
      </c>
    </row>
    <row r="34" spans="1:34" x14ac:dyDescent="0.35">
      <c r="A34" t="s">
        <v>119</v>
      </c>
      <c r="B34" s="5">
        <v>91276115</v>
      </c>
      <c r="C34" s="5">
        <v>46809027</v>
      </c>
      <c r="D34" s="5">
        <v>44467088</v>
      </c>
      <c r="E34">
        <v>950</v>
      </c>
      <c r="G34" t="s">
        <v>128</v>
      </c>
      <c r="O34">
        <f>HLOOKUP(I37,B37:AH41,4,0)</f>
        <v>7800615</v>
      </c>
    </row>
    <row r="35" spans="1:34" x14ac:dyDescent="0.35">
      <c r="B35" s="5"/>
      <c r="C35" s="5">
        <f>SUM(population_data[Male Population])</f>
        <v>622041097</v>
      </c>
      <c r="D35" s="5"/>
      <c r="G35" t="s">
        <v>129</v>
      </c>
      <c r="O35">
        <f>HLOOKUP(D37,B37:AH41,5,0)</f>
        <v>938</v>
      </c>
    </row>
    <row r="36" spans="1:34" x14ac:dyDescent="0.35">
      <c r="G36" t="s">
        <v>130</v>
      </c>
      <c r="O36" t="str">
        <f>HLOOKUP(K37,B37:AH41,1,0)</f>
        <v>Gujarat</v>
      </c>
    </row>
    <row r="37" spans="1:34" x14ac:dyDescent="0.35">
      <c r="B37" s="20" t="s">
        <v>63</v>
      </c>
      <c r="C37" s="20" t="s">
        <v>64</v>
      </c>
      <c r="D37" s="20" t="s">
        <v>67</v>
      </c>
      <c r="E37" s="20" t="s">
        <v>69</v>
      </c>
      <c r="F37" s="20" t="s">
        <v>71</v>
      </c>
      <c r="G37" s="20" t="s">
        <v>73</v>
      </c>
      <c r="H37" s="20" t="s">
        <v>75</v>
      </c>
      <c r="I37" s="20" t="s">
        <v>77</v>
      </c>
      <c r="J37" s="20" t="s">
        <v>79</v>
      </c>
      <c r="K37" s="20" t="s">
        <v>81</v>
      </c>
      <c r="L37" s="20" t="s">
        <v>83</v>
      </c>
      <c r="M37" s="20" t="s">
        <v>85</v>
      </c>
      <c r="N37" s="20" t="s">
        <v>87</v>
      </c>
      <c r="O37" s="20" t="s">
        <v>89</v>
      </c>
      <c r="P37" s="20" t="s">
        <v>91</v>
      </c>
      <c r="Q37" s="20" t="s">
        <v>93</v>
      </c>
      <c r="R37" s="20" t="s">
        <v>95</v>
      </c>
      <c r="S37" s="20" t="s">
        <v>96</v>
      </c>
      <c r="T37" s="20" t="s">
        <v>98</v>
      </c>
      <c r="U37" s="20" t="s">
        <v>100</v>
      </c>
      <c r="V37" s="20" t="s">
        <v>102</v>
      </c>
      <c r="W37" s="20" t="s">
        <v>104</v>
      </c>
      <c r="X37" s="20" t="s">
        <v>106</v>
      </c>
      <c r="Y37" s="20" t="s">
        <v>108</v>
      </c>
      <c r="Z37" s="20" t="s">
        <v>109</v>
      </c>
      <c r="AA37" s="20" t="s">
        <v>111</v>
      </c>
      <c r="AB37" s="20" t="s">
        <v>112</v>
      </c>
      <c r="AC37" s="20" t="s">
        <v>114</v>
      </c>
      <c r="AD37" s="20" t="s">
        <v>115</v>
      </c>
      <c r="AE37" s="20" t="s">
        <v>116</v>
      </c>
      <c r="AF37" s="20" t="s">
        <v>117</v>
      </c>
      <c r="AG37" s="20" t="s">
        <v>118</v>
      </c>
      <c r="AH37" s="20" t="s">
        <v>119</v>
      </c>
    </row>
    <row r="38" spans="1:34" x14ac:dyDescent="0.35">
      <c r="B38" s="21">
        <v>380581</v>
      </c>
      <c r="C38" s="21">
        <v>49386799</v>
      </c>
      <c r="D38" s="21">
        <v>1383727</v>
      </c>
      <c r="E38" s="21">
        <v>31205576</v>
      </c>
      <c r="F38" s="21">
        <v>104099452</v>
      </c>
      <c r="G38" s="21">
        <v>25545198</v>
      </c>
      <c r="H38" s="21">
        <v>585764</v>
      </c>
      <c r="I38" s="21">
        <v>16787941</v>
      </c>
      <c r="J38" s="21">
        <v>1458545</v>
      </c>
      <c r="K38" s="21">
        <v>60439692</v>
      </c>
      <c r="L38" s="21">
        <v>25351462</v>
      </c>
      <c r="M38" s="21">
        <v>6864602</v>
      </c>
      <c r="N38" s="21">
        <v>12541302</v>
      </c>
      <c r="O38" s="21">
        <v>32988134</v>
      </c>
      <c r="P38" s="21">
        <v>61095297</v>
      </c>
      <c r="Q38" s="21">
        <v>33406061</v>
      </c>
      <c r="R38" s="21">
        <v>64473</v>
      </c>
      <c r="S38" s="21">
        <v>72626809</v>
      </c>
      <c r="T38" s="21">
        <v>112374333</v>
      </c>
      <c r="U38" s="21">
        <v>2570390</v>
      </c>
      <c r="V38" s="21">
        <v>2966889</v>
      </c>
      <c r="W38" s="21">
        <v>1097206</v>
      </c>
      <c r="X38" s="21">
        <v>1978502</v>
      </c>
      <c r="Y38" s="21">
        <v>41974218</v>
      </c>
      <c r="Z38" s="21">
        <v>27743338</v>
      </c>
      <c r="AA38" s="21">
        <v>68548437</v>
      </c>
      <c r="AB38" s="21">
        <v>610577</v>
      </c>
      <c r="AC38" s="21">
        <v>72147030</v>
      </c>
      <c r="AD38" s="21">
        <v>35193978</v>
      </c>
      <c r="AE38" s="21">
        <v>3673917</v>
      </c>
      <c r="AF38" s="21">
        <v>199812341</v>
      </c>
      <c r="AG38" s="21">
        <v>10086292</v>
      </c>
      <c r="AH38" s="21">
        <v>91276115</v>
      </c>
    </row>
    <row r="39" spans="1:34" x14ac:dyDescent="0.35">
      <c r="B39" s="21">
        <v>202871</v>
      </c>
      <c r="C39" s="21">
        <v>24831408</v>
      </c>
      <c r="D39" s="21">
        <v>713912</v>
      </c>
      <c r="E39" s="21">
        <v>15939443</v>
      </c>
      <c r="F39" s="21">
        <v>54278157</v>
      </c>
      <c r="G39" s="21">
        <v>12827915</v>
      </c>
      <c r="H39" s="21">
        <v>344669</v>
      </c>
      <c r="I39" s="21">
        <v>8987326</v>
      </c>
      <c r="J39" s="21">
        <v>739140</v>
      </c>
      <c r="K39" s="21">
        <v>31491260</v>
      </c>
      <c r="L39" s="21">
        <v>13494734</v>
      </c>
      <c r="M39" s="21">
        <v>3481873</v>
      </c>
      <c r="N39" s="21">
        <v>6640662</v>
      </c>
      <c r="O39" s="21">
        <v>16930315</v>
      </c>
      <c r="P39" s="21">
        <v>30966657</v>
      </c>
      <c r="Q39" s="21">
        <v>16027412</v>
      </c>
      <c r="R39" s="21">
        <v>33123</v>
      </c>
      <c r="S39" s="21">
        <v>37612306</v>
      </c>
      <c r="T39" s="21">
        <v>58243056</v>
      </c>
      <c r="U39" s="21">
        <v>1290171</v>
      </c>
      <c r="V39" s="21">
        <v>1491832</v>
      </c>
      <c r="W39" s="21">
        <v>555339</v>
      </c>
      <c r="X39" s="21">
        <v>1024649</v>
      </c>
      <c r="Y39" s="21">
        <v>21212136</v>
      </c>
      <c r="Z39" s="21">
        <v>14639465</v>
      </c>
      <c r="AA39" s="21">
        <v>35550997</v>
      </c>
      <c r="AB39" s="21">
        <v>323070</v>
      </c>
      <c r="AC39" s="21">
        <v>36137975</v>
      </c>
      <c r="AD39" s="21">
        <v>17611633</v>
      </c>
      <c r="AE39" s="21">
        <v>1874376</v>
      </c>
      <c r="AF39" s="21">
        <v>104596415</v>
      </c>
      <c r="AG39" s="21">
        <v>5137773</v>
      </c>
      <c r="AH39" s="21">
        <v>46809027</v>
      </c>
    </row>
    <row r="40" spans="1:34" x14ac:dyDescent="0.35">
      <c r="B40" s="21">
        <v>177710</v>
      </c>
      <c r="C40" s="21">
        <v>24555391</v>
      </c>
      <c r="D40" s="21">
        <v>669815</v>
      </c>
      <c r="E40" s="21">
        <v>15266133</v>
      </c>
      <c r="F40" s="21">
        <v>49821295</v>
      </c>
      <c r="G40" s="21">
        <v>12717283</v>
      </c>
      <c r="H40" s="21">
        <v>241095</v>
      </c>
      <c r="I40" s="21">
        <v>7800615</v>
      </c>
      <c r="J40" s="21">
        <v>719405</v>
      </c>
      <c r="K40" s="21">
        <v>28948432</v>
      </c>
      <c r="L40" s="21">
        <v>11856728</v>
      </c>
      <c r="M40" s="21">
        <v>3382729</v>
      </c>
      <c r="N40" s="21">
        <v>5900640</v>
      </c>
      <c r="O40" s="21">
        <v>16057819</v>
      </c>
      <c r="P40" s="21">
        <v>30128640</v>
      </c>
      <c r="Q40" s="21">
        <v>17378649</v>
      </c>
      <c r="R40" s="21">
        <v>31350</v>
      </c>
      <c r="S40" s="21">
        <v>35014503</v>
      </c>
      <c r="T40" s="21">
        <v>54131277</v>
      </c>
      <c r="U40" s="21">
        <v>1280219</v>
      </c>
      <c r="V40" s="21">
        <v>1475057</v>
      </c>
      <c r="W40" s="21">
        <v>541867</v>
      </c>
      <c r="X40" s="21">
        <v>953853</v>
      </c>
      <c r="Y40" s="21">
        <v>20762082</v>
      </c>
      <c r="Z40" s="21">
        <v>13103873</v>
      </c>
      <c r="AA40" s="21">
        <v>32997440</v>
      </c>
      <c r="AB40" s="21">
        <v>287507</v>
      </c>
      <c r="AC40" s="21">
        <v>36009055</v>
      </c>
      <c r="AD40" s="21">
        <v>17582345</v>
      </c>
      <c r="AE40" s="21">
        <v>1799541</v>
      </c>
      <c r="AF40" s="21">
        <v>95215926</v>
      </c>
      <c r="AG40" s="21">
        <v>4948519</v>
      </c>
      <c r="AH40" s="21">
        <v>44467088</v>
      </c>
    </row>
    <row r="41" spans="1:34" x14ac:dyDescent="0.35">
      <c r="B41" s="19">
        <v>876</v>
      </c>
      <c r="C41" s="19">
        <v>989</v>
      </c>
      <c r="D41" s="19">
        <v>938</v>
      </c>
      <c r="E41" s="19">
        <v>958</v>
      </c>
      <c r="F41" s="19">
        <v>919</v>
      </c>
      <c r="G41" s="19">
        <v>992</v>
      </c>
      <c r="H41" s="19">
        <v>700</v>
      </c>
      <c r="I41" s="19">
        <v>868</v>
      </c>
      <c r="J41" s="19">
        <v>973</v>
      </c>
      <c r="K41" s="19">
        <v>920</v>
      </c>
      <c r="L41" s="19">
        <v>879</v>
      </c>
      <c r="M41" s="19">
        <v>972</v>
      </c>
      <c r="N41" s="19">
        <v>889</v>
      </c>
      <c r="O41" s="19">
        <v>948</v>
      </c>
      <c r="P41" s="19">
        <v>973</v>
      </c>
      <c r="Q41" s="22">
        <v>1084</v>
      </c>
      <c r="R41" s="19">
        <v>947</v>
      </c>
      <c r="S41" s="19">
        <v>931</v>
      </c>
      <c r="T41" s="19">
        <v>931</v>
      </c>
      <c r="U41" s="19">
        <v>992</v>
      </c>
      <c r="V41" s="19">
        <v>989</v>
      </c>
      <c r="W41" s="19">
        <v>976</v>
      </c>
      <c r="X41" s="19">
        <v>931</v>
      </c>
      <c r="Y41" s="19">
        <v>979</v>
      </c>
      <c r="Z41" s="19">
        <v>895</v>
      </c>
      <c r="AA41" s="19">
        <v>928</v>
      </c>
      <c r="AB41" s="19">
        <v>890</v>
      </c>
      <c r="AC41" s="19">
        <v>996</v>
      </c>
      <c r="AD41" s="19">
        <v>998</v>
      </c>
      <c r="AE41" s="19">
        <v>960</v>
      </c>
      <c r="AF41" s="19">
        <v>912</v>
      </c>
      <c r="AG41" s="19">
        <v>963</v>
      </c>
      <c r="AH41" s="19">
        <v>950</v>
      </c>
    </row>
  </sheetData>
  <conditionalFormatting sqref="E2:E34">
    <cfRule type="cellIs" dxfId="7" priority="8" operator="greaterThan">
      <formula>975</formula>
    </cfRule>
  </conditionalFormatting>
  <conditionalFormatting sqref="D2:D28">
    <cfRule type="cellIs" dxfId="6" priority="7" operator="lessThan">
      <formula>27081314</formula>
    </cfRule>
  </conditionalFormatting>
  <conditionalFormatting sqref="E2">
    <cfRule type="top10" dxfId="5" priority="6" rank="14"/>
  </conditionalFormatting>
  <conditionalFormatting sqref="C2:C35">
    <cfRule type="top10" dxfId="4" priority="5" percent="1" rank="12"/>
  </conditionalFormatting>
  <conditionalFormatting sqref="B2:B34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{04FAF43A-0FCC-42DD-B221-4B0680A3AA62}</x14:id>
        </ext>
      </extLst>
    </cfRule>
    <cfRule type="top10" priority="3" rank="10"/>
  </conditionalFormatting>
  <conditionalFormatting sqref="E45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FAF43A-0FCC-42DD-B221-4B0680A3AA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BIJWASAN13</dc:creator>
  <cp:lastModifiedBy>BIJWASAN13</cp:lastModifiedBy>
  <dcterms:created xsi:type="dcterms:W3CDTF">2024-12-12T11:13:15Z</dcterms:created>
  <dcterms:modified xsi:type="dcterms:W3CDTF">2024-12-24T11:26:25Z</dcterms:modified>
</cp:coreProperties>
</file>