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  <sheet state="visible" name="Copy of Sheet1 2" sheetId="2" r:id="rId4"/>
    <sheet state="visible" name="Spreadsheet Final" sheetId="3" r:id="rId5"/>
    <sheet state="visible" name="Copy of Sheet1 1" sheetId="4" r:id="rId6"/>
    <sheet state="visible" name="Copy of Sheet1" sheetId="5" r:id="rId7"/>
    <sheet state="visible" name="Test Trial" sheetId="6" r:id="rId8"/>
  </sheets>
  <definedNames/>
  <calcPr/>
</workbook>
</file>

<file path=xl/sharedStrings.xml><?xml version="1.0" encoding="utf-8"?>
<sst xmlns="http://schemas.openxmlformats.org/spreadsheetml/2006/main" count="1883" uniqueCount="168">
  <si>
    <t>KooKid Algorithms (Spreadsheet Form)</t>
  </si>
  <si>
    <t>Balance Sheet</t>
  </si>
  <si>
    <t>รายรับ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</si>
  <si>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</si>
  <si>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</si>
  <si>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</si>
  <si>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</si>
  <si>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</si>
  <si>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</si>
  <si>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</si>
  <si>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</si>
  <si>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</si>
  <si>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</si>
  <si>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</si>
  <si>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</si>
  <si>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</si>
  <si>
    <t>date/time</t>
  </si>
  <si>
    <t>category</t>
  </si>
  <si>
    <t>amount</t>
  </si>
  <si>
    <t>balance</t>
  </si>
  <si>
    <t>ค่าขายข้าว</t>
  </si>
  <si>
    <t>income_crop_sale</t>
  </si>
  <si>
    <t>ขายข้าว</t>
  </si>
  <si>
    <t>income_wage</t>
  </si>
  <si>
    <t>รายได้เสริม 1</t>
  </si>
  <si>
    <t>รายได้เสริม 2</t>
  </si>
  <si>
    <t>เงินกู้</t>
  </si>
  <si>
    <t>income_loan</t>
  </si>
  <si>
    <t>รายได้อื่นๆ</t>
  </si>
  <si>
    <t>รวมรายรับ</t>
  </si>
  <si>
    <t>income_others</t>
  </si>
  <si>
    <t>total_income</t>
  </si>
  <si>
    <t>รายจ่าย(บ้าน)</t>
  </si>
  <si>
    <t>expend_water</t>
  </si>
  <si>
    <t>ค่าน้ำ</t>
  </si>
  <si>
    <t>expend_electricity</t>
  </si>
  <si>
    <t>ค่าไฟฟ้า</t>
  </si>
  <si>
    <t>expend_social</t>
  </si>
  <si>
    <t>expend_maintain</t>
  </si>
  <si>
    <t>ค่าอาหาร</t>
  </si>
  <si>
    <t>ค่าของใช้จิปาถะ</t>
  </si>
  <si>
    <t>ค่าเสื้อผ้าเครื่องนุ่งห่ม</t>
  </si>
  <si>
    <t>expend_debt</t>
  </si>
  <si>
    <t>ค่ารถ-ค่าน้ำมัน</t>
  </si>
  <si>
    <t xml:space="preserve">expend_food </t>
  </si>
  <si>
    <t>ค่าโทรศัพท์</t>
  </si>
  <si>
    <t>expend_school</t>
  </si>
  <si>
    <t>ค่างานบุญงานสังคม</t>
  </si>
  <si>
    <t>expend_health</t>
  </si>
  <si>
    <t>expend_hygiene</t>
  </si>
  <si>
    <t>ค่ารักษาพยาบาล</t>
  </si>
  <si>
    <t>expend_insurance</t>
  </si>
  <si>
    <t>ค่าบำรุงซ่อมแซม</t>
  </si>
  <si>
    <t>expend_rent</t>
  </si>
  <si>
    <t>expend_transport</t>
  </si>
  <si>
    <t>ค่าใช้จ่ายเกี่ยวกับการเรียนลูก</t>
  </si>
  <si>
    <t>expend_others</t>
  </si>
  <si>
    <t>ค่าเช่าบ้าน</t>
  </si>
  <si>
    <t>total_house_expend</t>
  </si>
  <si>
    <t>ค่าประกัน</t>
  </si>
  <si>
    <t>หนี้สิน</t>
  </si>
  <si>
    <t>ค่าใช้จ่ายอื่นๆ</t>
  </si>
  <si>
    <t>รวมรายจ่าย(บ้าน)</t>
  </si>
  <si>
    <t>cost_ploughing</t>
  </si>
  <si>
    <t>รายจ่าย(นา)</t>
  </si>
  <si>
    <t>ค่าไถนา</t>
  </si>
  <si>
    <t>cost_smoothing</t>
  </si>
  <si>
    <t>ค่าลูบดิน</t>
  </si>
  <si>
    <t>cost_seeds</t>
  </si>
  <si>
    <t>฿6,440.00</t>
  </si>
  <si>
    <t>ค่าเมล็ดพันธุ์</t>
  </si>
  <si>
    <t>cost_scattering</t>
  </si>
  <si>
    <t>ค่าว่านเมล็ดพันธุ์</t>
  </si>
  <si>
    <t>cost_fertilizers</t>
  </si>
  <si>
    <t>฿5,750.00</t>
  </si>
  <si>
    <t>ค่าปุ๋ย</t>
  </si>
  <si>
    <t>฿10,350.00</t>
  </si>
  <si>
    <t>cost_afertilizer</t>
  </si>
  <si>
    <t>฿1,380.00</t>
  </si>
  <si>
    <t>ค่าใส่ปุ๋ย</t>
  </si>
  <si>
    <t>cost_pesticide</t>
  </si>
  <si>
    <t>ค่าสารเคมี</t>
  </si>
  <si>
    <t>cost_apesticide</t>
  </si>
  <si>
    <t>ค่าใส่สารเคมี</t>
  </si>
  <si>
    <t>cost_harvest</t>
  </si>
  <si>
    <t>ค่าเก็บเกี่ยว</t>
  </si>
  <si>
    <t>cost_others</t>
  </si>
  <si>
    <t>total_cost</t>
  </si>
  <si>
    <t>รวมค่าใช้จ่าย(นา)</t>
  </si>
  <si>
    <t>total_expend</t>
  </si>
  <si>
    <t>รวมค่าใช้จ่ายทั้งหมด</t>
  </si>
  <si>
    <t>net_change</t>
  </si>
  <si>
    <t>ยอดเงินที่เปลี่ยนแปลง</t>
  </si>
  <si>
    <t>ยอดเงินคงเหลือ</t>
  </si>
  <si>
    <t>StartActivity</t>
  </si>
  <si>
    <t>initial balance</t>
  </si>
  <si>
    <t>family size</t>
  </si>
  <si>
    <t>number of children</t>
  </si>
  <si>
    <t>area of land</t>
  </si>
  <si>
    <t>SpendAdvice</t>
  </si>
  <si>
    <t>Current month</t>
  </si>
  <si>
    <t xml:space="preserve">Food spending </t>
  </si>
  <si>
    <t>Social spending (12months)</t>
  </si>
  <si>
    <t>Water + electricity spending</t>
  </si>
  <si>
    <t>Financial projection 1</t>
  </si>
  <si>
    <t>Financial projection 2</t>
  </si>
  <si>
    <t>per area</t>
  </si>
  <si>
    <t>total</t>
  </si>
  <si>
    <t>month paid</t>
  </si>
  <si>
    <t>Ploughing cost</t>
  </si>
  <si>
    <t>Smoothing cost</t>
  </si>
  <si>
    <t>Seeds</t>
  </si>
  <si>
    <t>-</t>
  </si>
  <si>
    <t>Scattering</t>
  </si>
  <si>
    <t>Fertiliser 1</t>
  </si>
  <si>
    <t>month_paid</t>
  </si>
  <si>
    <t>A ชนิด</t>
  </si>
  <si>
    <t xml:space="preserve"> B ปริมาณต่อไร่</t>
  </si>
  <si>
    <t>C ปริมาณต่อถุง/ขวด</t>
  </si>
  <si>
    <t xml:space="preserve"> (D = B / C )</t>
  </si>
  <si>
    <t>E พื้นที่นา</t>
  </si>
  <si>
    <t>F = D x E</t>
  </si>
  <si>
    <t>G = ceil F</t>
  </si>
  <si>
    <t>H ราคาต่อถุง/ขวด</t>
  </si>
  <si>
    <t>I = G x H</t>
  </si>
  <si>
    <t xml:space="preserve"> (D = C / B )</t>
  </si>
  <si>
    <t>Applying cost</t>
  </si>
  <si>
    <t>urea</t>
  </si>
  <si>
    <t>Fertiliser 2</t>
  </si>
  <si>
    <t>Fertiliser 3</t>
  </si>
  <si>
    <t>เม็ด</t>
  </si>
  <si>
    <t>Pesticide 1</t>
  </si>
  <si>
    <t>A</t>
  </si>
  <si>
    <t>B</t>
  </si>
  <si>
    <t>Pesticide 2</t>
  </si>
  <si>
    <t>Pesticide 3</t>
  </si>
  <si>
    <t>ยาคุมเลน</t>
  </si>
  <si>
    <t>Harvesting cost</t>
  </si>
  <si>
    <t>Other costs</t>
  </si>
  <si>
    <t>Name</t>
  </si>
  <si>
    <t>Amount</t>
  </si>
  <si>
    <t>Month paid</t>
  </si>
  <si>
    <t>Output per unit area</t>
  </si>
  <si>
    <t>Price per unit output</t>
  </si>
  <si>
    <t>Revenue</t>
  </si>
  <si>
    <t>คุมคฆ่า</t>
  </si>
  <si>
    <t>Total Cost</t>
  </si>
  <si>
    <t>Profit</t>
  </si>
  <si>
    <t>Rate of return</t>
  </si>
  <si>
    <t>เพลี้ย</t>
  </si>
  <si>
    <t>hormone</t>
  </si>
  <si>
    <t>harmole</t>
  </si>
  <si>
    <t>trans</t>
  </si>
  <si>
    <t>transport</t>
  </si>
  <si>
    <t>rent</t>
  </si>
  <si>
    <t>สูบ</t>
  </si>
  <si>
    <t>scroll bar</t>
  </si>
  <si>
    <t>expend_telephone</t>
  </si>
  <si>
    <t>คุมหญ้า</t>
  </si>
  <si>
    <t>จับใบ</t>
  </si>
  <si>
    <t>ฆ่าหญ้า</t>
  </si>
  <si>
    <t>ฆ่าแมลง</t>
  </si>
  <si>
    <t>hamole</t>
  </si>
  <si>
    <t>ลมเบ่ง</t>
  </si>
  <si>
    <t>herbicide</t>
  </si>
  <si>
    <t>herbicide 2</t>
  </si>
  <si>
    <t>water pump</t>
  </si>
  <si>
    <t>transportation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</si>
</sst>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[$฿]#,##0.00"/>
    <numFmt numFmtId="165" formatCode="d/m/yyyy hh:mm"/>
  </numFmts>
  <fonts count="18">
    <font>
      <sz val="10.0"/>
      <color rgb="FF000000"/>
      <name val="Arial"/>
    </font>
    <font>
      <sz val="18.0"/>
    </font>
    <font>
      <b/>
    </font>
    <font>
      <b/>
      <sz val="11.0"/>
    </font>
    <font/>
    <font>
      <name val="Arial"/>
    </font>
    <font>
      <color rgb="FF6AA84F"/>
    </font>
    <font>
      <b/>
      <color rgb="FF6AA84F"/>
    </font>
    <font>
      <color rgb="FF00FF00"/>
    </font>
    <font>
      <color rgb="FFFF0000"/>
    </font>
    <font>
      <b/>
      <name val="Arial"/>
    </font>
    <font>
      <b/>
      <u/>
      <color rgb="FF6AA84F"/>
    </font>
    <font>
      <b/>
      <sz val="11.0"/>
      <name val="Arial"/>
    </font>
    <font>
      <color rgb="FFCC0000"/>
    </font>
    <font>
      <b/>
      <color rgb="FFCC0000"/>
    </font>
    <font>
      <b/>
      <u/>
      <color rgb="FFCC0000"/>
    </font>
    <font>
      <b/>
      <u/>
    </font>
    <font>
      <sz val="12.0"/>
      <color rgb="FF383838"/>
      <name val="Sans-serif"/>
    </font>
  </fonts>
  <fills count="6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E69138"/>
        <bgColor rgb="FFE69138"/>
      </patternFill>
    </fill>
    <fill>
      <patternFill patternType="solid">
        <fgColor rgb="FF57BB8A"/>
        <bgColor rgb="FF57BB8A"/>
      </patternFill>
    </fill>
    <fill>
      <patternFill patternType="solid">
        <fgColor rgb="FFB7E1CD"/>
        <bgColor rgb="FFB7E1CD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1" fillId="2" fontId="3" numFmtId="0" xfId="0" applyAlignment="1" applyBorder="1" applyFill="1" applyFont="1">
      <alignment readingOrder="0"/>
    </xf>
    <xf borderId="1" fillId="2" fontId="4" numFmtId="0" xfId="0" applyBorder="1" applyFont="1"/>
    <xf borderId="1" fillId="2" fontId="4" numFmtId="0" xfId="0" applyAlignment="1" applyBorder="1" applyFont="1">
      <alignment horizontal="center" readingOrder="0"/>
    </xf>
    <xf borderId="1" fillId="2" fontId="4" numFmtId="0" xfId="0" applyAlignment="1" applyBorder="1" applyFont="1">
      <alignment readingOrder="0"/>
    </xf>
    <xf borderId="1" fillId="2" fontId="2" numFmtId="0" xfId="0" applyAlignment="1" applyBorder="1" applyFont="1">
      <alignment horizontal="center" readingOrder="0"/>
    </xf>
    <xf borderId="0" fillId="0" fontId="4" numFmtId="0" xfId="0" applyAlignment="1" applyFont="1">
      <alignment readingOrder="0"/>
    </xf>
    <xf borderId="0" fillId="3" fontId="4" numFmtId="0" xfId="0" applyAlignment="1" applyFill="1" applyFont="1">
      <alignment readingOrder="0"/>
    </xf>
    <xf borderId="1" fillId="2" fontId="2" numFmtId="0" xfId="0" applyAlignment="1" applyBorder="1" applyFont="1">
      <alignment readingOrder="0"/>
    </xf>
    <xf borderId="1" fillId="2" fontId="5" numFmtId="0" xfId="0" applyAlignment="1" applyBorder="1" applyFont="1">
      <alignment readingOrder="0" vertical="bottom"/>
    </xf>
    <xf borderId="1" fillId="2" fontId="5" numFmtId="0" xfId="0" applyAlignment="1" applyBorder="1" applyFont="1">
      <alignment vertical="bottom"/>
    </xf>
    <xf borderId="1" fillId="0" fontId="6" numFmtId="164" xfId="0" applyAlignment="1" applyBorder="1" applyFont="1" applyNumberFormat="1">
      <alignment readingOrder="0"/>
    </xf>
    <xf borderId="1" fillId="0" fontId="7" numFmtId="164" xfId="0" applyBorder="1" applyFont="1" applyNumberFormat="1"/>
    <xf borderId="0" fillId="3" fontId="4" numFmtId="165" xfId="0" applyAlignment="1" applyFont="1" applyNumberFormat="1">
      <alignment readingOrder="0"/>
    </xf>
    <xf borderId="0" fillId="3" fontId="8" numFmtId="3" xfId="0" applyAlignment="1" applyFont="1" applyNumberFormat="1">
      <alignment readingOrder="0"/>
    </xf>
    <xf borderId="0" fillId="3" fontId="4" numFmtId="0" xfId="0" applyFont="1"/>
    <xf borderId="0" fillId="3" fontId="9" numFmtId="0" xfId="0" applyAlignment="1" applyFont="1">
      <alignment readingOrder="0"/>
    </xf>
    <xf borderId="1" fillId="0" fontId="6" numFmtId="164" xfId="0" applyBorder="1" applyFont="1" applyNumberFormat="1"/>
    <xf borderId="1" fillId="2" fontId="10" numFmtId="0" xfId="0" applyAlignment="1" applyBorder="1" applyFont="1">
      <alignment readingOrder="0" vertical="bottom"/>
    </xf>
    <xf borderId="1" fillId="2" fontId="10" numFmtId="0" xfId="0" applyAlignment="1" applyBorder="1" applyFont="1">
      <alignment vertical="bottom"/>
    </xf>
    <xf borderId="1" fillId="0" fontId="11" numFmtId="164" xfId="0" applyBorder="1" applyFont="1" applyNumberFormat="1"/>
    <xf borderId="1" fillId="4" fontId="12" numFmtId="0" xfId="0" applyAlignment="1" applyBorder="1" applyFill="1" applyFont="1">
      <alignment readingOrder="0" vertical="bottom"/>
    </xf>
    <xf borderId="1" fillId="5" fontId="13" numFmtId="164" xfId="0" applyAlignment="1" applyBorder="1" applyFill="1" applyFont="1" applyNumberFormat="1">
      <alignment readingOrder="0"/>
    </xf>
    <xf borderId="1" fillId="0" fontId="13" numFmtId="164" xfId="0" applyAlignment="1" applyBorder="1" applyFont="1" applyNumberFormat="1">
      <alignment readingOrder="0"/>
    </xf>
    <xf borderId="1" fillId="5" fontId="14" numFmtId="164" xfId="0" applyBorder="1" applyFont="1" applyNumberFormat="1"/>
    <xf borderId="1" fillId="0" fontId="14" numFmtId="164" xfId="0" applyBorder="1" applyFont="1" applyNumberFormat="1"/>
    <xf borderId="1" fillId="0" fontId="13" numFmtId="164" xfId="0" applyBorder="1" applyFont="1" applyNumberFormat="1"/>
    <xf borderId="1" fillId="0" fontId="15" numFmtId="164" xfId="0" applyBorder="1" applyFont="1" applyNumberFormat="1"/>
    <xf borderId="1" fillId="2" fontId="12" numFmtId="0" xfId="0" applyAlignment="1" applyBorder="1" applyFont="1">
      <alignment readingOrder="0" vertical="bottom"/>
    </xf>
    <xf borderId="1" fillId="5" fontId="13" numFmtId="164" xfId="0" applyBorder="1" applyFont="1" applyNumberFormat="1"/>
    <xf borderId="1" fillId="0" fontId="4" numFmtId="4" xfId="0" applyAlignment="1" applyBorder="1" applyFont="1" applyNumberFormat="1">
      <alignment readingOrder="0"/>
    </xf>
    <xf borderId="1" fillId="0" fontId="16" numFmtId="164" xfId="0" applyBorder="1" applyFont="1" applyNumberFormat="1"/>
    <xf borderId="1" fillId="0" fontId="2" numFmtId="164" xfId="0" applyAlignment="1" applyBorder="1" applyFont="1" applyNumberFormat="1">
      <alignment readingOrder="0"/>
    </xf>
    <xf borderId="1" fillId="0" fontId="2" numFmtId="164" xfId="0" applyBorder="1" applyFont="1" applyNumberFormat="1"/>
    <xf borderId="1" fillId="0" fontId="4" numFmtId="0" xfId="0" applyAlignment="1" applyBorder="1" applyFont="1">
      <alignment readingOrder="0"/>
    </xf>
    <xf borderId="1" fillId="0" fontId="4" numFmtId="164" xfId="0" applyAlignment="1" applyBorder="1" applyFont="1" applyNumberFormat="1">
      <alignment readingOrder="0"/>
    </xf>
    <xf borderId="1" fillId="0" fontId="4" numFmtId="164" xfId="0" applyBorder="1" applyFont="1" applyNumberFormat="1"/>
    <xf borderId="1" fillId="0" fontId="4" numFmtId="164" xfId="0" applyBorder="1" applyFont="1" applyNumberFormat="1"/>
    <xf borderId="1" fillId="0" fontId="4" numFmtId="0" xfId="0" applyBorder="1" applyFont="1"/>
    <xf borderId="1" fillId="0" fontId="17" numFmtId="0" xfId="0" applyAlignment="1" applyBorder="1" applyFont="1">
      <alignment horizontal="center" readingOrder="0"/>
    </xf>
    <xf borderId="1" fillId="0" fontId="4" numFmtId="4" xfId="0" applyBorder="1" applyFont="1" applyNumberFormat="1"/>
    <xf borderId="1" fillId="0" fontId="2" numFmtId="0" xfId="0" applyAlignment="1" applyBorder="1" applyFont="1">
      <alignment readingOrder="0"/>
    </xf>
    <xf borderId="1" fillId="0" fontId="2" numFmtId="164" xfId="0" applyBorder="1" applyFont="1" applyNumberFormat="1"/>
    <xf borderId="1" fillId="0" fontId="2" numFmtId="0" xfId="0" applyBorder="1" applyFont="1"/>
    <xf borderId="0" fillId="0" fontId="4" numFmtId="164" xfId="0" applyFont="1" applyNumberFormat="1"/>
    <xf borderId="0" fillId="3" fontId="8" numFmtId="0" xfId="0" applyAlignment="1" applyFont="1">
      <alignment readingOrder="0"/>
    </xf>
  </cellXfs>
  <cellStyles count="1">
    <cellStyle xfId="0" name="Normal" builtinId="0"/>
  </cellStyles>
  <dxfs count="7">
    <dxf>
      <font>
        <color rgb="FF6AA84F"/>
      </font>
      <fill>
        <patternFill patternType="none"/>
      </fill>
      <border/>
    </dxf>
    <dxf>
      <font>
        <color rgb="FFCC0000"/>
      </font>
      <fill>
        <patternFill patternType="none"/>
      </fill>
      <border/>
    </dxf>
    <dxf>
      <font/>
      <fill>
        <patternFill patternType="solid">
          <fgColor rgb="FFCCCCCC"/>
          <bgColor rgb="FFCCCCCC"/>
        </patternFill>
      </fill>
      <border/>
    </dxf>
    <dxf>
      <font>
        <b/>
      </font>
      <fill>
        <patternFill patternType="solid">
          <fgColor rgb="FFCFE2F3"/>
          <bgColor rgb="FFCFE2F3"/>
        </patternFill>
      </fill>
      <border/>
    </dxf>
    <dxf>
      <font/>
      <fill>
        <patternFill patternType="solid">
          <fgColor rgb="FFCFE2F3"/>
          <bgColor rgb="FFCFE2F3"/>
        </patternFill>
      </fill>
      <border/>
    </dxf>
    <dxf>
      <font/>
      <fill>
        <patternFill patternType="solid">
          <fgColor rgb="FFB6D7A8"/>
          <bgColor rgb="FFB6D7A8"/>
        </patternFill>
      </fill>
      <border/>
    </dxf>
    <dxf>
      <font/>
      <fill>
        <patternFill patternType="solid">
          <fgColor rgb="FFF4CCCC"/>
          <bgColor rgb="FFF4CCCC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57"/>
    <col customWidth="1" min="2" max="2" width="25.0"/>
    <col customWidth="1" min="4" max="4" width="17.0"/>
    <col customWidth="1" min="9" max="9" width="17.57"/>
  </cols>
  <sheetData>
    <row r="1" ht="37.5" customHeight="1">
      <c r="B1" s="1" t="s">
        <v>0</v>
      </c>
    </row>
    <row r="2" ht="15.0" customHeight="1">
      <c r="B2" s="1"/>
    </row>
    <row r="3">
      <c r="B3" s="2" t="s">
        <v>1</v>
      </c>
    </row>
    <row r="4">
      <c r="B4" s="4"/>
      <c r="C4" s="6" t="s">
        <v>3</v>
      </c>
      <c r="D4" s="6" t="s">
        <v>4</v>
      </c>
      <c r="E4" s="6" t="s">
        <v>5</v>
      </c>
      <c r="F4" s="6" t="s">
        <v>6</v>
      </c>
      <c r="G4" s="6" t="s">
        <v>7</v>
      </c>
      <c r="H4" s="6" t="s">
        <v>8</v>
      </c>
      <c r="I4" s="6" t="s">
        <v>9</v>
      </c>
      <c r="J4" s="6" t="s">
        <v>10</v>
      </c>
      <c r="K4" s="6" t="s">
        <v>11</v>
      </c>
      <c r="L4" s="6" t="s">
        <v>12</v>
      </c>
      <c r="M4" s="6" t="s">
        <v>13</v>
      </c>
      <c r="N4" s="6" t="s">
        <v>14</v>
      </c>
      <c r="O4" s="10" t="s">
        <v>15</v>
      </c>
      <c r="Q4" s="8"/>
      <c r="R4" s="9" t="s">
        <v>16</v>
      </c>
      <c r="S4" s="9" t="s">
        <v>17</v>
      </c>
      <c r="T4" s="9" t="s">
        <v>18</v>
      </c>
      <c r="U4" s="9" t="s">
        <v>19</v>
      </c>
    </row>
    <row r="5">
      <c r="B5" s="12" t="s">
        <v>21</v>
      </c>
      <c r="C5" s="13">
        <f t="shared" ref="C5:N5" si="1">IF($D145=C4,$C145,0)+IF($N145=C4,$M145,0)</f>
        <v>0</v>
      </c>
      <c r="D5" s="13">
        <f t="shared" si="1"/>
        <v>0</v>
      </c>
      <c r="E5" s="13">
        <f t="shared" si="1"/>
        <v>0</v>
      </c>
      <c r="F5" s="13">
        <f t="shared" si="1"/>
        <v>0</v>
      </c>
      <c r="G5" s="13">
        <f t="shared" si="1"/>
        <v>0</v>
      </c>
      <c r="H5" s="13">
        <f t="shared" si="1"/>
        <v>0</v>
      </c>
      <c r="I5" s="13">
        <f t="shared" si="1"/>
        <v>0</v>
      </c>
      <c r="J5" s="13">
        <f t="shared" si="1"/>
        <v>0</v>
      </c>
      <c r="K5" s="13">
        <f t="shared" si="1"/>
        <v>0</v>
      </c>
      <c r="L5" s="13">
        <f t="shared" si="1"/>
        <v>0</v>
      </c>
      <c r="M5" s="13">
        <f t="shared" si="1"/>
        <v>0</v>
      </c>
      <c r="N5" s="13">
        <f t="shared" si="1"/>
        <v>0</v>
      </c>
      <c r="O5" s="14">
        <f t="shared" ref="O5:O36" si="2">SUM(C5:N5)</f>
        <v>0</v>
      </c>
      <c r="R5" s="15">
        <v>42559.625</v>
      </c>
      <c r="S5" s="9" t="s">
        <v>22</v>
      </c>
      <c r="T5" s="16">
        <v>30000.0</v>
      </c>
      <c r="U5" s="9">
        <v>50000.0</v>
      </c>
    </row>
    <row r="6">
      <c r="B6" s="12" t="s">
        <v>23</v>
      </c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4">
        <f t="shared" si="2"/>
        <v>0</v>
      </c>
      <c r="R6" s="15">
        <v>42565.60902777778</v>
      </c>
      <c r="S6" s="17"/>
      <c r="T6" s="18">
        <v>270.0</v>
      </c>
      <c r="U6" s="17">
        <f>50000-270</f>
        <v>49730</v>
      </c>
    </row>
    <row r="7">
      <c r="B7" s="11" t="s">
        <v>27</v>
      </c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4">
        <f t="shared" si="2"/>
        <v>0</v>
      </c>
      <c r="R7" s="17"/>
      <c r="S7" s="17"/>
      <c r="T7" s="17"/>
      <c r="U7" s="17">
        <f t="shared" ref="U7:U17" si="3">U6+T7</f>
        <v>49730</v>
      </c>
    </row>
    <row r="8">
      <c r="B8" s="12" t="s">
        <v>30</v>
      </c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4">
        <f t="shared" si="2"/>
        <v>0</v>
      </c>
      <c r="R8" s="17"/>
      <c r="S8" s="17"/>
      <c r="T8" s="17"/>
      <c r="U8" s="17">
        <f t="shared" si="3"/>
        <v>49730</v>
      </c>
    </row>
    <row r="9">
      <c r="B9" s="21" t="s">
        <v>31</v>
      </c>
      <c r="C9" s="14">
        <f t="shared" ref="C9:N9" si="4">SUM(C5:C8)</f>
        <v>0</v>
      </c>
      <c r="D9" s="14">
        <f t="shared" si="4"/>
        <v>0</v>
      </c>
      <c r="E9" s="14">
        <f t="shared" si="4"/>
        <v>0</v>
      </c>
      <c r="F9" s="14">
        <f t="shared" si="4"/>
        <v>0</v>
      </c>
      <c r="G9" s="14">
        <f t="shared" si="4"/>
        <v>0</v>
      </c>
      <c r="H9" s="14">
        <f t="shared" si="4"/>
        <v>0</v>
      </c>
      <c r="I9" s="14">
        <f t="shared" si="4"/>
        <v>0</v>
      </c>
      <c r="J9" s="14">
        <f t="shared" si="4"/>
        <v>0</v>
      </c>
      <c r="K9" s="14">
        <f t="shared" si="4"/>
        <v>0</v>
      </c>
      <c r="L9" s="14">
        <f t="shared" si="4"/>
        <v>0</v>
      </c>
      <c r="M9" s="14">
        <f t="shared" si="4"/>
        <v>0</v>
      </c>
      <c r="N9" s="14">
        <f t="shared" si="4"/>
        <v>0</v>
      </c>
      <c r="O9" s="22">
        <f t="shared" si="2"/>
        <v>0</v>
      </c>
      <c r="R9" s="17"/>
      <c r="S9" s="17"/>
      <c r="T9" s="17"/>
      <c r="U9" s="17">
        <f t="shared" si="3"/>
        <v>49730</v>
      </c>
    </row>
    <row r="10">
      <c r="B10" s="12" t="s">
        <v>33</v>
      </c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7">
        <f t="shared" si="2"/>
        <v>0</v>
      </c>
      <c r="R10" s="17"/>
      <c r="S10" s="17"/>
      <c r="T10" s="17"/>
      <c r="U10" s="17">
        <f t="shared" si="3"/>
        <v>49730</v>
      </c>
    </row>
    <row r="11">
      <c r="B11" s="12" t="s">
        <v>35</v>
      </c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7">
        <f t="shared" si="2"/>
        <v>0</v>
      </c>
      <c r="R11" s="17"/>
      <c r="S11" s="17"/>
      <c r="T11" s="17"/>
      <c r="U11" s="17">
        <f t="shared" si="3"/>
        <v>49730</v>
      </c>
    </row>
    <row r="12">
      <c r="B12" s="12" t="s">
        <v>37</v>
      </c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7">
        <f t="shared" si="2"/>
        <v>0</v>
      </c>
      <c r="R12" s="17"/>
      <c r="S12" s="17"/>
      <c r="T12" s="17"/>
      <c r="U12" s="17">
        <f t="shared" si="3"/>
        <v>49730</v>
      </c>
    </row>
    <row r="13">
      <c r="B13" s="12" t="s">
        <v>38</v>
      </c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7">
        <f t="shared" si="2"/>
        <v>0</v>
      </c>
      <c r="R13" s="17"/>
      <c r="S13" s="17"/>
      <c r="T13" s="17"/>
      <c r="U13" s="17">
        <f t="shared" si="3"/>
        <v>49730</v>
      </c>
    </row>
    <row r="14">
      <c r="B14" s="12" t="s">
        <v>42</v>
      </c>
      <c r="C14" s="28"/>
      <c r="D14" s="28"/>
      <c r="E14" s="25"/>
      <c r="F14" s="28"/>
      <c r="G14" s="28"/>
      <c r="H14" s="28"/>
      <c r="I14" s="28"/>
      <c r="J14" s="28"/>
      <c r="K14" s="28"/>
      <c r="L14" s="28"/>
      <c r="M14" s="28"/>
      <c r="N14" s="28"/>
      <c r="O14" s="27">
        <f t="shared" si="2"/>
        <v>0</v>
      </c>
      <c r="R14" s="17"/>
      <c r="S14" s="17"/>
      <c r="T14" s="17"/>
      <c r="U14" s="17">
        <f t="shared" si="3"/>
        <v>49730</v>
      </c>
    </row>
    <row r="15">
      <c r="B15" s="12" t="s">
        <v>44</v>
      </c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7">
        <f t="shared" si="2"/>
        <v>0</v>
      </c>
      <c r="R15" s="17"/>
      <c r="S15" s="17"/>
      <c r="T15" s="17"/>
      <c r="U15" s="17">
        <f t="shared" si="3"/>
        <v>49730</v>
      </c>
    </row>
    <row r="16">
      <c r="B16" s="12" t="s">
        <v>46</v>
      </c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7">
        <f t="shared" si="2"/>
        <v>0</v>
      </c>
      <c r="R16" s="17"/>
      <c r="S16" s="17"/>
      <c r="T16" s="17"/>
      <c r="U16" s="17">
        <f t="shared" si="3"/>
        <v>49730</v>
      </c>
    </row>
    <row r="17">
      <c r="B17" s="11" t="s">
        <v>48</v>
      </c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7">
        <f t="shared" si="2"/>
        <v>0</v>
      </c>
      <c r="R17" s="17"/>
      <c r="S17" s="17"/>
      <c r="T17" s="17"/>
      <c r="U17" s="17">
        <f t="shared" si="3"/>
        <v>49730</v>
      </c>
    </row>
    <row r="18">
      <c r="B18" s="6" t="s">
        <v>49</v>
      </c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7">
        <f t="shared" si="2"/>
        <v>0</v>
      </c>
    </row>
    <row r="19">
      <c r="B19" s="11" t="s">
        <v>51</v>
      </c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7">
        <f t="shared" si="2"/>
        <v>0</v>
      </c>
    </row>
    <row r="20">
      <c r="B20" s="11" t="s">
        <v>53</v>
      </c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7">
        <f t="shared" si="2"/>
        <v>0</v>
      </c>
    </row>
    <row r="21">
      <c r="B21" s="11" t="s">
        <v>54</v>
      </c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7">
        <f t="shared" si="2"/>
        <v>0</v>
      </c>
    </row>
    <row r="22">
      <c r="B22" s="11" t="s">
        <v>56</v>
      </c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7">
        <f t="shared" si="2"/>
        <v>0</v>
      </c>
    </row>
    <row r="23">
      <c r="B23" s="21" t="s">
        <v>58</v>
      </c>
      <c r="C23" s="27">
        <f t="shared" ref="C23:N23" si="5">SUM(C10:C22)</f>
        <v>0</v>
      </c>
      <c r="D23" s="27">
        <f t="shared" si="5"/>
        <v>0</v>
      </c>
      <c r="E23" s="27">
        <f t="shared" si="5"/>
        <v>0</v>
      </c>
      <c r="F23" s="27">
        <f t="shared" si="5"/>
        <v>0</v>
      </c>
      <c r="G23" s="27">
        <f t="shared" si="5"/>
        <v>0</v>
      </c>
      <c r="H23" s="27">
        <f t="shared" si="5"/>
        <v>0</v>
      </c>
      <c r="I23" s="27">
        <f t="shared" si="5"/>
        <v>0</v>
      </c>
      <c r="J23" s="27">
        <f t="shared" si="5"/>
        <v>0</v>
      </c>
      <c r="K23" s="27">
        <f t="shared" si="5"/>
        <v>0</v>
      </c>
      <c r="L23" s="27">
        <f t="shared" si="5"/>
        <v>0</v>
      </c>
      <c r="M23" s="27">
        <f t="shared" si="5"/>
        <v>0</v>
      </c>
      <c r="N23" s="27">
        <f t="shared" si="5"/>
        <v>0</v>
      </c>
      <c r="O23" s="29">
        <f t="shared" si="2"/>
        <v>0</v>
      </c>
    </row>
    <row r="24">
      <c r="B24" s="12" t="s">
        <v>63</v>
      </c>
      <c r="C24" s="28">
        <f t="shared" ref="C24:N24" si="6">IF($E53=C$4,$D53,0)+IF($O53=C$4,$N53,0)</f>
        <v>0</v>
      </c>
      <c r="D24" s="28">
        <f t="shared" si="6"/>
        <v>0</v>
      </c>
      <c r="E24" s="28">
        <f t="shared" si="6"/>
        <v>0</v>
      </c>
      <c r="F24" s="28">
        <f t="shared" si="6"/>
        <v>0</v>
      </c>
      <c r="G24" s="28">
        <f t="shared" si="6"/>
        <v>0</v>
      </c>
      <c r="H24" s="28">
        <f t="shared" si="6"/>
        <v>0</v>
      </c>
      <c r="I24" s="28">
        <f t="shared" si="6"/>
        <v>0</v>
      </c>
      <c r="J24" s="28">
        <f t="shared" si="6"/>
        <v>0</v>
      </c>
      <c r="K24" s="28">
        <f t="shared" si="6"/>
        <v>0</v>
      </c>
      <c r="L24" s="28">
        <f t="shared" si="6"/>
        <v>0</v>
      </c>
      <c r="M24" s="28">
        <f t="shared" si="6"/>
        <v>0</v>
      </c>
      <c r="N24" s="28">
        <f t="shared" si="6"/>
        <v>0</v>
      </c>
      <c r="O24" s="27">
        <f t="shared" si="2"/>
        <v>0</v>
      </c>
    </row>
    <row r="25">
      <c r="B25" s="12" t="s">
        <v>66</v>
      </c>
      <c r="C25" s="28">
        <f t="shared" ref="C25:N25" si="7">IF($E54=C$4,$D54,0)+IF($O54=C$4,$N54,0)</f>
        <v>0</v>
      </c>
      <c r="D25" s="28">
        <f t="shared" si="7"/>
        <v>0</v>
      </c>
      <c r="E25" s="28">
        <f t="shared" si="7"/>
        <v>0</v>
      </c>
      <c r="F25" s="28">
        <f t="shared" si="7"/>
        <v>0</v>
      </c>
      <c r="G25" s="28">
        <f t="shared" si="7"/>
        <v>0</v>
      </c>
      <c r="H25" s="28">
        <f t="shared" si="7"/>
        <v>0</v>
      </c>
      <c r="I25" s="28">
        <f t="shared" si="7"/>
        <v>0</v>
      </c>
      <c r="J25" s="28">
        <f t="shared" si="7"/>
        <v>0</v>
      </c>
      <c r="K25" s="28">
        <f t="shared" si="7"/>
        <v>0</v>
      </c>
      <c r="L25" s="28">
        <f t="shared" si="7"/>
        <v>0</v>
      </c>
      <c r="M25" s="28">
        <f t="shared" si="7"/>
        <v>0</v>
      </c>
      <c r="N25" s="28">
        <f t="shared" si="7"/>
        <v>0</v>
      </c>
      <c r="O25" s="27">
        <f t="shared" si="2"/>
        <v>0</v>
      </c>
    </row>
    <row r="26">
      <c r="B26" s="12" t="s">
        <v>68</v>
      </c>
      <c r="C26" s="28">
        <f t="shared" ref="C26:N26" si="8">IF($E55=C$4,$D55,0)+IF($O55=C$4,$N55,0)</f>
        <v>0</v>
      </c>
      <c r="D26" s="28">
        <f t="shared" si="8"/>
        <v>0</v>
      </c>
      <c r="E26" s="28">
        <f t="shared" si="8"/>
        <v>0</v>
      </c>
      <c r="F26" s="28">
        <f t="shared" si="8"/>
        <v>0</v>
      </c>
      <c r="G26" s="28">
        <f t="shared" si="8"/>
        <v>0</v>
      </c>
      <c r="H26" s="28">
        <f t="shared" si="8"/>
        <v>0</v>
      </c>
      <c r="I26" s="28">
        <f t="shared" si="8"/>
        <v>0</v>
      </c>
      <c r="J26" s="28">
        <f t="shared" si="8"/>
        <v>0</v>
      </c>
      <c r="K26" s="28">
        <f t="shared" si="8"/>
        <v>0</v>
      </c>
      <c r="L26" s="28">
        <f t="shared" si="8"/>
        <v>0</v>
      </c>
      <c r="M26" s="28">
        <f t="shared" si="8"/>
        <v>0</v>
      </c>
      <c r="N26" s="28">
        <f t="shared" si="8"/>
        <v>0</v>
      </c>
      <c r="O26" s="27">
        <f t="shared" si="2"/>
        <v>0</v>
      </c>
    </row>
    <row r="27">
      <c r="B27" s="12" t="s">
        <v>71</v>
      </c>
      <c r="C27" s="28">
        <f t="shared" ref="C27:N27" si="9">IF($E56=C$4,$D56,0)+IF($O56=C$4,$N56,0)</f>
        <v>0</v>
      </c>
      <c r="D27" s="28">
        <f t="shared" si="9"/>
        <v>0</v>
      </c>
      <c r="E27" s="28">
        <f t="shared" si="9"/>
        <v>0</v>
      </c>
      <c r="F27" s="28">
        <f t="shared" si="9"/>
        <v>0</v>
      </c>
      <c r="G27" s="28">
        <f t="shared" si="9"/>
        <v>0</v>
      </c>
      <c r="H27" s="28">
        <f t="shared" si="9"/>
        <v>0</v>
      </c>
      <c r="I27" s="28">
        <f t="shared" si="9"/>
        <v>0</v>
      </c>
      <c r="J27" s="28">
        <f t="shared" si="9"/>
        <v>0</v>
      </c>
      <c r="K27" s="28">
        <f t="shared" si="9"/>
        <v>0</v>
      </c>
      <c r="L27" s="28">
        <f t="shared" si="9"/>
        <v>0</v>
      </c>
      <c r="M27" s="28">
        <f t="shared" si="9"/>
        <v>0</v>
      </c>
      <c r="N27" s="28">
        <f t="shared" si="9"/>
        <v>0</v>
      </c>
      <c r="O27" s="27">
        <f t="shared" si="2"/>
        <v>0</v>
      </c>
    </row>
    <row r="28">
      <c r="B28" s="12" t="s">
        <v>73</v>
      </c>
      <c r="C28" s="28">
        <f t="shared" ref="C28:N28" si="10">IF($D58=C4,$J66,0)+IF($D70=C4,$J78,0)+IF($D82=C4,$J90,0)+IF($N58=C4,$T66,0)+IF($N70=C4,$T78,0)+IF($N82=C4,$T90,0)</f>
        <v>0</v>
      </c>
      <c r="D28" s="28">
        <f t="shared" si="10"/>
        <v>0</v>
      </c>
      <c r="E28" s="28">
        <f t="shared" si="10"/>
        <v>0</v>
      </c>
      <c r="F28" s="28">
        <f t="shared" si="10"/>
        <v>0</v>
      </c>
      <c r="G28" s="28">
        <f t="shared" si="10"/>
        <v>0</v>
      </c>
      <c r="H28" s="28" t="str">
        <f t="shared" si="10"/>
        <v>#DIV/0!</v>
      </c>
      <c r="I28" s="28" t="str">
        <f t="shared" si="10"/>
        <v>#DIV/0!</v>
      </c>
      <c r="J28" s="28">
        <f t="shared" si="10"/>
        <v>0</v>
      </c>
      <c r="K28" s="28">
        <f t="shared" si="10"/>
        <v>0</v>
      </c>
      <c r="L28" s="28" t="str">
        <f t="shared" si="10"/>
        <v>#DIV/0!</v>
      </c>
      <c r="M28" s="28" t="str">
        <f t="shared" si="10"/>
        <v>#DIV/0!</v>
      </c>
      <c r="N28" s="28">
        <f t="shared" si="10"/>
        <v>0</v>
      </c>
      <c r="O28" s="27" t="str">
        <f t="shared" si="2"/>
        <v>#DIV/0!</v>
      </c>
    </row>
    <row r="29">
      <c r="B29" s="12" t="s">
        <v>77</v>
      </c>
      <c r="C29" s="28">
        <f t="shared" ref="C29:N29" si="11">IF($D58=C4,$D68,0)+IF($D70=C4,$D80,0)+IF($D82=C4,$D92,0)+IF($N58=C4,$N68,0)+IF($N70=C4,$N80,0)+IF($N82=C4,$N92,0)</f>
        <v>0</v>
      </c>
      <c r="D29" s="28">
        <f t="shared" si="11"/>
        <v>0</v>
      </c>
      <c r="E29" s="28">
        <f t="shared" si="11"/>
        <v>0</v>
      </c>
      <c r="F29" s="28">
        <f t="shared" si="11"/>
        <v>0</v>
      </c>
      <c r="G29" s="28">
        <f t="shared" si="11"/>
        <v>0</v>
      </c>
      <c r="H29" s="28">
        <f t="shared" si="11"/>
        <v>0</v>
      </c>
      <c r="I29" s="28">
        <f t="shared" si="11"/>
        <v>0</v>
      </c>
      <c r="J29" s="28">
        <f t="shared" si="11"/>
        <v>0</v>
      </c>
      <c r="K29" s="28">
        <f t="shared" si="11"/>
        <v>0</v>
      </c>
      <c r="L29" s="28">
        <f t="shared" si="11"/>
        <v>0</v>
      </c>
      <c r="M29" s="28">
        <f t="shared" si="11"/>
        <v>0</v>
      </c>
      <c r="N29" s="28">
        <f t="shared" si="11"/>
        <v>0</v>
      </c>
      <c r="O29" s="27">
        <f t="shared" si="2"/>
        <v>0</v>
      </c>
    </row>
    <row r="30">
      <c r="B30" s="12" t="s">
        <v>80</v>
      </c>
      <c r="C30" s="28">
        <f t="shared" ref="C30:N30" si="12">IF($D94=C4,$J102,0)+IF($D106=C4,$J114,0)+IF($D118=C4,$J126,0)+IF($N94=C4,$T94,0)+IF($N106=C4,$T114,0)+IF($N118=C4,$T126,0)</f>
        <v>0</v>
      </c>
      <c r="D30" s="28">
        <f t="shared" si="12"/>
        <v>0</v>
      </c>
      <c r="E30" s="28">
        <f t="shared" si="12"/>
        <v>0</v>
      </c>
      <c r="F30" s="28">
        <f t="shared" si="12"/>
        <v>0</v>
      </c>
      <c r="G30" s="28" t="str">
        <f t="shared" si="12"/>
        <v>#DIV/0!</v>
      </c>
      <c r="H30" s="28">
        <f t="shared" si="12"/>
        <v>0</v>
      </c>
      <c r="I30" s="28">
        <f t="shared" si="12"/>
        <v>0</v>
      </c>
      <c r="J30" s="28" t="str">
        <f t="shared" si="12"/>
        <v>#DIV/0!</v>
      </c>
      <c r="K30" s="28" t="str">
        <f t="shared" si="12"/>
        <v>#DIV/0!</v>
      </c>
      <c r="L30" s="28">
        <f t="shared" si="12"/>
        <v>0</v>
      </c>
      <c r="M30" s="28" t="str">
        <f t="shared" si="12"/>
        <v>#DIV/0!</v>
      </c>
      <c r="N30" s="28">
        <f t="shared" si="12"/>
        <v>0</v>
      </c>
      <c r="O30" s="27" t="str">
        <f t="shared" si="2"/>
        <v>#DIV/0!</v>
      </c>
    </row>
    <row r="31">
      <c r="B31" s="12" t="s">
        <v>82</v>
      </c>
      <c r="C31" s="28">
        <f t="shared" ref="C31:N31" si="13">IF($D94=C4,$D104,0)+IF($D106=C4,$D116,0)+IF($D118=C4,$D128,0)+IF($N94=C4,$N104,0)+IF($N106=C4,$N116,0)+IF($N118=C4,$N128,0)</f>
        <v>0</v>
      </c>
      <c r="D31" s="28">
        <f t="shared" si="13"/>
        <v>0</v>
      </c>
      <c r="E31" s="28">
        <f t="shared" si="13"/>
        <v>0</v>
      </c>
      <c r="F31" s="28">
        <f t="shared" si="13"/>
        <v>0</v>
      </c>
      <c r="G31" s="28">
        <f t="shared" si="13"/>
        <v>0</v>
      </c>
      <c r="H31" s="28">
        <f t="shared" si="13"/>
        <v>0</v>
      </c>
      <c r="I31" s="28">
        <f t="shared" si="13"/>
        <v>0</v>
      </c>
      <c r="J31" s="28">
        <f t="shared" si="13"/>
        <v>0</v>
      </c>
      <c r="K31" s="28">
        <f t="shared" si="13"/>
        <v>0</v>
      </c>
      <c r="L31" s="28">
        <f t="shared" si="13"/>
        <v>0</v>
      </c>
      <c r="M31" s="28">
        <f t="shared" si="13"/>
        <v>0</v>
      </c>
      <c r="N31" s="28">
        <f t="shared" si="13"/>
        <v>0</v>
      </c>
      <c r="O31" s="27">
        <f t="shared" si="2"/>
        <v>0</v>
      </c>
    </row>
    <row r="32">
      <c r="B32" s="12" t="s">
        <v>84</v>
      </c>
      <c r="C32" s="28">
        <f t="shared" ref="C32:J32" si="14">IF($E131=C4,D131,0)+IF($O131=C4,$N131,0)</f>
        <v>0</v>
      </c>
      <c r="D32" s="28">
        <f t="shared" si="14"/>
        <v>0</v>
      </c>
      <c r="E32" s="28">
        <f t="shared" si="14"/>
        <v>0</v>
      </c>
      <c r="F32" s="28">
        <f t="shared" si="14"/>
        <v>0</v>
      </c>
      <c r="G32" s="28">
        <f t="shared" si="14"/>
        <v>0</v>
      </c>
      <c r="H32" s="28">
        <f t="shared" si="14"/>
        <v>0</v>
      </c>
      <c r="I32" s="28">
        <f t="shared" si="14"/>
        <v>0</v>
      </c>
      <c r="J32" s="28">
        <f t="shared" si="14"/>
        <v>0</v>
      </c>
      <c r="K32" s="32">
        <v>15000.0</v>
      </c>
      <c r="L32" s="28">
        <f t="shared" ref="L32:N32" si="15">IF($E131=L4,M131,0)+IF($O131=L4,$N131,0)</f>
        <v>0</v>
      </c>
      <c r="M32" s="28">
        <f t="shared" si="15"/>
        <v>0</v>
      </c>
      <c r="N32" s="28">
        <f t="shared" si="15"/>
        <v>0</v>
      </c>
      <c r="O32" s="27">
        <f t="shared" si="2"/>
        <v>15000</v>
      </c>
    </row>
    <row r="33">
      <c r="B33" s="11" t="s">
        <v>86</v>
      </c>
      <c r="C33" s="28">
        <f t="shared" ref="C33:N33" si="16">SUMIF($D135:$D140,C4,$C135:$C140)+SUMIF($N135:$N140,C4,$M135:$M140)</f>
        <v>0</v>
      </c>
      <c r="D33" s="28">
        <f t="shared" si="16"/>
        <v>0</v>
      </c>
      <c r="E33" s="28">
        <f t="shared" si="16"/>
        <v>0</v>
      </c>
      <c r="F33" s="28">
        <f t="shared" si="16"/>
        <v>0</v>
      </c>
      <c r="G33" s="28">
        <f t="shared" si="16"/>
        <v>0</v>
      </c>
      <c r="H33" s="28">
        <f t="shared" si="16"/>
        <v>0</v>
      </c>
      <c r="I33" s="28">
        <f t="shared" si="16"/>
        <v>0</v>
      </c>
      <c r="J33" s="28">
        <f t="shared" si="16"/>
        <v>0</v>
      </c>
      <c r="K33" s="28">
        <f t="shared" si="16"/>
        <v>0</v>
      </c>
      <c r="L33" s="28">
        <f t="shared" si="16"/>
        <v>0</v>
      </c>
      <c r="M33" s="28">
        <f t="shared" si="16"/>
        <v>0</v>
      </c>
      <c r="N33" s="28">
        <f t="shared" si="16"/>
        <v>0</v>
      </c>
      <c r="O33" s="27">
        <f t="shared" si="2"/>
        <v>0</v>
      </c>
    </row>
    <row r="34">
      <c r="B34" s="21" t="s">
        <v>87</v>
      </c>
      <c r="C34" s="27">
        <f t="shared" ref="C34:N34" si="17">SUM(C24:C33)</f>
        <v>0</v>
      </c>
      <c r="D34" s="27">
        <f t="shared" si="17"/>
        <v>0</v>
      </c>
      <c r="E34" s="27">
        <f t="shared" si="17"/>
        <v>0</v>
      </c>
      <c r="F34" s="27">
        <f t="shared" si="17"/>
        <v>0</v>
      </c>
      <c r="G34" s="27" t="str">
        <f t="shared" si="17"/>
        <v>#DIV/0!</v>
      </c>
      <c r="H34" s="27" t="str">
        <f t="shared" si="17"/>
        <v>#DIV/0!</v>
      </c>
      <c r="I34" s="27" t="str">
        <f t="shared" si="17"/>
        <v>#DIV/0!</v>
      </c>
      <c r="J34" s="27" t="str">
        <f t="shared" si="17"/>
        <v>#DIV/0!</v>
      </c>
      <c r="K34" s="27" t="str">
        <f t="shared" si="17"/>
        <v>#DIV/0!</v>
      </c>
      <c r="L34" s="27" t="str">
        <f t="shared" si="17"/>
        <v>#DIV/0!</v>
      </c>
      <c r="M34" s="27" t="str">
        <f t="shared" si="17"/>
        <v>#DIV/0!</v>
      </c>
      <c r="N34" s="27">
        <f t="shared" si="17"/>
        <v>0</v>
      </c>
      <c r="O34" s="29" t="str">
        <f t="shared" si="2"/>
        <v>#DIV/0!</v>
      </c>
    </row>
    <row r="35">
      <c r="B35" s="21" t="s">
        <v>89</v>
      </c>
      <c r="C35" s="27">
        <f t="shared" ref="C35:N35" si="18">C23+C34</f>
        <v>0</v>
      </c>
      <c r="D35" s="27">
        <f t="shared" si="18"/>
        <v>0</v>
      </c>
      <c r="E35" s="27">
        <f t="shared" si="18"/>
        <v>0</v>
      </c>
      <c r="F35" s="27">
        <f t="shared" si="18"/>
        <v>0</v>
      </c>
      <c r="G35" s="27" t="str">
        <f t="shared" si="18"/>
        <v>#DIV/0!</v>
      </c>
      <c r="H35" s="27" t="str">
        <f t="shared" si="18"/>
        <v>#DIV/0!</v>
      </c>
      <c r="I35" s="27" t="str">
        <f t="shared" si="18"/>
        <v>#DIV/0!</v>
      </c>
      <c r="J35" s="27" t="str">
        <f t="shared" si="18"/>
        <v>#DIV/0!</v>
      </c>
      <c r="K35" s="27" t="str">
        <f t="shared" si="18"/>
        <v>#DIV/0!</v>
      </c>
      <c r="L35" s="27" t="str">
        <f t="shared" si="18"/>
        <v>#DIV/0!</v>
      </c>
      <c r="M35" s="27" t="str">
        <f t="shared" si="18"/>
        <v>#DIV/0!</v>
      </c>
      <c r="N35" s="27">
        <f t="shared" si="18"/>
        <v>0</v>
      </c>
      <c r="O35" s="27" t="str">
        <f t="shared" si="2"/>
        <v>#DIV/0!</v>
      </c>
    </row>
    <row r="36">
      <c r="B36" s="21" t="s">
        <v>91</v>
      </c>
      <c r="C36" s="33">
        <f t="shared" ref="C36:N36" si="19">C9-C35</f>
        <v>0</v>
      </c>
      <c r="D36" s="33">
        <f t="shared" si="19"/>
        <v>0</v>
      </c>
      <c r="E36" s="33">
        <f t="shared" si="19"/>
        <v>0</v>
      </c>
      <c r="F36" s="33">
        <f t="shared" si="19"/>
        <v>0</v>
      </c>
      <c r="G36" s="33" t="str">
        <f t="shared" si="19"/>
        <v>#DIV/0!</v>
      </c>
      <c r="H36" s="33" t="str">
        <f t="shared" si="19"/>
        <v>#DIV/0!</v>
      </c>
      <c r="I36" s="33" t="str">
        <f t="shared" si="19"/>
        <v>#DIV/0!</v>
      </c>
      <c r="J36" s="33" t="str">
        <f t="shared" si="19"/>
        <v>#DIV/0!</v>
      </c>
      <c r="K36" s="33" t="str">
        <f t="shared" si="19"/>
        <v>#DIV/0!</v>
      </c>
      <c r="L36" s="33" t="str">
        <f t="shared" si="19"/>
        <v>#DIV/0!</v>
      </c>
      <c r="M36" s="33" t="str">
        <f t="shared" si="19"/>
        <v>#DIV/0!</v>
      </c>
      <c r="N36" s="33">
        <f t="shared" si="19"/>
        <v>0</v>
      </c>
      <c r="O36" s="33" t="str">
        <f t="shared" si="2"/>
        <v>#DIV/0!</v>
      </c>
    </row>
    <row r="37">
      <c r="B37" s="21" t="s">
        <v>19</v>
      </c>
      <c r="C37" s="34">
        <f>C40+C36</f>
        <v>0</v>
      </c>
      <c r="D37" s="35">
        <f t="shared" ref="D37:N37" si="20">C37+D36</f>
        <v>0</v>
      </c>
      <c r="E37" s="35">
        <f t="shared" si="20"/>
        <v>0</v>
      </c>
      <c r="F37" s="35">
        <f t="shared" si="20"/>
        <v>0</v>
      </c>
      <c r="G37" s="35" t="str">
        <f t="shared" si="20"/>
        <v>#DIV/0!</v>
      </c>
      <c r="H37" s="35" t="str">
        <f t="shared" si="20"/>
        <v>#DIV/0!</v>
      </c>
      <c r="I37" s="35" t="str">
        <f t="shared" si="20"/>
        <v>#DIV/0!</v>
      </c>
      <c r="J37" s="35" t="str">
        <f t="shared" si="20"/>
        <v>#DIV/0!</v>
      </c>
      <c r="K37" s="35" t="str">
        <f t="shared" si="20"/>
        <v>#DIV/0!</v>
      </c>
      <c r="L37" s="35" t="str">
        <f t="shared" si="20"/>
        <v>#DIV/0!</v>
      </c>
      <c r="M37" s="35" t="str">
        <f t="shared" si="20"/>
        <v>#DIV/0!</v>
      </c>
      <c r="N37" s="35" t="str">
        <f t="shared" si="20"/>
        <v>#DIV/0!</v>
      </c>
      <c r="O37" s="35" t="str">
        <f>N37</f>
        <v>#DIV/0!</v>
      </c>
    </row>
    <row r="39">
      <c r="B39" s="2" t="s">
        <v>94</v>
      </c>
    </row>
    <row r="40">
      <c r="B40" s="36" t="s">
        <v>95</v>
      </c>
      <c r="C40" s="37"/>
      <c r="E40" s="8"/>
    </row>
    <row r="41">
      <c r="B41" s="36" t="s">
        <v>96</v>
      </c>
      <c r="C41" s="36"/>
      <c r="E41" s="8"/>
    </row>
    <row r="42">
      <c r="B42" s="36" t="s">
        <v>97</v>
      </c>
      <c r="C42" s="36"/>
    </row>
    <row r="43">
      <c r="B43" s="36" t="s">
        <v>98</v>
      </c>
      <c r="C43" s="36"/>
    </row>
    <row r="45">
      <c r="B45" s="2" t="s">
        <v>99</v>
      </c>
    </row>
    <row r="46">
      <c r="B46" s="36" t="s">
        <v>100</v>
      </c>
      <c r="C46" s="36" t="s">
        <v>9</v>
      </c>
    </row>
    <row r="47">
      <c r="B47" s="36" t="s">
        <v>101</v>
      </c>
      <c r="C47" s="38" t="str">
        <f>HLOOKUP(C46,C4:N15,12,FALSE)</f>
        <v/>
      </c>
      <c r="D47" t="str">
        <f>IF(C47&gt;1500*C41,"spend less on food","sustainable")</f>
        <v>sustainable</v>
      </c>
      <c r="H47" s="8"/>
    </row>
    <row r="48">
      <c r="B48" s="36" t="s">
        <v>102</v>
      </c>
      <c r="C48" s="39">
        <f>O12</f>
        <v>0</v>
      </c>
      <c r="D48" t="str">
        <f>IF(C48&gt;2000,"spend less on social","sustainable")</f>
        <v>sustainable</v>
      </c>
    </row>
    <row r="49">
      <c r="B49" s="36" t="s">
        <v>103</v>
      </c>
      <c r="C49" s="39">
        <f>HLOOKUP(C46,C4:N11,7,FALSE)+HLOOKUP(C46,C4:N11,8,FALSE)</f>
        <v>0</v>
      </c>
      <c r="D49" t="str">
        <f>IF(C49&gt;420,"spend less on water and electricity","sustainable")</f>
        <v>sustainable</v>
      </c>
    </row>
    <row r="51">
      <c r="B51" s="2" t="s">
        <v>104</v>
      </c>
      <c r="C51" s="8"/>
      <c r="D51" s="8"/>
      <c r="E51" s="8"/>
      <c r="L51" s="2" t="s">
        <v>105</v>
      </c>
    </row>
    <row r="52">
      <c r="B52" s="8"/>
      <c r="C52" s="36" t="s">
        <v>106</v>
      </c>
      <c r="D52" s="36" t="s">
        <v>107</v>
      </c>
      <c r="E52" s="36" t="s">
        <v>108</v>
      </c>
      <c r="L52" s="8"/>
      <c r="M52" s="36" t="s">
        <v>106</v>
      </c>
      <c r="N52" s="36" t="s">
        <v>107</v>
      </c>
      <c r="O52" s="36" t="s">
        <v>108</v>
      </c>
    </row>
    <row r="53">
      <c r="B53" s="36" t="s">
        <v>109</v>
      </c>
      <c r="C53" s="37"/>
      <c r="D53" s="38">
        <f t="shared" ref="D53:D54" si="21">C53*C$43</f>
        <v>0</v>
      </c>
      <c r="E53" s="36" t="s">
        <v>7</v>
      </c>
      <c r="L53" s="36" t="s">
        <v>109</v>
      </c>
      <c r="M53" s="37"/>
      <c r="N53" s="38">
        <f t="shared" ref="N53:N54" si="22">M53*C$43</f>
        <v>0</v>
      </c>
      <c r="O53" s="36" t="s">
        <v>11</v>
      </c>
    </row>
    <row r="54">
      <c r="B54" s="36" t="s">
        <v>110</v>
      </c>
      <c r="C54" s="37"/>
      <c r="D54" s="38">
        <f t="shared" si="21"/>
        <v>0</v>
      </c>
      <c r="E54" s="36" t="s">
        <v>7</v>
      </c>
      <c r="L54" s="36" t="s">
        <v>110</v>
      </c>
      <c r="M54" s="37"/>
      <c r="N54" s="38">
        <f t="shared" si="22"/>
        <v>0</v>
      </c>
      <c r="O54" s="36" t="s">
        <v>11</v>
      </c>
    </row>
    <row r="55">
      <c r="B55" s="36" t="s">
        <v>111</v>
      </c>
      <c r="C55" s="37" t="s">
        <v>112</v>
      </c>
      <c r="D55" s="38"/>
      <c r="E55" s="36" t="s">
        <v>7</v>
      </c>
      <c r="L55" s="36" t="s">
        <v>111</v>
      </c>
      <c r="M55" s="37" t="s">
        <v>112</v>
      </c>
      <c r="N55" s="36"/>
      <c r="O55" s="36" t="s">
        <v>11</v>
      </c>
    </row>
    <row r="56">
      <c r="B56" s="36" t="s">
        <v>113</v>
      </c>
      <c r="C56" s="38"/>
      <c r="D56" s="38">
        <f>C56*C$43</f>
        <v>0</v>
      </c>
      <c r="E56" s="40"/>
      <c r="L56" s="36" t="s">
        <v>113</v>
      </c>
      <c r="M56" s="38"/>
      <c r="N56" s="38">
        <f>M56*C$43</f>
        <v>0</v>
      </c>
      <c r="O56" s="40"/>
    </row>
    <row r="58">
      <c r="B58" s="8" t="s">
        <v>114</v>
      </c>
      <c r="C58" s="8" t="s">
        <v>115</v>
      </c>
      <c r="D58" s="8" t="s">
        <v>8</v>
      </c>
      <c r="L58" s="8" t="s">
        <v>114</v>
      </c>
      <c r="M58" s="8" t="s">
        <v>115</v>
      </c>
      <c r="N58" s="8" t="s">
        <v>12</v>
      </c>
    </row>
    <row r="59" ht="16.5" customHeight="1">
      <c r="B59" s="36" t="s">
        <v>116</v>
      </c>
      <c r="C59" s="36" t="s">
        <v>117</v>
      </c>
      <c r="D59" s="36" t="s">
        <v>118</v>
      </c>
      <c r="E59" s="36" t="s">
        <v>125</v>
      </c>
      <c r="F59" s="41" t="s">
        <v>120</v>
      </c>
      <c r="G59" s="36" t="s">
        <v>121</v>
      </c>
      <c r="H59" s="36" t="s">
        <v>122</v>
      </c>
      <c r="I59" s="41" t="s">
        <v>123</v>
      </c>
      <c r="J59" s="41" t="s">
        <v>124</v>
      </c>
      <c r="L59" s="36" t="s">
        <v>116</v>
      </c>
      <c r="M59" s="36" t="s">
        <v>117</v>
      </c>
      <c r="N59" s="36" t="s">
        <v>118</v>
      </c>
      <c r="O59" s="36" t="s">
        <v>125</v>
      </c>
      <c r="P59" s="41" t="s">
        <v>120</v>
      </c>
      <c r="Q59" s="36" t="s">
        <v>121</v>
      </c>
      <c r="R59" s="36" t="s">
        <v>122</v>
      </c>
      <c r="S59" s="41" t="s">
        <v>123</v>
      </c>
      <c r="T59" s="41" t="s">
        <v>124</v>
      </c>
    </row>
    <row r="60">
      <c r="B60" s="40"/>
      <c r="C60" s="38"/>
      <c r="D60" s="38"/>
      <c r="E60" s="42" t="str">
        <f t="shared" ref="E60:E65" si="23">D60/C60</f>
        <v>#DIV/0!</v>
      </c>
      <c r="F60" s="42" t="str">
        <f t="shared" ref="F60:F65" si="24">$C$43</f>
        <v/>
      </c>
      <c r="G60" s="42" t="str">
        <f t="shared" ref="G60:G65" si="25">E60*F60</f>
        <v>#DIV/0!</v>
      </c>
      <c r="H60" s="42" t="str">
        <f t="shared" ref="H60:H65" si="26">ROUNDUP(G60,0)</f>
        <v>#DIV/0!</v>
      </c>
      <c r="I60" s="38"/>
      <c r="J60" s="38" t="str">
        <f t="shared" ref="J60:J65" si="27">H60*I60</f>
        <v>#DIV/0!</v>
      </c>
      <c r="L60" s="40"/>
      <c r="M60" s="38"/>
      <c r="N60" s="38"/>
      <c r="O60" s="42" t="str">
        <f t="shared" ref="O60:O65" si="28">N60/M60</f>
        <v>#DIV/0!</v>
      </c>
      <c r="P60" s="42" t="str">
        <f t="shared" ref="P60:P65" si="29">$C$43</f>
        <v/>
      </c>
      <c r="Q60" s="42" t="str">
        <f t="shared" ref="Q60:Q65" si="30">O60*P60</f>
        <v>#DIV/0!</v>
      </c>
      <c r="R60" s="42" t="str">
        <f t="shared" ref="R60:R65" si="31">ROUNDUP(Q60,0)</f>
        <v>#DIV/0!</v>
      </c>
      <c r="S60" s="38"/>
      <c r="T60" s="38" t="str">
        <f t="shared" ref="T60:T65" si="32">R60*S60</f>
        <v>#DIV/0!</v>
      </c>
    </row>
    <row r="61">
      <c r="B61" s="40"/>
      <c r="C61" s="38"/>
      <c r="D61" s="38"/>
      <c r="E61" s="42" t="str">
        <f t="shared" si="23"/>
        <v>#DIV/0!</v>
      </c>
      <c r="F61" s="42" t="str">
        <f t="shared" si="24"/>
        <v/>
      </c>
      <c r="G61" s="42" t="str">
        <f t="shared" si="25"/>
        <v>#DIV/0!</v>
      </c>
      <c r="H61" s="42" t="str">
        <f t="shared" si="26"/>
        <v>#DIV/0!</v>
      </c>
      <c r="I61" s="38"/>
      <c r="J61" s="38" t="str">
        <f t="shared" si="27"/>
        <v>#DIV/0!</v>
      </c>
      <c r="L61" s="40"/>
      <c r="M61" s="38"/>
      <c r="N61" s="38"/>
      <c r="O61" s="42" t="str">
        <f t="shared" si="28"/>
        <v>#DIV/0!</v>
      </c>
      <c r="P61" s="42" t="str">
        <f t="shared" si="29"/>
        <v/>
      </c>
      <c r="Q61" s="42" t="str">
        <f t="shared" si="30"/>
        <v>#DIV/0!</v>
      </c>
      <c r="R61" s="42" t="str">
        <f t="shared" si="31"/>
        <v>#DIV/0!</v>
      </c>
      <c r="S61" s="38"/>
      <c r="T61" s="38" t="str">
        <f t="shared" si="32"/>
        <v>#DIV/0!</v>
      </c>
    </row>
    <row r="62">
      <c r="B62" s="40"/>
      <c r="C62" s="38"/>
      <c r="D62" s="38"/>
      <c r="E62" s="42" t="str">
        <f t="shared" si="23"/>
        <v>#DIV/0!</v>
      </c>
      <c r="F62" s="42" t="str">
        <f t="shared" si="24"/>
        <v/>
      </c>
      <c r="G62" s="42" t="str">
        <f t="shared" si="25"/>
        <v>#DIV/0!</v>
      </c>
      <c r="H62" s="42" t="str">
        <f t="shared" si="26"/>
        <v>#DIV/0!</v>
      </c>
      <c r="I62" s="38"/>
      <c r="J62" s="38" t="str">
        <f t="shared" si="27"/>
        <v>#DIV/0!</v>
      </c>
      <c r="L62" s="40"/>
      <c r="M62" s="38"/>
      <c r="N62" s="38"/>
      <c r="O62" s="42" t="str">
        <f t="shared" si="28"/>
        <v>#DIV/0!</v>
      </c>
      <c r="P62" s="42" t="str">
        <f t="shared" si="29"/>
        <v/>
      </c>
      <c r="Q62" s="42" t="str">
        <f t="shared" si="30"/>
        <v>#DIV/0!</v>
      </c>
      <c r="R62" s="42" t="str">
        <f t="shared" si="31"/>
        <v>#DIV/0!</v>
      </c>
      <c r="S62" s="38"/>
      <c r="T62" s="38" t="str">
        <f t="shared" si="32"/>
        <v>#DIV/0!</v>
      </c>
    </row>
    <row r="63">
      <c r="B63" s="40"/>
      <c r="C63" s="38"/>
      <c r="D63" s="38"/>
      <c r="E63" s="42" t="str">
        <f t="shared" si="23"/>
        <v>#DIV/0!</v>
      </c>
      <c r="F63" s="42" t="str">
        <f t="shared" si="24"/>
        <v/>
      </c>
      <c r="G63" s="42" t="str">
        <f t="shared" si="25"/>
        <v>#DIV/0!</v>
      </c>
      <c r="H63" s="42" t="str">
        <f t="shared" si="26"/>
        <v>#DIV/0!</v>
      </c>
      <c r="I63" s="38"/>
      <c r="J63" s="38" t="str">
        <f t="shared" si="27"/>
        <v>#DIV/0!</v>
      </c>
      <c r="L63" s="40"/>
      <c r="M63" s="38"/>
      <c r="N63" s="38"/>
      <c r="O63" s="42" t="str">
        <f t="shared" si="28"/>
        <v>#DIV/0!</v>
      </c>
      <c r="P63" s="42" t="str">
        <f t="shared" si="29"/>
        <v/>
      </c>
      <c r="Q63" s="42" t="str">
        <f t="shared" si="30"/>
        <v>#DIV/0!</v>
      </c>
      <c r="R63" s="42" t="str">
        <f t="shared" si="31"/>
        <v>#DIV/0!</v>
      </c>
      <c r="S63" s="38"/>
      <c r="T63" s="38" t="str">
        <f t="shared" si="32"/>
        <v>#DIV/0!</v>
      </c>
    </row>
    <row r="64">
      <c r="B64" s="40"/>
      <c r="C64" s="38"/>
      <c r="D64" s="38"/>
      <c r="E64" s="42" t="str">
        <f t="shared" si="23"/>
        <v>#DIV/0!</v>
      </c>
      <c r="F64" s="42" t="str">
        <f t="shared" si="24"/>
        <v/>
      </c>
      <c r="G64" s="42" t="str">
        <f t="shared" si="25"/>
        <v>#DIV/0!</v>
      </c>
      <c r="H64" s="42" t="str">
        <f t="shared" si="26"/>
        <v>#DIV/0!</v>
      </c>
      <c r="I64" s="38"/>
      <c r="J64" s="38" t="str">
        <f t="shared" si="27"/>
        <v>#DIV/0!</v>
      </c>
      <c r="L64" s="40"/>
      <c r="M64" s="38"/>
      <c r="N64" s="38"/>
      <c r="O64" s="42" t="str">
        <f t="shared" si="28"/>
        <v>#DIV/0!</v>
      </c>
      <c r="P64" s="42" t="str">
        <f t="shared" si="29"/>
        <v/>
      </c>
      <c r="Q64" s="42" t="str">
        <f t="shared" si="30"/>
        <v>#DIV/0!</v>
      </c>
      <c r="R64" s="42" t="str">
        <f t="shared" si="31"/>
        <v>#DIV/0!</v>
      </c>
      <c r="S64" s="38"/>
      <c r="T64" s="38" t="str">
        <f t="shared" si="32"/>
        <v>#DIV/0!</v>
      </c>
    </row>
    <row r="65">
      <c r="B65" s="40"/>
      <c r="C65" s="38"/>
      <c r="D65" s="38"/>
      <c r="E65" s="42" t="str">
        <f t="shared" si="23"/>
        <v>#DIV/0!</v>
      </c>
      <c r="F65" s="42" t="str">
        <f t="shared" si="24"/>
        <v/>
      </c>
      <c r="G65" s="42" t="str">
        <f t="shared" si="25"/>
        <v>#DIV/0!</v>
      </c>
      <c r="H65" s="42" t="str">
        <f t="shared" si="26"/>
        <v>#DIV/0!</v>
      </c>
      <c r="I65" s="38"/>
      <c r="J65" s="38" t="str">
        <f t="shared" si="27"/>
        <v>#DIV/0!</v>
      </c>
      <c r="L65" s="40"/>
      <c r="M65" s="38"/>
      <c r="N65" s="38"/>
      <c r="O65" s="42" t="str">
        <f t="shared" si="28"/>
        <v>#DIV/0!</v>
      </c>
      <c r="P65" s="42" t="str">
        <f t="shared" si="29"/>
        <v/>
      </c>
      <c r="Q65" s="42" t="str">
        <f t="shared" si="30"/>
        <v>#DIV/0!</v>
      </c>
      <c r="R65" s="42" t="str">
        <f t="shared" si="31"/>
        <v>#DIV/0!</v>
      </c>
      <c r="S65" s="38"/>
      <c r="T65" s="38" t="str">
        <f t="shared" si="32"/>
        <v>#DIV/0!</v>
      </c>
    </row>
    <row r="66">
      <c r="I66" s="8" t="s">
        <v>107</v>
      </c>
      <c r="J66" s="37" t="str">
        <f>SUM(J60:J65)</f>
        <v>#DIV/0!</v>
      </c>
      <c r="S66" s="8" t="s">
        <v>107</v>
      </c>
      <c r="T66" s="37" t="str">
        <f>SUM(T60:T65)</f>
        <v>#DIV/0!</v>
      </c>
    </row>
    <row r="67">
      <c r="C67" s="36" t="s">
        <v>106</v>
      </c>
      <c r="D67" s="36" t="s">
        <v>107</v>
      </c>
      <c r="I67" s="8"/>
      <c r="M67" s="36" t="s">
        <v>106</v>
      </c>
      <c r="N67" s="36" t="s">
        <v>107</v>
      </c>
      <c r="S67" s="8"/>
    </row>
    <row r="68">
      <c r="A68" s="8"/>
      <c r="B68" s="36" t="s">
        <v>126</v>
      </c>
      <c r="C68" s="38"/>
      <c r="D68" s="38">
        <f>C68*$C$43</f>
        <v>0</v>
      </c>
      <c r="I68" s="8"/>
      <c r="L68" s="36" t="s">
        <v>126</v>
      </c>
      <c r="M68" s="38"/>
      <c r="N68" s="38">
        <f>M68*$C$43</f>
        <v>0</v>
      </c>
      <c r="S68" s="8"/>
    </row>
    <row r="69">
      <c r="I69" s="8"/>
      <c r="S69" s="8"/>
    </row>
    <row r="70">
      <c r="B70" s="8" t="s">
        <v>128</v>
      </c>
      <c r="C70" s="8" t="s">
        <v>115</v>
      </c>
      <c r="D70" s="8" t="s">
        <v>9</v>
      </c>
      <c r="L70" s="8" t="s">
        <v>128</v>
      </c>
      <c r="M70" s="8" t="s">
        <v>115</v>
      </c>
      <c r="N70" s="8" t="s">
        <v>13</v>
      </c>
    </row>
    <row r="71">
      <c r="B71" s="36" t="s">
        <v>116</v>
      </c>
      <c r="C71" s="36" t="s">
        <v>117</v>
      </c>
      <c r="D71" s="36" t="s">
        <v>118</v>
      </c>
      <c r="E71" s="36" t="s">
        <v>125</v>
      </c>
      <c r="F71" s="41" t="s">
        <v>120</v>
      </c>
      <c r="G71" s="36" t="s">
        <v>121</v>
      </c>
      <c r="H71" s="36" t="s">
        <v>122</v>
      </c>
      <c r="I71" s="41" t="s">
        <v>123</v>
      </c>
      <c r="J71" s="41" t="s">
        <v>124</v>
      </c>
      <c r="L71" s="36" t="s">
        <v>116</v>
      </c>
      <c r="M71" s="36" t="s">
        <v>117</v>
      </c>
      <c r="N71" s="36" t="s">
        <v>118</v>
      </c>
      <c r="O71" s="36" t="s">
        <v>125</v>
      </c>
      <c r="P71" s="41" t="s">
        <v>120</v>
      </c>
      <c r="Q71" s="36" t="s">
        <v>121</v>
      </c>
      <c r="R71" s="36" t="s">
        <v>122</v>
      </c>
      <c r="S71" s="41" t="s">
        <v>123</v>
      </c>
      <c r="T71" s="41" t="s">
        <v>124</v>
      </c>
    </row>
    <row r="72">
      <c r="B72" s="40"/>
      <c r="C72" s="38"/>
      <c r="D72" s="38"/>
      <c r="E72" s="42" t="str">
        <f t="shared" ref="E72:E77" si="33">D72/C72</f>
        <v>#DIV/0!</v>
      </c>
      <c r="F72" s="42" t="str">
        <f t="shared" ref="F72:F77" si="34">$C$43</f>
        <v/>
      </c>
      <c r="G72" s="42" t="str">
        <f t="shared" ref="G72:G77" si="35">E72*F72</f>
        <v>#DIV/0!</v>
      </c>
      <c r="H72" s="42" t="str">
        <f t="shared" ref="H72:H77" si="36">ROUNDUP(G72,0)</f>
        <v>#DIV/0!</v>
      </c>
      <c r="I72" s="38"/>
      <c r="J72" s="38" t="str">
        <f t="shared" ref="J72:J77" si="37">H72*I72</f>
        <v>#DIV/0!</v>
      </c>
      <c r="L72" s="40"/>
      <c r="M72" s="38"/>
      <c r="N72" s="38"/>
      <c r="O72" s="42" t="str">
        <f t="shared" ref="O72:O77" si="38">N72/M72</f>
        <v>#DIV/0!</v>
      </c>
      <c r="P72" s="42" t="str">
        <f t="shared" ref="P72:P77" si="39">$C$43</f>
        <v/>
      </c>
      <c r="Q72" s="42" t="str">
        <f t="shared" ref="Q72:Q77" si="40">O72*P72</f>
        <v>#DIV/0!</v>
      </c>
      <c r="R72" s="42" t="str">
        <f t="shared" ref="R72:R77" si="41">ROUNDUP(Q72,0)</f>
        <v>#DIV/0!</v>
      </c>
      <c r="S72" s="38"/>
      <c r="T72" s="38" t="str">
        <f t="shared" ref="T72:T77" si="42">R72*S72</f>
        <v>#DIV/0!</v>
      </c>
    </row>
    <row r="73">
      <c r="B73" s="40"/>
      <c r="C73" s="38"/>
      <c r="D73" s="38"/>
      <c r="E73" s="42" t="str">
        <f t="shared" si="33"/>
        <v>#DIV/0!</v>
      </c>
      <c r="F73" s="42" t="str">
        <f t="shared" si="34"/>
        <v/>
      </c>
      <c r="G73" s="42" t="str">
        <f t="shared" si="35"/>
        <v>#DIV/0!</v>
      </c>
      <c r="H73" s="42" t="str">
        <f t="shared" si="36"/>
        <v>#DIV/0!</v>
      </c>
      <c r="I73" s="38"/>
      <c r="J73" s="38" t="str">
        <f t="shared" si="37"/>
        <v>#DIV/0!</v>
      </c>
      <c r="L73" s="40"/>
      <c r="M73" s="38"/>
      <c r="N73" s="38"/>
      <c r="O73" s="42" t="str">
        <f t="shared" si="38"/>
        <v>#DIV/0!</v>
      </c>
      <c r="P73" s="42" t="str">
        <f t="shared" si="39"/>
        <v/>
      </c>
      <c r="Q73" s="42" t="str">
        <f t="shared" si="40"/>
        <v>#DIV/0!</v>
      </c>
      <c r="R73" s="42" t="str">
        <f t="shared" si="41"/>
        <v>#DIV/0!</v>
      </c>
      <c r="S73" s="38"/>
      <c r="T73" s="38" t="str">
        <f t="shared" si="42"/>
        <v>#DIV/0!</v>
      </c>
    </row>
    <row r="74">
      <c r="B74" s="40"/>
      <c r="C74" s="38"/>
      <c r="D74" s="38"/>
      <c r="E74" s="42" t="str">
        <f t="shared" si="33"/>
        <v>#DIV/0!</v>
      </c>
      <c r="F74" s="42" t="str">
        <f t="shared" si="34"/>
        <v/>
      </c>
      <c r="G74" s="42" t="str">
        <f t="shared" si="35"/>
        <v>#DIV/0!</v>
      </c>
      <c r="H74" s="42" t="str">
        <f t="shared" si="36"/>
        <v>#DIV/0!</v>
      </c>
      <c r="I74" s="38"/>
      <c r="J74" s="38" t="str">
        <f t="shared" si="37"/>
        <v>#DIV/0!</v>
      </c>
      <c r="L74" s="40"/>
      <c r="M74" s="38"/>
      <c r="N74" s="38"/>
      <c r="O74" s="42" t="str">
        <f t="shared" si="38"/>
        <v>#DIV/0!</v>
      </c>
      <c r="P74" s="42" t="str">
        <f t="shared" si="39"/>
        <v/>
      </c>
      <c r="Q74" s="42" t="str">
        <f t="shared" si="40"/>
        <v>#DIV/0!</v>
      </c>
      <c r="R74" s="42" t="str">
        <f t="shared" si="41"/>
        <v>#DIV/0!</v>
      </c>
      <c r="S74" s="38"/>
      <c r="T74" s="38" t="str">
        <f t="shared" si="42"/>
        <v>#DIV/0!</v>
      </c>
    </row>
    <row r="75">
      <c r="B75" s="40"/>
      <c r="C75" s="38"/>
      <c r="D75" s="38"/>
      <c r="E75" s="42" t="str">
        <f t="shared" si="33"/>
        <v>#DIV/0!</v>
      </c>
      <c r="F75" s="42" t="str">
        <f t="shared" si="34"/>
        <v/>
      </c>
      <c r="G75" s="42" t="str">
        <f t="shared" si="35"/>
        <v>#DIV/0!</v>
      </c>
      <c r="H75" s="42" t="str">
        <f t="shared" si="36"/>
        <v>#DIV/0!</v>
      </c>
      <c r="I75" s="38"/>
      <c r="J75" s="38" t="str">
        <f t="shared" si="37"/>
        <v>#DIV/0!</v>
      </c>
      <c r="L75" s="40"/>
      <c r="M75" s="38"/>
      <c r="N75" s="38"/>
      <c r="O75" s="42" t="str">
        <f t="shared" si="38"/>
        <v>#DIV/0!</v>
      </c>
      <c r="P75" s="42" t="str">
        <f t="shared" si="39"/>
        <v/>
      </c>
      <c r="Q75" s="42" t="str">
        <f t="shared" si="40"/>
        <v>#DIV/0!</v>
      </c>
      <c r="R75" s="42" t="str">
        <f t="shared" si="41"/>
        <v>#DIV/0!</v>
      </c>
      <c r="S75" s="38"/>
      <c r="T75" s="38" t="str">
        <f t="shared" si="42"/>
        <v>#DIV/0!</v>
      </c>
    </row>
    <row r="76">
      <c r="B76" s="40"/>
      <c r="C76" s="38"/>
      <c r="D76" s="38"/>
      <c r="E76" s="42" t="str">
        <f t="shared" si="33"/>
        <v>#DIV/0!</v>
      </c>
      <c r="F76" s="42" t="str">
        <f t="shared" si="34"/>
        <v/>
      </c>
      <c r="G76" s="42" t="str">
        <f t="shared" si="35"/>
        <v>#DIV/0!</v>
      </c>
      <c r="H76" s="42" t="str">
        <f t="shared" si="36"/>
        <v>#DIV/0!</v>
      </c>
      <c r="I76" s="38"/>
      <c r="J76" s="38" t="str">
        <f t="shared" si="37"/>
        <v>#DIV/0!</v>
      </c>
      <c r="L76" s="40"/>
      <c r="M76" s="38"/>
      <c r="N76" s="38"/>
      <c r="O76" s="42" t="str">
        <f t="shared" si="38"/>
        <v>#DIV/0!</v>
      </c>
      <c r="P76" s="42" t="str">
        <f t="shared" si="39"/>
        <v/>
      </c>
      <c r="Q76" s="42" t="str">
        <f t="shared" si="40"/>
        <v>#DIV/0!</v>
      </c>
      <c r="R76" s="42" t="str">
        <f t="shared" si="41"/>
        <v>#DIV/0!</v>
      </c>
      <c r="S76" s="38"/>
      <c r="T76" s="38" t="str">
        <f t="shared" si="42"/>
        <v>#DIV/0!</v>
      </c>
    </row>
    <row r="77">
      <c r="B77" s="40"/>
      <c r="C77" s="38"/>
      <c r="D77" s="38"/>
      <c r="E77" s="42" t="str">
        <f t="shared" si="33"/>
        <v>#DIV/0!</v>
      </c>
      <c r="F77" s="42" t="str">
        <f t="shared" si="34"/>
        <v/>
      </c>
      <c r="G77" s="42" t="str">
        <f t="shared" si="35"/>
        <v>#DIV/0!</v>
      </c>
      <c r="H77" s="42" t="str">
        <f t="shared" si="36"/>
        <v>#DIV/0!</v>
      </c>
      <c r="I77" s="38"/>
      <c r="J77" s="38" t="str">
        <f t="shared" si="37"/>
        <v>#DIV/0!</v>
      </c>
      <c r="L77" s="40"/>
      <c r="M77" s="38"/>
      <c r="N77" s="38"/>
      <c r="O77" s="42" t="str">
        <f t="shared" si="38"/>
        <v>#DIV/0!</v>
      </c>
      <c r="P77" s="42" t="str">
        <f t="shared" si="39"/>
        <v/>
      </c>
      <c r="Q77" s="42" t="str">
        <f t="shared" si="40"/>
        <v>#DIV/0!</v>
      </c>
      <c r="R77" s="42" t="str">
        <f t="shared" si="41"/>
        <v>#DIV/0!</v>
      </c>
      <c r="S77" s="38"/>
      <c r="T77" s="38" t="str">
        <f t="shared" si="42"/>
        <v>#DIV/0!</v>
      </c>
    </row>
    <row r="78">
      <c r="I78" s="8" t="s">
        <v>107</v>
      </c>
      <c r="J78" s="37" t="str">
        <f>SUM(J72:J77)</f>
        <v>#DIV/0!</v>
      </c>
      <c r="S78" s="8" t="s">
        <v>107</v>
      </c>
      <c r="T78" s="37" t="str">
        <f>SUM(T72:T77)</f>
        <v>#DIV/0!</v>
      </c>
    </row>
    <row r="79">
      <c r="C79" s="36" t="s">
        <v>106</v>
      </c>
      <c r="D79" s="36" t="s">
        <v>107</v>
      </c>
      <c r="M79" s="36" t="s">
        <v>106</v>
      </c>
      <c r="N79" s="36" t="s">
        <v>107</v>
      </c>
    </row>
    <row r="80">
      <c r="B80" s="36" t="s">
        <v>126</v>
      </c>
      <c r="C80" s="38"/>
      <c r="D80" s="38">
        <f>C80*$C$43</f>
        <v>0</v>
      </c>
      <c r="L80" s="36" t="s">
        <v>126</v>
      </c>
      <c r="M80" s="38"/>
      <c r="N80" s="38">
        <f>M80*$C$43</f>
        <v>0</v>
      </c>
    </row>
    <row r="82">
      <c r="B82" s="8" t="s">
        <v>129</v>
      </c>
      <c r="C82" s="8" t="s">
        <v>115</v>
      </c>
      <c r="D82" s="8"/>
      <c r="L82" s="8" t="s">
        <v>129</v>
      </c>
      <c r="M82" s="8" t="s">
        <v>115</v>
      </c>
    </row>
    <row r="83">
      <c r="B83" s="36" t="s">
        <v>116</v>
      </c>
      <c r="C83" s="36" t="s">
        <v>117</v>
      </c>
      <c r="D83" s="36" t="s">
        <v>118</v>
      </c>
      <c r="E83" s="36" t="s">
        <v>125</v>
      </c>
      <c r="F83" s="41" t="s">
        <v>120</v>
      </c>
      <c r="G83" s="36" t="s">
        <v>121</v>
      </c>
      <c r="H83" s="36" t="s">
        <v>122</v>
      </c>
      <c r="I83" s="41" t="s">
        <v>123</v>
      </c>
      <c r="J83" s="41" t="s">
        <v>124</v>
      </c>
      <c r="L83" s="36" t="s">
        <v>116</v>
      </c>
      <c r="M83" s="36" t="s">
        <v>117</v>
      </c>
      <c r="N83" s="36" t="s">
        <v>118</v>
      </c>
      <c r="O83" s="36" t="s">
        <v>125</v>
      </c>
      <c r="P83" s="41" t="s">
        <v>120</v>
      </c>
      <c r="Q83" s="36" t="s">
        <v>121</v>
      </c>
      <c r="R83" s="36" t="s">
        <v>122</v>
      </c>
      <c r="S83" s="41" t="s">
        <v>123</v>
      </c>
      <c r="T83" s="41" t="s">
        <v>124</v>
      </c>
    </row>
    <row r="84">
      <c r="B84" s="40"/>
      <c r="C84" s="38"/>
      <c r="D84" s="38"/>
      <c r="E84" s="42" t="str">
        <f t="shared" ref="E84:E89" si="43">D84/C84</f>
        <v>#DIV/0!</v>
      </c>
      <c r="F84" s="42" t="str">
        <f t="shared" ref="F84:F89" si="44">$C$43</f>
        <v/>
      </c>
      <c r="G84" s="42" t="str">
        <f t="shared" ref="G84:G89" si="45">E84*F84</f>
        <v>#DIV/0!</v>
      </c>
      <c r="H84" s="42" t="str">
        <f t="shared" ref="H84:H89" si="46">ROUNDUP(G84,0)</f>
        <v>#DIV/0!</v>
      </c>
      <c r="I84" s="38"/>
      <c r="J84" s="38" t="str">
        <f t="shared" ref="J84:J89" si="47">H84*I84</f>
        <v>#DIV/0!</v>
      </c>
      <c r="L84" s="40"/>
      <c r="M84" s="38"/>
      <c r="N84" s="38"/>
      <c r="O84" s="42" t="str">
        <f t="shared" ref="O84:O89" si="48">N84/M84</f>
        <v>#DIV/0!</v>
      </c>
      <c r="P84" s="42" t="str">
        <f t="shared" ref="P84:P89" si="49">$C$43</f>
        <v/>
      </c>
      <c r="Q84" s="42" t="str">
        <f t="shared" ref="Q84:Q89" si="50">O84*P84</f>
        <v>#DIV/0!</v>
      </c>
      <c r="R84" s="42" t="str">
        <f t="shared" ref="R84:R89" si="51">ROUNDUP(Q84,0)</f>
        <v>#DIV/0!</v>
      </c>
      <c r="S84" s="38"/>
      <c r="T84" s="38" t="str">
        <f t="shared" ref="T84:T89" si="52">R84*S84</f>
        <v>#DIV/0!</v>
      </c>
    </row>
    <row r="85">
      <c r="B85" s="40"/>
      <c r="C85" s="38"/>
      <c r="D85" s="38"/>
      <c r="E85" s="42" t="str">
        <f t="shared" si="43"/>
        <v>#DIV/0!</v>
      </c>
      <c r="F85" s="42" t="str">
        <f t="shared" si="44"/>
        <v/>
      </c>
      <c r="G85" s="42" t="str">
        <f t="shared" si="45"/>
        <v>#DIV/0!</v>
      </c>
      <c r="H85" s="42" t="str">
        <f t="shared" si="46"/>
        <v>#DIV/0!</v>
      </c>
      <c r="I85" s="38"/>
      <c r="J85" s="38" t="str">
        <f t="shared" si="47"/>
        <v>#DIV/0!</v>
      </c>
      <c r="L85" s="40"/>
      <c r="M85" s="38"/>
      <c r="N85" s="38"/>
      <c r="O85" s="42" t="str">
        <f t="shared" si="48"/>
        <v>#DIV/0!</v>
      </c>
      <c r="P85" s="42" t="str">
        <f t="shared" si="49"/>
        <v/>
      </c>
      <c r="Q85" s="42" t="str">
        <f t="shared" si="50"/>
        <v>#DIV/0!</v>
      </c>
      <c r="R85" s="42" t="str">
        <f t="shared" si="51"/>
        <v>#DIV/0!</v>
      </c>
      <c r="S85" s="38"/>
      <c r="T85" s="38" t="str">
        <f t="shared" si="52"/>
        <v>#DIV/0!</v>
      </c>
    </row>
    <row r="86">
      <c r="B86" s="40"/>
      <c r="C86" s="38"/>
      <c r="D86" s="38"/>
      <c r="E86" s="42" t="str">
        <f t="shared" si="43"/>
        <v>#DIV/0!</v>
      </c>
      <c r="F86" s="42" t="str">
        <f t="shared" si="44"/>
        <v/>
      </c>
      <c r="G86" s="42" t="str">
        <f t="shared" si="45"/>
        <v>#DIV/0!</v>
      </c>
      <c r="H86" s="42" t="str">
        <f t="shared" si="46"/>
        <v>#DIV/0!</v>
      </c>
      <c r="I86" s="38"/>
      <c r="J86" s="38" t="str">
        <f t="shared" si="47"/>
        <v>#DIV/0!</v>
      </c>
      <c r="L86" s="40"/>
      <c r="M86" s="38"/>
      <c r="N86" s="38"/>
      <c r="O86" s="42" t="str">
        <f t="shared" si="48"/>
        <v>#DIV/0!</v>
      </c>
      <c r="P86" s="42" t="str">
        <f t="shared" si="49"/>
        <v/>
      </c>
      <c r="Q86" s="42" t="str">
        <f t="shared" si="50"/>
        <v>#DIV/0!</v>
      </c>
      <c r="R86" s="42" t="str">
        <f t="shared" si="51"/>
        <v>#DIV/0!</v>
      </c>
      <c r="S86" s="38"/>
      <c r="T86" s="38" t="str">
        <f t="shared" si="52"/>
        <v>#DIV/0!</v>
      </c>
    </row>
    <row r="87">
      <c r="B87" s="40"/>
      <c r="C87" s="38"/>
      <c r="D87" s="38"/>
      <c r="E87" s="42" t="str">
        <f t="shared" si="43"/>
        <v>#DIV/0!</v>
      </c>
      <c r="F87" s="42" t="str">
        <f t="shared" si="44"/>
        <v/>
      </c>
      <c r="G87" s="42" t="str">
        <f t="shared" si="45"/>
        <v>#DIV/0!</v>
      </c>
      <c r="H87" s="42" t="str">
        <f t="shared" si="46"/>
        <v>#DIV/0!</v>
      </c>
      <c r="I87" s="38"/>
      <c r="J87" s="38" t="str">
        <f t="shared" si="47"/>
        <v>#DIV/0!</v>
      </c>
      <c r="L87" s="40"/>
      <c r="M87" s="38"/>
      <c r="N87" s="38"/>
      <c r="O87" s="42" t="str">
        <f t="shared" si="48"/>
        <v>#DIV/0!</v>
      </c>
      <c r="P87" s="42" t="str">
        <f t="shared" si="49"/>
        <v/>
      </c>
      <c r="Q87" s="42" t="str">
        <f t="shared" si="50"/>
        <v>#DIV/0!</v>
      </c>
      <c r="R87" s="42" t="str">
        <f t="shared" si="51"/>
        <v>#DIV/0!</v>
      </c>
      <c r="S87" s="38"/>
      <c r="T87" s="38" t="str">
        <f t="shared" si="52"/>
        <v>#DIV/0!</v>
      </c>
    </row>
    <row r="88">
      <c r="B88" s="40"/>
      <c r="C88" s="38"/>
      <c r="D88" s="38"/>
      <c r="E88" s="42" t="str">
        <f t="shared" si="43"/>
        <v>#DIV/0!</v>
      </c>
      <c r="F88" s="42" t="str">
        <f t="shared" si="44"/>
        <v/>
      </c>
      <c r="G88" s="42" t="str">
        <f t="shared" si="45"/>
        <v>#DIV/0!</v>
      </c>
      <c r="H88" s="42" t="str">
        <f t="shared" si="46"/>
        <v>#DIV/0!</v>
      </c>
      <c r="I88" s="38"/>
      <c r="J88" s="38" t="str">
        <f t="shared" si="47"/>
        <v>#DIV/0!</v>
      </c>
      <c r="L88" s="40"/>
      <c r="M88" s="38"/>
      <c r="N88" s="38"/>
      <c r="O88" s="42" t="str">
        <f t="shared" si="48"/>
        <v>#DIV/0!</v>
      </c>
      <c r="P88" s="42" t="str">
        <f t="shared" si="49"/>
        <v/>
      </c>
      <c r="Q88" s="42" t="str">
        <f t="shared" si="50"/>
        <v>#DIV/0!</v>
      </c>
      <c r="R88" s="42" t="str">
        <f t="shared" si="51"/>
        <v>#DIV/0!</v>
      </c>
      <c r="S88" s="38"/>
      <c r="T88" s="38" t="str">
        <f t="shared" si="52"/>
        <v>#DIV/0!</v>
      </c>
    </row>
    <row r="89">
      <c r="B89" s="40"/>
      <c r="C89" s="38"/>
      <c r="D89" s="38"/>
      <c r="E89" s="42" t="str">
        <f t="shared" si="43"/>
        <v>#DIV/0!</v>
      </c>
      <c r="F89" s="42" t="str">
        <f t="shared" si="44"/>
        <v/>
      </c>
      <c r="G89" s="42" t="str">
        <f t="shared" si="45"/>
        <v>#DIV/0!</v>
      </c>
      <c r="H89" s="42" t="str">
        <f t="shared" si="46"/>
        <v>#DIV/0!</v>
      </c>
      <c r="I89" s="38"/>
      <c r="J89" s="38" t="str">
        <f t="shared" si="47"/>
        <v>#DIV/0!</v>
      </c>
      <c r="L89" s="40"/>
      <c r="M89" s="38"/>
      <c r="N89" s="38"/>
      <c r="O89" s="42" t="str">
        <f t="shared" si="48"/>
        <v>#DIV/0!</v>
      </c>
      <c r="P89" s="42" t="str">
        <f t="shared" si="49"/>
        <v/>
      </c>
      <c r="Q89" s="42" t="str">
        <f t="shared" si="50"/>
        <v>#DIV/0!</v>
      </c>
      <c r="R89" s="42" t="str">
        <f t="shared" si="51"/>
        <v>#DIV/0!</v>
      </c>
      <c r="S89" s="38"/>
      <c r="T89" s="38" t="str">
        <f t="shared" si="52"/>
        <v>#DIV/0!</v>
      </c>
    </row>
    <row r="90">
      <c r="I90" s="8" t="s">
        <v>107</v>
      </c>
      <c r="J90" s="37" t="str">
        <f>SUM(J84:J89)</f>
        <v>#DIV/0!</v>
      </c>
      <c r="S90" s="8" t="s">
        <v>107</v>
      </c>
      <c r="T90" s="37" t="str">
        <f>SUM(T84:T89)</f>
        <v>#DIV/0!</v>
      </c>
    </row>
    <row r="91">
      <c r="C91" s="36" t="s">
        <v>106</v>
      </c>
      <c r="D91" s="36" t="s">
        <v>107</v>
      </c>
      <c r="M91" s="36" t="s">
        <v>106</v>
      </c>
      <c r="N91" s="36" t="s">
        <v>107</v>
      </c>
    </row>
    <row r="92">
      <c r="B92" s="36" t="s">
        <v>126</v>
      </c>
      <c r="C92" s="38"/>
      <c r="D92" s="38">
        <f>C92*C43</f>
        <v>0</v>
      </c>
      <c r="L92" s="36" t="s">
        <v>126</v>
      </c>
      <c r="M92" s="38"/>
      <c r="N92" s="38">
        <f>M92*M43</f>
        <v>0</v>
      </c>
    </row>
    <row r="94">
      <c r="B94" s="8" t="s">
        <v>131</v>
      </c>
      <c r="C94" s="8" t="s">
        <v>115</v>
      </c>
      <c r="D94" s="8" t="s">
        <v>7</v>
      </c>
      <c r="L94" s="8" t="s">
        <v>131</v>
      </c>
      <c r="M94" s="8" t="s">
        <v>115</v>
      </c>
      <c r="N94" s="8" t="s">
        <v>11</v>
      </c>
    </row>
    <row r="95">
      <c r="B95" s="36" t="s">
        <v>116</v>
      </c>
      <c r="C95" s="36" t="s">
        <v>117</v>
      </c>
      <c r="D95" s="36" t="s">
        <v>118</v>
      </c>
      <c r="E95" s="36" t="s">
        <v>125</v>
      </c>
      <c r="F95" s="41" t="s">
        <v>120</v>
      </c>
      <c r="G95" s="36" t="s">
        <v>121</v>
      </c>
      <c r="H95" s="36" t="s">
        <v>122</v>
      </c>
      <c r="I95" s="41" t="s">
        <v>123</v>
      </c>
      <c r="J95" s="41" t="s">
        <v>124</v>
      </c>
      <c r="L95" s="36" t="s">
        <v>116</v>
      </c>
      <c r="M95" s="36" t="s">
        <v>117</v>
      </c>
      <c r="N95" s="36" t="s">
        <v>118</v>
      </c>
      <c r="O95" s="36" t="s">
        <v>125</v>
      </c>
      <c r="P95" s="41" t="s">
        <v>120</v>
      </c>
      <c r="Q95" s="36" t="s">
        <v>121</v>
      </c>
      <c r="R95" s="36" t="s">
        <v>122</v>
      </c>
      <c r="S95" s="41" t="s">
        <v>123</v>
      </c>
      <c r="T95" s="41" t="s">
        <v>124</v>
      </c>
    </row>
    <row r="96">
      <c r="B96" s="40"/>
      <c r="C96" s="38"/>
      <c r="D96" s="38"/>
      <c r="E96" s="42" t="str">
        <f t="shared" ref="E96:E101" si="53">D96/C96</f>
        <v>#DIV/0!</v>
      </c>
      <c r="F96" s="42" t="str">
        <f t="shared" ref="F96:F101" si="54">$C$43</f>
        <v/>
      </c>
      <c r="G96" s="42" t="str">
        <f t="shared" ref="G96:G101" si="55">E96*F96</f>
        <v>#DIV/0!</v>
      </c>
      <c r="H96" s="42" t="str">
        <f t="shared" ref="H96:H101" si="56">ROUNDUP(G96,0)</f>
        <v>#DIV/0!</v>
      </c>
      <c r="I96" s="38"/>
      <c r="J96" s="38" t="str">
        <f t="shared" ref="J96:J101" si="57">H96*I96</f>
        <v>#DIV/0!</v>
      </c>
      <c r="L96" s="40"/>
      <c r="M96" s="38"/>
      <c r="N96" s="38"/>
      <c r="O96" s="42" t="str">
        <f t="shared" ref="O96:O101" si="58">N96/M96</f>
        <v>#DIV/0!</v>
      </c>
      <c r="P96" s="42" t="str">
        <f t="shared" ref="P96:P101" si="59">$C$43</f>
        <v/>
      </c>
      <c r="Q96" s="42" t="str">
        <f t="shared" ref="Q96:Q101" si="60">O96*P96</f>
        <v>#DIV/0!</v>
      </c>
      <c r="R96" s="42" t="str">
        <f t="shared" ref="R96:R101" si="61">ROUNDUP(Q96,0)</f>
        <v>#DIV/0!</v>
      </c>
      <c r="S96" s="38"/>
      <c r="T96" s="38" t="str">
        <f t="shared" ref="T96:T101" si="62">R96*S96</f>
        <v>#DIV/0!</v>
      </c>
    </row>
    <row r="97">
      <c r="B97" s="40"/>
      <c r="C97" s="38"/>
      <c r="D97" s="38"/>
      <c r="E97" s="42" t="str">
        <f t="shared" si="53"/>
        <v>#DIV/0!</v>
      </c>
      <c r="F97" s="42" t="str">
        <f t="shared" si="54"/>
        <v/>
      </c>
      <c r="G97" s="42" t="str">
        <f t="shared" si="55"/>
        <v>#DIV/0!</v>
      </c>
      <c r="H97" s="42" t="str">
        <f t="shared" si="56"/>
        <v>#DIV/0!</v>
      </c>
      <c r="I97" s="38"/>
      <c r="J97" s="38" t="str">
        <f t="shared" si="57"/>
        <v>#DIV/0!</v>
      </c>
      <c r="L97" s="40"/>
      <c r="M97" s="38"/>
      <c r="N97" s="38"/>
      <c r="O97" s="42" t="str">
        <f t="shared" si="58"/>
        <v>#DIV/0!</v>
      </c>
      <c r="P97" s="42" t="str">
        <f t="shared" si="59"/>
        <v/>
      </c>
      <c r="Q97" s="42" t="str">
        <f t="shared" si="60"/>
        <v>#DIV/0!</v>
      </c>
      <c r="R97" s="42" t="str">
        <f t="shared" si="61"/>
        <v>#DIV/0!</v>
      </c>
      <c r="S97" s="38"/>
      <c r="T97" s="38" t="str">
        <f t="shared" si="62"/>
        <v>#DIV/0!</v>
      </c>
    </row>
    <row r="98">
      <c r="B98" s="40"/>
      <c r="C98" s="38"/>
      <c r="D98" s="38"/>
      <c r="E98" s="42" t="str">
        <f t="shared" si="53"/>
        <v>#DIV/0!</v>
      </c>
      <c r="F98" s="42" t="str">
        <f t="shared" si="54"/>
        <v/>
      </c>
      <c r="G98" s="42" t="str">
        <f t="shared" si="55"/>
        <v>#DIV/0!</v>
      </c>
      <c r="H98" s="42" t="str">
        <f t="shared" si="56"/>
        <v>#DIV/0!</v>
      </c>
      <c r="I98" s="38"/>
      <c r="J98" s="38" t="str">
        <f t="shared" si="57"/>
        <v>#DIV/0!</v>
      </c>
      <c r="L98" s="40"/>
      <c r="M98" s="38"/>
      <c r="N98" s="38"/>
      <c r="O98" s="42" t="str">
        <f t="shared" si="58"/>
        <v>#DIV/0!</v>
      </c>
      <c r="P98" s="42" t="str">
        <f t="shared" si="59"/>
        <v/>
      </c>
      <c r="Q98" s="42" t="str">
        <f t="shared" si="60"/>
        <v>#DIV/0!</v>
      </c>
      <c r="R98" s="42" t="str">
        <f t="shared" si="61"/>
        <v>#DIV/0!</v>
      </c>
      <c r="S98" s="38"/>
      <c r="T98" s="38" t="str">
        <f t="shared" si="62"/>
        <v>#DIV/0!</v>
      </c>
    </row>
    <row r="99">
      <c r="B99" s="40"/>
      <c r="C99" s="38"/>
      <c r="D99" s="38"/>
      <c r="E99" s="42" t="str">
        <f t="shared" si="53"/>
        <v>#DIV/0!</v>
      </c>
      <c r="F99" s="42" t="str">
        <f t="shared" si="54"/>
        <v/>
      </c>
      <c r="G99" s="42" t="str">
        <f t="shared" si="55"/>
        <v>#DIV/0!</v>
      </c>
      <c r="H99" s="42" t="str">
        <f t="shared" si="56"/>
        <v>#DIV/0!</v>
      </c>
      <c r="I99" s="38"/>
      <c r="J99" s="38" t="str">
        <f t="shared" si="57"/>
        <v>#DIV/0!</v>
      </c>
      <c r="L99" s="40"/>
      <c r="M99" s="38"/>
      <c r="N99" s="38"/>
      <c r="O99" s="42" t="str">
        <f t="shared" si="58"/>
        <v>#DIV/0!</v>
      </c>
      <c r="P99" s="42" t="str">
        <f t="shared" si="59"/>
        <v/>
      </c>
      <c r="Q99" s="42" t="str">
        <f t="shared" si="60"/>
        <v>#DIV/0!</v>
      </c>
      <c r="R99" s="42" t="str">
        <f t="shared" si="61"/>
        <v>#DIV/0!</v>
      </c>
      <c r="S99" s="38"/>
      <c r="T99" s="38" t="str">
        <f t="shared" si="62"/>
        <v>#DIV/0!</v>
      </c>
    </row>
    <row r="100">
      <c r="B100" s="40"/>
      <c r="C100" s="38"/>
      <c r="D100" s="38"/>
      <c r="E100" s="42" t="str">
        <f t="shared" si="53"/>
        <v>#DIV/0!</v>
      </c>
      <c r="F100" s="42" t="str">
        <f t="shared" si="54"/>
        <v/>
      </c>
      <c r="G100" s="42" t="str">
        <f t="shared" si="55"/>
        <v>#DIV/0!</v>
      </c>
      <c r="H100" s="42" t="str">
        <f t="shared" si="56"/>
        <v>#DIV/0!</v>
      </c>
      <c r="I100" s="38"/>
      <c r="J100" s="38" t="str">
        <f t="shared" si="57"/>
        <v>#DIV/0!</v>
      </c>
      <c r="L100" s="40"/>
      <c r="M100" s="38"/>
      <c r="N100" s="38"/>
      <c r="O100" s="42" t="str">
        <f t="shared" si="58"/>
        <v>#DIV/0!</v>
      </c>
      <c r="P100" s="42" t="str">
        <f t="shared" si="59"/>
        <v/>
      </c>
      <c r="Q100" s="42" t="str">
        <f t="shared" si="60"/>
        <v>#DIV/0!</v>
      </c>
      <c r="R100" s="42" t="str">
        <f t="shared" si="61"/>
        <v>#DIV/0!</v>
      </c>
      <c r="S100" s="38"/>
      <c r="T100" s="38" t="str">
        <f t="shared" si="62"/>
        <v>#DIV/0!</v>
      </c>
    </row>
    <row r="101">
      <c r="B101" s="40"/>
      <c r="C101" s="38"/>
      <c r="D101" s="38"/>
      <c r="E101" s="42" t="str">
        <f t="shared" si="53"/>
        <v>#DIV/0!</v>
      </c>
      <c r="F101" s="42" t="str">
        <f t="shared" si="54"/>
        <v/>
      </c>
      <c r="G101" s="42" t="str">
        <f t="shared" si="55"/>
        <v>#DIV/0!</v>
      </c>
      <c r="H101" s="42" t="str">
        <f t="shared" si="56"/>
        <v>#DIV/0!</v>
      </c>
      <c r="I101" s="38"/>
      <c r="J101" s="38" t="str">
        <f t="shared" si="57"/>
        <v>#DIV/0!</v>
      </c>
      <c r="L101" s="40"/>
      <c r="M101" s="38"/>
      <c r="N101" s="38"/>
      <c r="O101" s="42" t="str">
        <f t="shared" si="58"/>
        <v>#DIV/0!</v>
      </c>
      <c r="P101" s="42" t="str">
        <f t="shared" si="59"/>
        <v/>
      </c>
      <c r="Q101" s="42" t="str">
        <f t="shared" si="60"/>
        <v>#DIV/0!</v>
      </c>
      <c r="R101" s="42" t="str">
        <f t="shared" si="61"/>
        <v>#DIV/0!</v>
      </c>
      <c r="S101" s="38"/>
      <c r="T101" s="38" t="str">
        <f t="shared" si="62"/>
        <v>#DIV/0!</v>
      </c>
    </row>
    <row r="102">
      <c r="I102" s="8" t="s">
        <v>107</v>
      </c>
      <c r="J102" s="37" t="str">
        <f>SUM(J96:J101)</f>
        <v>#DIV/0!</v>
      </c>
      <c r="S102" s="8" t="s">
        <v>107</v>
      </c>
      <c r="T102" s="37" t="str">
        <f>SUM(T96:T101)</f>
        <v>#DIV/0!</v>
      </c>
    </row>
    <row r="103">
      <c r="C103" s="36" t="s">
        <v>106</v>
      </c>
      <c r="D103" s="36" t="s">
        <v>107</v>
      </c>
      <c r="I103" s="8"/>
      <c r="M103" s="36" t="s">
        <v>106</v>
      </c>
      <c r="N103" s="36" t="s">
        <v>107</v>
      </c>
      <c r="S103" s="8"/>
    </row>
    <row r="104">
      <c r="B104" s="36" t="s">
        <v>126</v>
      </c>
      <c r="C104" s="38"/>
      <c r="D104" s="38">
        <f>C104*$C$43</f>
        <v>0</v>
      </c>
      <c r="F104" s="8" t="s">
        <v>132</v>
      </c>
      <c r="G104" s="8" t="s">
        <v>133</v>
      </c>
      <c r="I104" s="8"/>
      <c r="L104" s="36" t="s">
        <v>126</v>
      </c>
      <c r="M104" s="38"/>
      <c r="N104" s="38">
        <f>M104*$C$43</f>
        <v>0</v>
      </c>
      <c r="S104" s="8"/>
    </row>
    <row r="105">
      <c r="I105" s="8"/>
      <c r="S105" s="8"/>
    </row>
    <row r="106">
      <c r="B106" s="8" t="s">
        <v>134</v>
      </c>
      <c r="C106" s="8" t="s">
        <v>115</v>
      </c>
      <c r="D106" s="8" t="s">
        <v>7</v>
      </c>
      <c r="L106" s="8" t="s">
        <v>134</v>
      </c>
      <c r="M106" s="8" t="s">
        <v>115</v>
      </c>
      <c r="N106" s="8" t="s">
        <v>11</v>
      </c>
    </row>
    <row r="107">
      <c r="B107" s="36" t="s">
        <v>116</v>
      </c>
      <c r="C107" s="36" t="s">
        <v>117</v>
      </c>
      <c r="D107" s="36" t="s">
        <v>118</v>
      </c>
      <c r="E107" s="36" t="s">
        <v>125</v>
      </c>
      <c r="F107" s="41" t="s">
        <v>120</v>
      </c>
      <c r="G107" s="36" t="s">
        <v>121</v>
      </c>
      <c r="H107" s="36" t="s">
        <v>122</v>
      </c>
      <c r="I107" s="41" t="s">
        <v>123</v>
      </c>
      <c r="J107" s="41" t="s">
        <v>124</v>
      </c>
      <c r="L107" s="36" t="s">
        <v>116</v>
      </c>
      <c r="M107" s="36" t="s">
        <v>117</v>
      </c>
      <c r="N107" s="36" t="s">
        <v>118</v>
      </c>
      <c r="O107" s="36" t="s">
        <v>125</v>
      </c>
      <c r="P107" s="41" t="s">
        <v>120</v>
      </c>
      <c r="Q107" s="36" t="s">
        <v>121</v>
      </c>
      <c r="R107" s="36" t="s">
        <v>122</v>
      </c>
      <c r="S107" s="41" t="s">
        <v>123</v>
      </c>
      <c r="T107" s="41" t="s">
        <v>124</v>
      </c>
    </row>
    <row r="108">
      <c r="B108" s="40"/>
      <c r="C108" s="38"/>
      <c r="D108" s="38"/>
      <c r="E108" s="42" t="str">
        <f t="shared" ref="E108:E113" si="63">D108/C108</f>
        <v>#DIV/0!</v>
      </c>
      <c r="F108" s="42" t="str">
        <f t="shared" ref="F108:F113" si="64">$C$43</f>
        <v/>
      </c>
      <c r="G108" s="42" t="str">
        <f t="shared" ref="G108:G113" si="65">E108*F108</f>
        <v>#DIV/0!</v>
      </c>
      <c r="H108" s="42" t="str">
        <f t="shared" ref="H108:H113" si="66">ROUNDUP(G108,0)</f>
        <v>#DIV/0!</v>
      </c>
      <c r="I108" s="38"/>
      <c r="J108" s="38" t="str">
        <f t="shared" ref="J108:J113" si="67">H108*I108</f>
        <v>#DIV/0!</v>
      </c>
      <c r="L108" s="40"/>
      <c r="M108" s="38"/>
      <c r="N108" s="38"/>
      <c r="O108" s="42" t="str">
        <f t="shared" ref="O108:O113" si="68">N108/M108</f>
        <v>#DIV/0!</v>
      </c>
      <c r="P108" s="42" t="str">
        <f t="shared" ref="P108:P113" si="69">$C$43</f>
        <v/>
      </c>
      <c r="Q108" s="42" t="str">
        <f t="shared" ref="Q108:Q113" si="70">O108*P108</f>
        <v>#DIV/0!</v>
      </c>
      <c r="R108" s="42" t="str">
        <f t="shared" ref="R108:R113" si="71">ROUNDUP(Q108,0)</f>
        <v>#DIV/0!</v>
      </c>
      <c r="S108" s="38"/>
      <c r="T108" s="38" t="str">
        <f t="shared" ref="T108:T113" si="72">R108*S108</f>
        <v>#DIV/0!</v>
      </c>
    </row>
    <row r="109">
      <c r="B109" s="40"/>
      <c r="C109" s="38"/>
      <c r="D109" s="38"/>
      <c r="E109" s="42" t="str">
        <f t="shared" si="63"/>
        <v>#DIV/0!</v>
      </c>
      <c r="F109" s="42" t="str">
        <f t="shared" si="64"/>
        <v/>
      </c>
      <c r="G109" s="42" t="str">
        <f t="shared" si="65"/>
        <v>#DIV/0!</v>
      </c>
      <c r="H109" s="42" t="str">
        <f t="shared" si="66"/>
        <v>#DIV/0!</v>
      </c>
      <c r="I109" s="38"/>
      <c r="J109" s="38" t="str">
        <f t="shared" si="67"/>
        <v>#DIV/0!</v>
      </c>
      <c r="L109" s="40"/>
      <c r="M109" s="38"/>
      <c r="N109" s="38"/>
      <c r="O109" s="42" t="str">
        <f t="shared" si="68"/>
        <v>#DIV/0!</v>
      </c>
      <c r="P109" s="42" t="str">
        <f t="shared" si="69"/>
        <v/>
      </c>
      <c r="Q109" s="42" t="str">
        <f t="shared" si="70"/>
        <v>#DIV/0!</v>
      </c>
      <c r="R109" s="42" t="str">
        <f t="shared" si="71"/>
        <v>#DIV/0!</v>
      </c>
      <c r="S109" s="38"/>
      <c r="T109" s="38" t="str">
        <f t="shared" si="72"/>
        <v>#DIV/0!</v>
      </c>
    </row>
    <row r="110">
      <c r="B110" s="40"/>
      <c r="C110" s="38"/>
      <c r="D110" s="38"/>
      <c r="E110" s="42" t="str">
        <f t="shared" si="63"/>
        <v>#DIV/0!</v>
      </c>
      <c r="F110" s="42" t="str">
        <f t="shared" si="64"/>
        <v/>
      </c>
      <c r="G110" s="42" t="str">
        <f t="shared" si="65"/>
        <v>#DIV/0!</v>
      </c>
      <c r="H110" s="42" t="str">
        <f t="shared" si="66"/>
        <v>#DIV/0!</v>
      </c>
      <c r="I110" s="38"/>
      <c r="J110" s="38" t="str">
        <f t="shared" si="67"/>
        <v>#DIV/0!</v>
      </c>
      <c r="L110" s="40"/>
      <c r="M110" s="38"/>
      <c r="N110" s="38"/>
      <c r="O110" s="42" t="str">
        <f t="shared" si="68"/>
        <v>#DIV/0!</v>
      </c>
      <c r="P110" s="42" t="str">
        <f t="shared" si="69"/>
        <v/>
      </c>
      <c r="Q110" s="42" t="str">
        <f t="shared" si="70"/>
        <v>#DIV/0!</v>
      </c>
      <c r="R110" s="42" t="str">
        <f t="shared" si="71"/>
        <v>#DIV/0!</v>
      </c>
      <c r="S110" s="38"/>
      <c r="T110" s="38" t="str">
        <f t="shared" si="72"/>
        <v>#DIV/0!</v>
      </c>
    </row>
    <row r="111">
      <c r="B111" s="40"/>
      <c r="C111" s="38"/>
      <c r="D111" s="38"/>
      <c r="E111" s="42" t="str">
        <f t="shared" si="63"/>
        <v>#DIV/0!</v>
      </c>
      <c r="F111" s="42" t="str">
        <f t="shared" si="64"/>
        <v/>
      </c>
      <c r="G111" s="42" t="str">
        <f t="shared" si="65"/>
        <v>#DIV/0!</v>
      </c>
      <c r="H111" s="42" t="str">
        <f t="shared" si="66"/>
        <v>#DIV/0!</v>
      </c>
      <c r="I111" s="38"/>
      <c r="J111" s="38" t="str">
        <f t="shared" si="67"/>
        <v>#DIV/0!</v>
      </c>
      <c r="L111" s="40"/>
      <c r="M111" s="38"/>
      <c r="N111" s="38"/>
      <c r="O111" s="42" t="str">
        <f t="shared" si="68"/>
        <v>#DIV/0!</v>
      </c>
      <c r="P111" s="42" t="str">
        <f t="shared" si="69"/>
        <v/>
      </c>
      <c r="Q111" s="42" t="str">
        <f t="shared" si="70"/>
        <v>#DIV/0!</v>
      </c>
      <c r="R111" s="42" t="str">
        <f t="shared" si="71"/>
        <v>#DIV/0!</v>
      </c>
      <c r="S111" s="38"/>
      <c r="T111" s="38" t="str">
        <f t="shared" si="72"/>
        <v>#DIV/0!</v>
      </c>
    </row>
    <row r="112">
      <c r="B112" s="40"/>
      <c r="C112" s="38"/>
      <c r="D112" s="38"/>
      <c r="E112" s="42" t="str">
        <f t="shared" si="63"/>
        <v>#DIV/0!</v>
      </c>
      <c r="F112" s="42" t="str">
        <f t="shared" si="64"/>
        <v/>
      </c>
      <c r="G112" s="42" t="str">
        <f t="shared" si="65"/>
        <v>#DIV/0!</v>
      </c>
      <c r="H112" s="42" t="str">
        <f t="shared" si="66"/>
        <v>#DIV/0!</v>
      </c>
      <c r="I112" s="38"/>
      <c r="J112" s="38" t="str">
        <f t="shared" si="67"/>
        <v>#DIV/0!</v>
      </c>
      <c r="L112" s="40"/>
      <c r="M112" s="38"/>
      <c r="N112" s="38"/>
      <c r="O112" s="42" t="str">
        <f t="shared" si="68"/>
        <v>#DIV/0!</v>
      </c>
      <c r="P112" s="42" t="str">
        <f t="shared" si="69"/>
        <v/>
      </c>
      <c r="Q112" s="42" t="str">
        <f t="shared" si="70"/>
        <v>#DIV/0!</v>
      </c>
      <c r="R112" s="42" t="str">
        <f t="shared" si="71"/>
        <v>#DIV/0!</v>
      </c>
      <c r="S112" s="38"/>
      <c r="T112" s="38" t="str">
        <f t="shared" si="72"/>
        <v>#DIV/0!</v>
      </c>
    </row>
    <row r="113">
      <c r="B113" s="40"/>
      <c r="C113" s="38"/>
      <c r="D113" s="38"/>
      <c r="E113" s="42" t="str">
        <f t="shared" si="63"/>
        <v>#DIV/0!</v>
      </c>
      <c r="F113" s="42" t="str">
        <f t="shared" si="64"/>
        <v/>
      </c>
      <c r="G113" s="42" t="str">
        <f t="shared" si="65"/>
        <v>#DIV/0!</v>
      </c>
      <c r="H113" s="42" t="str">
        <f t="shared" si="66"/>
        <v>#DIV/0!</v>
      </c>
      <c r="I113" s="38"/>
      <c r="J113" s="38" t="str">
        <f t="shared" si="67"/>
        <v>#DIV/0!</v>
      </c>
      <c r="L113" s="40"/>
      <c r="M113" s="38"/>
      <c r="N113" s="38"/>
      <c r="O113" s="42" t="str">
        <f t="shared" si="68"/>
        <v>#DIV/0!</v>
      </c>
      <c r="P113" s="42" t="str">
        <f t="shared" si="69"/>
        <v/>
      </c>
      <c r="Q113" s="42" t="str">
        <f t="shared" si="70"/>
        <v>#DIV/0!</v>
      </c>
      <c r="R113" s="42" t="str">
        <f t="shared" si="71"/>
        <v>#DIV/0!</v>
      </c>
      <c r="S113" s="38"/>
      <c r="T113" s="38" t="str">
        <f t="shared" si="72"/>
        <v>#DIV/0!</v>
      </c>
    </row>
    <row r="114">
      <c r="I114" s="8" t="s">
        <v>107</v>
      </c>
      <c r="J114" s="37" t="str">
        <f>SUM(J108:J113)</f>
        <v>#DIV/0!</v>
      </c>
      <c r="S114" s="8" t="s">
        <v>107</v>
      </c>
      <c r="T114" s="37" t="str">
        <f>SUM(T108:T113)</f>
        <v>#DIV/0!</v>
      </c>
    </row>
    <row r="115">
      <c r="C115" s="36" t="s">
        <v>106</v>
      </c>
      <c r="D115" s="36" t="s">
        <v>107</v>
      </c>
      <c r="M115" s="36" t="s">
        <v>106</v>
      </c>
      <c r="N115" s="36" t="s">
        <v>107</v>
      </c>
    </row>
    <row r="116">
      <c r="B116" s="36" t="s">
        <v>126</v>
      </c>
      <c r="C116" s="38"/>
      <c r="D116" s="38">
        <f>C116*$C$43</f>
        <v>0</v>
      </c>
      <c r="L116" s="36" t="s">
        <v>126</v>
      </c>
      <c r="M116" s="38"/>
      <c r="N116" s="38">
        <f>M116*$C$43</f>
        <v>0</v>
      </c>
    </row>
    <row r="118">
      <c r="B118" s="8" t="s">
        <v>135</v>
      </c>
      <c r="C118" s="8" t="s">
        <v>115</v>
      </c>
      <c r="D118" s="8" t="s">
        <v>10</v>
      </c>
      <c r="L118" s="8" t="s">
        <v>135</v>
      </c>
      <c r="M118" s="8" t="s">
        <v>115</v>
      </c>
      <c r="N118" s="8" t="s">
        <v>13</v>
      </c>
    </row>
    <row r="119">
      <c r="B119" s="36" t="s">
        <v>116</v>
      </c>
      <c r="C119" s="36" t="s">
        <v>117</v>
      </c>
      <c r="D119" s="36" t="s">
        <v>118</v>
      </c>
      <c r="E119" s="36" t="s">
        <v>125</v>
      </c>
      <c r="F119" s="41" t="s">
        <v>120</v>
      </c>
      <c r="G119" s="36" t="s">
        <v>121</v>
      </c>
      <c r="H119" s="36" t="s">
        <v>122</v>
      </c>
      <c r="I119" s="41" t="s">
        <v>123</v>
      </c>
      <c r="J119" s="41" t="s">
        <v>124</v>
      </c>
      <c r="L119" s="36" t="s">
        <v>116</v>
      </c>
      <c r="M119" s="36" t="s">
        <v>117</v>
      </c>
      <c r="N119" s="36" t="s">
        <v>118</v>
      </c>
      <c r="O119" s="36" t="s">
        <v>125</v>
      </c>
      <c r="P119" s="41" t="s">
        <v>120</v>
      </c>
      <c r="Q119" s="36" t="s">
        <v>121</v>
      </c>
      <c r="R119" s="36" t="s">
        <v>122</v>
      </c>
      <c r="S119" s="41" t="s">
        <v>123</v>
      </c>
      <c r="T119" s="41" t="s">
        <v>124</v>
      </c>
    </row>
    <row r="120">
      <c r="B120" s="40"/>
      <c r="C120" s="38"/>
      <c r="D120" s="38"/>
      <c r="E120" s="42" t="str">
        <f t="shared" ref="E120:E125" si="73">D120/C120</f>
        <v>#DIV/0!</v>
      </c>
      <c r="F120" s="42" t="str">
        <f t="shared" ref="F120:F125" si="74">$C$43</f>
        <v/>
      </c>
      <c r="G120" s="42" t="str">
        <f t="shared" ref="G120:G125" si="75">E120*F120</f>
        <v>#DIV/0!</v>
      </c>
      <c r="H120" s="42" t="str">
        <f t="shared" ref="H120:H125" si="76">ROUNDUP(G120,0)</f>
        <v>#DIV/0!</v>
      </c>
      <c r="I120" s="38"/>
      <c r="J120" s="38" t="str">
        <f t="shared" ref="J120:J125" si="77">H120*I120</f>
        <v>#DIV/0!</v>
      </c>
      <c r="L120" s="40"/>
      <c r="M120" s="38"/>
      <c r="N120" s="38"/>
      <c r="O120" s="42" t="str">
        <f t="shared" ref="O120:O125" si="78">N120/M120</f>
        <v>#DIV/0!</v>
      </c>
      <c r="P120" s="42" t="str">
        <f t="shared" ref="P120:P125" si="79">$C$43</f>
        <v/>
      </c>
      <c r="Q120" s="42" t="str">
        <f t="shared" ref="Q120:Q125" si="80">O120*P120</f>
        <v>#DIV/0!</v>
      </c>
      <c r="R120" s="42" t="str">
        <f t="shared" ref="R120:R125" si="81">ROUNDUP(Q120,0)</f>
        <v>#DIV/0!</v>
      </c>
      <c r="S120" s="38"/>
      <c r="T120" s="38" t="str">
        <f t="shared" ref="T120:T125" si="82">R120*S120</f>
        <v>#DIV/0!</v>
      </c>
    </row>
    <row r="121">
      <c r="B121" s="40"/>
      <c r="C121" s="38"/>
      <c r="D121" s="38"/>
      <c r="E121" s="42" t="str">
        <f t="shared" si="73"/>
        <v>#DIV/0!</v>
      </c>
      <c r="F121" s="42" t="str">
        <f t="shared" si="74"/>
        <v/>
      </c>
      <c r="G121" s="42" t="str">
        <f t="shared" si="75"/>
        <v>#DIV/0!</v>
      </c>
      <c r="H121" s="42" t="str">
        <f t="shared" si="76"/>
        <v>#DIV/0!</v>
      </c>
      <c r="I121" s="38"/>
      <c r="J121" s="38" t="str">
        <f t="shared" si="77"/>
        <v>#DIV/0!</v>
      </c>
      <c r="L121" s="40"/>
      <c r="M121" s="38"/>
      <c r="N121" s="38"/>
      <c r="O121" s="42" t="str">
        <f t="shared" si="78"/>
        <v>#DIV/0!</v>
      </c>
      <c r="P121" s="42" t="str">
        <f t="shared" si="79"/>
        <v/>
      </c>
      <c r="Q121" s="42" t="str">
        <f t="shared" si="80"/>
        <v>#DIV/0!</v>
      </c>
      <c r="R121" s="42" t="str">
        <f t="shared" si="81"/>
        <v>#DIV/0!</v>
      </c>
      <c r="S121" s="38"/>
      <c r="T121" s="38" t="str">
        <f t="shared" si="82"/>
        <v>#DIV/0!</v>
      </c>
    </row>
    <row r="122">
      <c r="B122" s="40"/>
      <c r="C122" s="38"/>
      <c r="D122" s="38"/>
      <c r="E122" s="42" t="str">
        <f t="shared" si="73"/>
        <v>#DIV/0!</v>
      </c>
      <c r="F122" s="42" t="str">
        <f t="shared" si="74"/>
        <v/>
      </c>
      <c r="G122" s="42" t="str">
        <f t="shared" si="75"/>
        <v>#DIV/0!</v>
      </c>
      <c r="H122" s="42" t="str">
        <f t="shared" si="76"/>
        <v>#DIV/0!</v>
      </c>
      <c r="I122" s="38"/>
      <c r="J122" s="38" t="str">
        <f t="shared" si="77"/>
        <v>#DIV/0!</v>
      </c>
      <c r="L122" s="40"/>
      <c r="M122" s="38"/>
      <c r="N122" s="38"/>
      <c r="O122" s="42" t="str">
        <f t="shared" si="78"/>
        <v>#DIV/0!</v>
      </c>
      <c r="P122" s="42" t="str">
        <f t="shared" si="79"/>
        <v/>
      </c>
      <c r="Q122" s="42" t="str">
        <f t="shared" si="80"/>
        <v>#DIV/0!</v>
      </c>
      <c r="R122" s="42" t="str">
        <f t="shared" si="81"/>
        <v>#DIV/0!</v>
      </c>
      <c r="S122" s="38"/>
      <c r="T122" s="38" t="str">
        <f t="shared" si="82"/>
        <v>#DIV/0!</v>
      </c>
    </row>
    <row r="123">
      <c r="B123" s="40"/>
      <c r="C123" s="38"/>
      <c r="D123" s="38"/>
      <c r="E123" s="42" t="str">
        <f t="shared" si="73"/>
        <v>#DIV/0!</v>
      </c>
      <c r="F123" s="42" t="str">
        <f t="shared" si="74"/>
        <v/>
      </c>
      <c r="G123" s="42" t="str">
        <f t="shared" si="75"/>
        <v>#DIV/0!</v>
      </c>
      <c r="H123" s="42" t="str">
        <f t="shared" si="76"/>
        <v>#DIV/0!</v>
      </c>
      <c r="I123" s="38"/>
      <c r="J123" s="38" t="str">
        <f t="shared" si="77"/>
        <v>#DIV/0!</v>
      </c>
      <c r="L123" s="40"/>
      <c r="M123" s="38"/>
      <c r="N123" s="38"/>
      <c r="O123" s="42" t="str">
        <f t="shared" si="78"/>
        <v>#DIV/0!</v>
      </c>
      <c r="P123" s="42" t="str">
        <f t="shared" si="79"/>
        <v/>
      </c>
      <c r="Q123" s="42" t="str">
        <f t="shared" si="80"/>
        <v>#DIV/0!</v>
      </c>
      <c r="R123" s="42" t="str">
        <f t="shared" si="81"/>
        <v>#DIV/0!</v>
      </c>
      <c r="S123" s="38"/>
      <c r="T123" s="38" t="str">
        <f t="shared" si="82"/>
        <v>#DIV/0!</v>
      </c>
    </row>
    <row r="124">
      <c r="B124" s="40"/>
      <c r="C124" s="38"/>
      <c r="D124" s="38"/>
      <c r="E124" s="42" t="str">
        <f t="shared" si="73"/>
        <v>#DIV/0!</v>
      </c>
      <c r="F124" s="42" t="str">
        <f t="shared" si="74"/>
        <v/>
      </c>
      <c r="G124" s="42" t="str">
        <f t="shared" si="75"/>
        <v>#DIV/0!</v>
      </c>
      <c r="H124" s="42" t="str">
        <f t="shared" si="76"/>
        <v>#DIV/0!</v>
      </c>
      <c r="I124" s="38"/>
      <c r="J124" s="38" t="str">
        <f t="shared" si="77"/>
        <v>#DIV/0!</v>
      </c>
      <c r="L124" s="40"/>
      <c r="M124" s="38"/>
      <c r="N124" s="38"/>
      <c r="O124" s="42" t="str">
        <f t="shared" si="78"/>
        <v>#DIV/0!</v>
      </c>
      <c r="P124" s="42" t="str">
        <f t="shared" si="79"/>
        <v/>
      </c>
      <c r="Q124" s="42" t="str">
        <f t="shared" si="80"/>
        <v>#DIV/0!</v>
      </c>
      <c r="R124" s="42" t="str">
        <f t="shared" si="81"/>
        <v>#DIV/0!</v>
      </c>
      <c r="S124" s="38"/>
      <c r="T124" s="38" t="str">
        <f t="shared" si="82"/>
        <v>#DIV/0!</v>
      </c>
    </row>
    <row r="125">
      <c r="B125" s="40"/>
      <c r="C125" s="38"/>
      <c r="D125" s="38"/>
      <c r="E125" s="42" t="str">
        <f t="shared" si="73"/>
        <v>#DIV/0!</v>
      </c>
      <c r="F125" s="42" t="str">
        <f t="shared" si="74"/>
        <v/>
      </c>
      <c r="G125" s="42" t="str">
        <f t="shared" si="75"/>
        <v>#DIV/0!</v>
      </c>
      <c r="H125" s="42" t="str">
        <f t="shared" si="76"/>
        <v>#DIV/0!</v>
      </c>
      <c r="I125" s="38"/>
      <c r="J125" s="38" t="str">
        <f t="shared" si="77"/>
        <v>#DIV/0!</v>
      </c>
      <c r="L125" s="40"/>
      <c r="M125" s="38"/>
      <c r="N125" s="38"/>
      <c r="O125" s="42" t="str">
        <f t="shared" si="78"/>
        <v>#DIV/0!</v>
      </c>
      <c r="P125" s="42" t="str">
        <f t="shared" si="79"/>
        <v/>
      </c>
      <c r="Q125" s="42" t="str">
        <f t="shared" si="80"/>
        <v>#DIV/0!</v>
      </c>
      <c r="R125" s="42" t="str">
        <f t="shared" si="81"/>
        <v>#DIV/0!</v>
      </c>
      <c r="S125" s="38"/>
      <c r="T125" s="38" t="str">
        <f t="shared" si="82"/>
        <v>#DIV/0!</v>
      </c>
    </row>
    <row r="126">
      <c r="I126" s="8" t="s">
        <v>107</v>
      </c>
      <c r="J126" s="37" t="str">
        <f>SUM(J120:J125)</f>
        <v>#DIV/0!</v>
      </c>
      <c r="S126" s="8" t="s">
        <v>107</v>
      </c>
      <c r="T126" s="37" t="str">
        <f>SUM(T120:T125)</f>
        <v>#DIV/0!</v>
      </c>
    </row>
    <row r="127">
      <c r="C127" s="36" t="s">
        <v>106</v>
      </c>
      <c r="D127" s="36" t="s">
        <v>107</v>
      </c>
      <c r="M127" s="36" t="s">
        <v>106</v>
      </c>
      <c r="N127" s="36" t="s">
        <v>107</v>
      </c>
    </row>
    <row r="128">
      <c r="B128" s="36" t="s">
        <v>126</v>
      </c>
      <c r="C128" s="38"/>
      <c r="D128" s="38">
        <f>C128*C43</f>
        <v>0</v>
      </c>
      <c r="L128" s="36" t="s">
        <v>126</v>
      </c>
      <c r="M128" s="38"/>
      <c r="N128" s="38">
        <f>M128*M43</f>
        <v>0</v>
      </c>
    </row>
    <row r="130">
      <c r="C130" s="36" t="s">
        <v>106</v>
      </c>
      <c r="D130" s="37">
        <f>C131*C43</f>
        <v>0</v>
      </c>
      <c r="E130" s="36" t="s">
        <v>108</v>
      </c>
      <c r="M130" s="36" t="s">
        <v>106</v>
      </c>
      <c r="N130" s="36" t="s">
        <v>107</v>
      </c>
      <c r="O130" s="36" t="s">
        <v>108</v>
      </c>
    </row>
    <row r="131">
      <c r="B131" s="36" t="s">
        <v>137</v>
      </c>
      <c r="C131" s="37"/>
      <c r="D131" s="38">
        <f>C131*C43</f>
        <v>0</v>
      </c>
      <c r="E131" s="36"/>
      <c r="L131" s="36" t="s">
        <v>137</v>
      </c>
      <c r="M131" s="37"/>
      <c r="N131" s="38">
        <f>M131*C43</f>
        <v>0</v>
      </c>
      <c r="O131" s="36" t="s">
        <v>14</v>
      </c>
    </row>
    <row r="133">
      <c r="B133" s="8" t="s">
        <v>138</v>
      </c>
      <c r="L133" s="8" t="s">
        <v>138</v>
      </c>
    </row>
    <row r="134">
      <c r="B134" s="36" t="s">
        <v>139</v>
      </c>
      <c r="C134" s="36" t="s">
        <v>140</v>
      </c>
      <c r="D134" s="36" t="s">
        <v>141</v>
      </c>
      <c r="L134" s="36" t="s">
        <v>139</v>
      </c>
      <c r="M134" s="36" t="s">
        <v>140</v>
      </c>
      <c r="N134" s="36" t="s">
        <v>141</v>
      </c>
    </row>
    <row r="135">
      <c r="B135" s="36"/>
      <c r="C135" s="37"/>
      <c r="D135" s="36"/>
      <c r="L135" s="36" t="s">
        <v>152</v>
      </c>
      <c r="M135" s="37"/>
      <c r="N135" s="36"/>
    </row>
    <row r="136">
      <c r="B136" s="40"/>
      <c r="C136" s="37"/>
      <c r="D136" s="36"/>
      <c r="L136" s="40"/>
      <c r="M136" s="37"/>
      <c r="N136" s="36"/>
    </row>
    <row r="137">
      <c r="B137" s="40"/>
      <c r="C137" s="37"/>
      <c r="D137" s="36"/>
      <c r="L137" s="40"/>
      <c r="M137" s="37"/>
      <c r="N137" s="36"/>
    </row>
    <row r="138">
      <c r="B138" s="40"/>
      <c r="C138" s="38"/>
      <c r="D138" s="40"/>
      <c r="L138" s="40"/>
      <c r="M138" s="38"/>
      <c r="N138" s="40"/>
    </row>
    <row r="139">
      <c r="B139" s="40"/>
      <c r="C139" s="38"/>
      <c r="D139" s="40"/>
      <c r="L139" s="40"/>
      <c r="M139" s="38"/>
      <c r="N139" s="40"/>
    </row>
    <row r="140">
      <c r="B140" s="40"/>
      <c r="C140" s="38"/>
      <c r="D140" s="40"/>
      <c r="L140" s="40"/>
      <c r="M140" s="38"/>
      <c r="N140" s="40"/>
    </row>
    <row r="141">
      <c r="B141" s="8" t="s">
        <v>15</v>
      </c>
      <c r="C141" s="38">
        <f>SUM(C135:C140)</f>
        <v>0</v>
      </c>
      <c r="L141" s="8" t="s">
        <v>15</v>
      </c>
      <c r="M141" s="38">
        <f>SUM(M135:M140)</f>
        <v>0</v>
      </c>
    </row>
    <row r="143">
      <c r="B143" s="36" t="s">
        <v>142</v>
      </c>
      <c r="C143" s="36"/>
      <c r="L143" s="36" t="s">
        <v>142</v>
      </c>
      <c r="M143" s="36"/>
    </row>
    <row r="144">
      <c r="B144" s="36" t="s">
        <v>143</v>
      </c>
      <c r="C144" s="37"/>
      <c r="L144" s="36" t="s">
        <v>143</v>
      </c>
      <c r="M144" s="37"/>
    </row>
    <row r="145">
      <c r="B145" s="43" t="s">
        <v>144</v>
      </c>
      <c r="C145" s="44">
        <f>C143*C144*C43</f>
        <v>0</v>
      </c>
      <c r="D145" s="8" t="s">
        <v>11</v>
      </c>
      <c r="L145" s="43" t="s">
        <v>144</v>
      </c>
      <c r="M145" s="44">
        <f>M143*M144*C43</f>
        <v>0</v>
      </c>
      <c r="N145" s="8" t="s">
        <v>14</v>
      </c>
    </row>
    <row r="146">
      <c r="B146" s="43" t="s">
        <v>146</v>
      </c>
      <c r="C146" s="45" t="str">
        <f>SUM(D53:D56,J66,D68,J78,D80,J90,D92,J102,D104,J114,D116,J126,D128,D131,C141)</f>
        <v>#DIV/0!</v>
      </c>
      <c r="D146" t="str">
        <f>C146+E20/2</f>
        <v>#DIV/0!</v>
      </c>
      <c r="E146" t="str">
        <f>C146+E20</f>
        <v>#DIV/0!</v>
      </c>
      <c r="L146" s="43" t="s">
        <v>146</v>
      </c>
      <c r="M146" s="45" t="str">
        <f>SUM(N53:N56,T66,N68,T78,N80,T90,N92,T102,N104,T114,N116,T126,N128,N131,M141)</f>
        <v>#DIV/0!</v>
      </c>
    </row>
    <row r="147">
      <c r="B147" s="43" t="s">
        <v>147</v>
      </c>
      <c r="C147" s="45" t="str">
        <f>C145-C146</f>
        <v>#DIV/0!</v>
      </c>
      <c r="D147" t="str">
        <f>C145-D146</f>
        <v>#DIV/0!</v>
      </c>
      <c r="E147" t="str">
        <f>C145-E146</f>
        <v>#DIV/0!</v>
      </c>
      <c r="L147" s="43" t="s">
        <v>147</v>
      </c>
      <c r="M147" s="45" t="str">
        <f>M145-M146</f>
        <v>#DIV/0!</v>
      </c>
    </row>
    <row r="148">
      <c r="B148" s="43" t="s">
        <v>148</v>
      </c>
      <c r="C148" s="45" t="str">
        <f>C145/C146*100</f>
        <v>#DIV/0!</v>
      </c>
      <c r="D148" t="str">
        <f>C145/D146*100</f>
        <v>#DIV/0!</v>
      </c>
      <c r="E148" t="str">
        <f>C145/E146*100</f>
        <v>#DIV/0!</v>
      </c>
      <c r="L148" s="43" t="s">
        <v>148</v>
      </c>
      <c r="M148" s="45" t="str">
        <f>M145/M146*100</f>
        <v>#DIV/0!</v>
      </c>
    </row>
  </sheetData>
  <conditionalFormatting sqref="C36:O36">
    <cfRule type="cellIs" dxfId="0" priority="1" operator="greaterThan">
      <formula>0</formula>
    </cfRule>
  </conditionalFormatting>
  <conditionalFormatting sqref="C36:O36">
    <cfRule type="cellIs" dxfId="1" priority="2" operator="lessThan">
      <formula>0</formula>
    </cfRule>
  </conditionalFormatting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57"/>
    <col customWidth="1" min="2" max="2" width="25.0"/>
    <col customWidth="1" min="4" max="4" width="17.0"/>
    <col customWidth="1" min="9" max="9" width="17.57"/>
  </cols>
  <sheetData>
    <row r="1" ht="37.5" customHeight="1">
      <c r="B1" s="1" t="s">
        <v>0</v>
      </c>
    </row>
    <row r="2" ht="15.0" customHeight="1">
      <c r="B2" s="1"/>
    </row>
    <row r="3">
      <c r="B3" s="2" t="s">
        <v>1</v>
      </c>
    </row>
    <row r="4">
      <c r="B4" s="3" t="s">
        <v>2</v>
      </c>
      <c r="C4" s="5" t="s">
        <v>3</v>
      </c>
      <c r="D4" s="5" t="s">
        <v>4</v>
      </c>
      <c r="E4" s="5" t="s">
        <v>5</v>
      </c>
      <c r="F4" s="5" t="s">
        <v>6</v>
      </c>
      <c r="G4" s="5" t="s">
        <v>7</v>
      </c>
      <c r="H4" s="5" t="s">
        <v>8</v>
      </c>
      <c r="I4" s="5" t="s">
        <v>9</v>
      </c>
      <c r="J4" s="5" t="s">
        <v>10</v>
      </c>
      <c r="K4" s="5" t="s">
        <v>11</v>
      </c>
      <c r="L4" s="5" t="s">
        <v>12</v>
      </c>
      <c r="M4" s="5" t="s">
        <v>13</v>
      </c>
      <c r="N4" s="5" t="s">
        <v>14</v>
      </c>
      <c r="O4" s="7" t="s">
        <v>15</v>
      </c>
      <c r="Q4" s="8"/>
      <c r="R4" s="9" t="s">
        <v>16</v>
      </c>
      <c r="S4" s="9" t="s">
        <v>17</v>
      </c>
      <c r="T4" s="9" t="s">
        <v>18</v>
      </c>
      <c r="U4" s="9" t="s">
        <v>19</v>
      </c>
    </row>
    <row r="5">
      <c r="B5" s="11" t="s">
        <v>20</v>
      </c>
      <c r="C5" s="13">
        <f t="shared" ref="C5:F5" si="1">IF($D150=C4,$C150,0)+IF($N150=C4,$M150,0)</f>
        <v>0</v>
      </c>
      <c r="D5" s="13">
        <f t="shared" si="1"/>
        <v>0</v>
      </c>
      <c r="E5" s="13">
        <f t="shared" si="1"/>
        <v>0</v>
      </c>
      <c r="F5" s="13">
        <f t="shared" si="1"/>
        <v>0</v>
      </c>
      <c r="G5" s="13">
        <v>125000.0</v>
      </c>
      <c r="H5" s="13">
        <f t="shared" ref="H5:M5" si="2">IF($D150=H4,$C150,0)+IF($N150=H4,$M150,0)</f>
        <v>0</v>
      </c>
      <c r="I5" s="13">
        <f t="shared" si="2"/>
        <v>0</v>
      </c>
      <c r="J5" s="13">
        <f t="shared" si="2"/>
        <v>0</v>
      </c>
      <c r="K5" s="13">
        <f t="shared" si="2"/>
        <v>0</v>
      </c>
      <c r="L5" s="13">
        <f t="shared" si="2"/>
        <v>0</v>
      </c>
      <c r="M5" s="13">
        <f t="shared" si="2"/>
        <v>0</v>
      </c>
      <c r="N5" s="13">
        <v>119000.0</v>
      </c>
      <c r="O5" s="14">
        <f t="shared" ref="O5:O10" si="3">SUM(C5:N5)</f>
        <v>244000</v>
      </c>
      <c r="R5" s="15">
        <v>42559.625</v>
      </c>
      <c r="S5" s="9" t="s">
        <v>22</v>
      </c>
      <c r="T5" s="16">
        <v>30000.0</v>
      </c>
      <c r="U5" s="9">
        <v>50000.0</v>
      </c>
    </row>
    <row r="6">
      <c r="B6" s="11" t="s">
        <v>24</v>
      </c>
      <c r="C6" s="13">
        <v>10000.0</v>
      </c>
      <c r="D6" s="13">
        <v>10000.0</v>
      </c>
      <c r="E6" s="13">
        <v>10000.0</v>
      </c>
      <c r="F6" s="13">
        <v>10000.0</v>
      </c>
      <c r="G6" s="13">
        <v>10000.0</v>
      </c>
      <c r="H6" s="13">
        <v>10000.0</v>
      </c>
      <c r="I6" s="13">
        <v>10000.0</v>
      </c>
      <c r="J6" s="13">
        <v>10000.0</v>
      </c>
      <c r="K6" s="13">
        <v>10000.0</v>
      </c>
      <c r="L6" s="13">
        <v>10000.0</v>
      </c>
      <c r="M6" s="13">
        <v>10000.0</v>
      </c>
      <c r="N6" s="13">
        <v>10000.0</v>
      </c>
      <c r="O6" s="14">
        <f t="shared" si="3"/>
        <v>120000</v>
      </c>
      <c r="R6" s="15">
        <v>42565.60902777778</v>
      </c>
      <c r="S6" s="17"/>
      <c r="T6" s="18">
        <v>270.0</v>
      </c>
      <c r="U6" s="17">
        <f>50000-270</f>
        <v>49730</v>
      </c>
    </row>
    <row r="7">
      <c r="B7" s="11" t="s">
        <v>25</v>
      </c>
      <c r="C7" s="13">
        <v>800.0</v>
      </c>
      <c r="D7" s="13">
        <v>800.0</v>
      </c>
      <c r="E7" s="13">
        <v>800.0</v>
      </c>
      <c r="F7" s="13">
        <v>800.0</v>
      </c>
      <c r="G7" s="13">
        <v>800.0</v>
      </c>
      <c r="H7" s="13">
        <v>800.0</v>
      </c>
      <c r="I7" s="13">
        <v>800.0</v>
      </c>
      <c r="J7" s="13">
        <v>800.0</v>
      </c>
      <c r="K7" s="13">
        <v>800.0</v>
      </c>
      <c r="L7" s="13">
        <v>800.0</v>
      </c>
      <c r="M7" s="13">
        <v>800.0</v>
      </c>
      <c r="N7" s="13">
        <v>800.0</v>
      </c>
      <c r="O7" s="14">
        <f t="shared" si="3"/>
        <v>9600</v>
      </c>
      <c r="R7" s="17"/>
      <c r="S7" s="17"/>
      <c r="T7" s="17"/>
      <c r="U7" s="17"/>
    </row>
    <row r="8">
      <c r="B8" s="11" t="s">
        <v>26</v>
      </c>
      <c r="C8" s="13">
        <v>25000.0</v>
      </c>
      <c r="D8" s="13"/>
      <c r="E8" s="13"/>
      <c r="F8" s="19"/>
      <c r="G8" s="19"/>
      <c r="H8" s="19"/>
      <c r="I8" s="19"/>
      <c r="J8" s="19"/>
      <c r="K8" s="19"/>
      <c r="L8" s="19"/>
      <c r="M8" s="19"/>
      <c r="N8" s="19"/>
      <c r="O8" s="14">
        <f t="shared" si="3"/>
        <v>25000</v>
      </c>
      <c r="R8" s="17"/>
      <c r="S8" s="17"/>
      <c r="T8" s="17"/>
      <c r="U8" s="17">
        <f>U6+T8</f>
        <v>49730</v>
      </c>
    </row>
    <row r="9">
      <c r="B9" s="11" t="s">
        <v>28</v>
      </c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4">
        <f t="shared" si="3"/>
        <v>0</v>
      </c>
      <c r="R9" s="17"/>
      <c r="S9" s="17"/>
      <c r="T9" s="17"/>
      <c r="U9" s="17">
        <f t="shared" ref="U9:U10" si="5">U8+T9</f>
        <v>49730</v>
      </c>
    </row>
    <row r="10">
      <c r="B10" s="20" t="s">
        <v>29</v>
      </c>
      <c r="C10" s="14">
        <f t="shared" ref="C10:N10" si="4">SUM(C5:C9)</f>
        <v>35800</v>
      </c>
      <c r="D10" s="14">
        <f t="shared" si="4"/>
        <v>10800</v>
      </c>
      <c r="E10" s="14">
        <f t="shared" si="4"/>
        <v>10800</v>
      </c>
      <c r="F10" s="14">
        <f t="shared" si="4"/>
        <v>10800</v>
      </c>
      <c r="G10" s="14">
        <f t="shared" si="4"/>
        <v>135800</v>
      </c>
      <c r="H10" s="14">
        <f t="shared" si="4"/>
        <v>10800</v>
      </c>
      <c r="I10" s="14">
        <f t="shared" si="4"/>
        <v>10800</v>
      </c>
      <c r="J10" s="14">
        <f t="shared" si="4"/>
        <v>10800</v>
      </c>
      <c r="K10" s="14">
        <f t="shared" si="4"/>
        <v>10800</v>
      </c>
      <c r="L10" s="14">
        <f t="shared" si="4"/>
        <v>10800</v>
      </c>
      <c r="M10" s="14">
        <f t="shared" si="4"/>
        <v>10800</v>
      </c>
      <c r="N10" s="14">
        <f t="shared" si="4"/>
        <v>129800</v>
      </c>
      <c r="O10" s="22">
        <f t="shared" si="3"/>
        <v>398600</v>
      </c>
      <c r="R10" s="17"/>
      <c r="S10" s="17"/>
      <c r="T10" s="17"/>
      <c r="U10" s="17">
        <f t="shared" si="5"/>
        <v>49730</v>
      </c>
    </row>
    <row r="11">
      <c r="B11" s="23" t="s">
        <v>32</v>
      </c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6"/>
      <c r="R11" s="17"/>
      <c r="S11" s="17"/>
      <c r="T11" s="17"/>
      <c r="U11" s="17"/>
    </row>
    <row r="12">
      <c r="B12" s="11" t="s">
        <v>34</v>
      </c>
      <c r="C12" s="25">
        <v>60.0</v>
      </c>
      <c r="D12" s="25">
        <v>60.0</v>
      </c>
      <c r="E12" s="25">
        <v>60.0</v>
      </c>
      <c r="F12" s="25">
        <v>60.0</v>
      </c>
      <c r="G12" s="25">
        <v>60.0</v>
      </c>
      <c r="H12" s="25">
        <v>60.0</v>
      </c>
      <c r="I12" s="25">
        <v>60.0</v>
      </c>
      <c r="J12" s="25">
        <v>60.0</v>
      </c>
      <c r="K12" s="25">
        <v>60.0</v>
      </c>
      <c r="L12" s="25">
        <v>60.0</v>
      </c>
      <c r="M12" s="25">
        <v>60.0</v>
      </c>
      <c r="N12" s="25">
        <v>60.0</v>
      </c>
      <c r="O12" s="27">
        <f t="shared" ref="O12:O27" si="6">SUM(C12:N12)</f>
        <v>720</v>
      </c>
      <c r="R12" s="17"/>
      <c r="S12" s="17"/>
      <c r="T12" s="17"/>
      <c r="U12" s="17">
        <f>U10+T12</f>
        <v>49730</v>
      </c>
    </row>
    <row r="13">
      <c r="B13" s="11" t="s">
        <v>36</v>
      </c>
      <c r="C13" s="25">
        <v>300.0</v>
      </c>
      <c r="D13" s="25">
        <v>300.0</v>
      </c>
      <c r="E13" s="25">
        <v>300.0</v>
      </c>
      <c r="F13" s="25">
        <v>300.0</v>
      </c>
      <c r="G13" s="25">
        <v>300.0</v>
      </c>
      <c r="H13" s="25">
        <v>300.0</v>
      </c>
      <c r="I13" s="25">
        <v>300.0</v>
      </c>
      <c r="J13" s="25">
        <v>300.0</v>
      </c>
      <c r="K13" s="25">
        <v>300.0</v>
      </c>
      <c r="L13" s="25">
        <v>300.0</v>
      </c>
      <c r="M13" s="25">
        <v>300.0</v>
      </c>
      <c r="N13" s="25">
        <v>300.0</v>
      </c>
      <c r="O13" s="27">
        <f t="shared" si="6"/>
        <v>3600</v>
      </c>
      <c r="R13" s="17"/>
      <c r="S13" s="17"/>
      <c r="T13" s="17"/>
      <c r="U13" s="17">
        <f>U12+T13</f>
        <v>49730</v>
      </c>
    </row>
    <row r="14">
      <c r="B14" s="11" t="s">
        <v>39</v>
      </c>
      <c r="C14" s="25">
        <f t="shared" ref="C14:N14" si="7">150*30</f>
        <v>4500</v>
      </c>
      <c r="D14" s="25">
        <f t="shared" si="7"/>
        <v>4500</v>
      </c>
      <c r="E14" s="25">
        <f t="shared" si="7"/>
        <v>4500</v>
      </c>
      <c r="F14" s="25">
        <f t="shared" si="7"/>
        <v>4500</v>
      </c>
      <c r="G14" s="25">
        <f t="shared" si="7"/>
        <v>4500</v>
      </c>
      <c r="H14" s="25">
        <f t="shared" si="7"/>
        <v>4500</v>
      </c>
      <c r="I14" s="25">
        <f t="shared" si="7"/>
        <v>4500</v>
      </c>
      <c r="J14" s="25">
        <f t="shared" si="7"/>
        <v>4500</v>
      </c>
      <c r="K14" s="25">
        <f t="shared" si="7"/>
        <v>4500</v>
      </c>
      <c r="L14" s="25">
        <f t="shared" si="7"/>
        <v>4500</v>
      </c>
      <c r="M14" s="25">
        <f t="shared" si="7"/>
        <v>4500</v>
      </c>
      <c r="N14" s="25">
        <f t="shared" si="7"/>
        <v>4500</v>
      </c>
      <c r="O14" s="27">
        <f t="shared" si="6"/>
        <v>54000</v>
      </c>
      <c r="R14" s="17"/>
      <c r="S14" s="17"/>
      <c r="T14" s="17"/>
      <c r="U14" s="17">
        <f>U25+T14</f>
        <v>49730</v>
      </c>
    </row>
    <row r="15">
      <c r="B15" s="6" t="s">
        <v>40</v>
      </c>
      <c r="C15" s="25">
        <v>850.0</v>
      </c>
      <c r="D15" s="25">
        <v>850.0</v>
      </c>
      <c r="E15" s="25">
        <v>850.0</v>
      </c>
      <c r="F15" s="25">
        <v>850.0</v>
      </c>
      <c r="G15" s="25">
        <v>850.0</v>
      </c>
      <c r="H15" s="25">
        <v>850.0</v>
      </c>
      <c r="I15" s="25">
        <v>850.0</v>
      </c>
      <c r="J15" s="25">
        <v>850.0</v>
      </c>
      <c r="K15" s="25">
        <v>850.0</v>
      </c>
      <c r="L15" s="25">
        <v>850.0</v>
      </c>
      <c r="M15" s="25">
        <v>850.0</v>
      </c>
      <c r="N15" s="25">
        <v>850.0</v>
      </c>
      <c r="O15" s="27">
        <f t="shared" si="6"/>
        <v>10200</v>
      </c>
    </row>
    <row r="16">
      <c r="B16" s="11" t="s">
        <v>41</v>
      </c>
      <c r="C16" s="25"/>
      <c r="D16" s="25"/>
      <c r="E16" s="25">
        <v>3000.0</v>
      </c>
      <c r="F16" s="25"/>
      <c r="G16" s="25"/>
      <c r="H16" s="25"/>
      <c r="I16" s="25"/>
      <c r="J16" s="25"/>
      <c r="K16" s="25"/>
      <c r="L16" s="25"/>
      <c r="M16" s="25"/>
      <c r="N16" s="25"/>
      <c r="O16" s="27">
        <f t="shared" si="6"/>
        <v>3000</v>
      </c>
      <c r="R16" s="17"/>
      <c r="S16" s="17"/>
      <c r="T16" s="17"/>
      <c r="U16" s="17"/>
    </row>
    <row r="17">
      <c r="B17" s="11" t="s">
        <v>43</v>
      </c>
      <c r="C17" s="25">
        <v>1200.0</v>
      </c>
      <c r="D17" s="25">
        <v>1200.0</v>
      </c>
      <c r="E17" s="25">
        <v>1200.0</v>
      </c>
      <c r="F17" s="25">
        <v>1200.0</v>
      </c>
      <c r="G17" s="25">
        <v>1200.0</v>
      </c>
      <c r="H17" s="25">
        <v>1200.0</v>
      </c>
      <c r="I17" s="25">
        <v>1200.0</v>
      </c>
      <c r="J17" s="25">
        <v>1200.0</v>
      </c>
      <c r="K17" s="25">
        <v>1200.0</v>
      </c>
      <c r="L17" s="25">
        <v>1200.0</v>
      </c>
      <c r="M17" s="25">
        <v>1200.0</v>
      </c>
      <c r="N17" s="25">
        <v>1200.0</v>
      </c>
      <c r="O17" s="27">
        <f t="shared" si="6"/>
        <v>14400</v>
      </c>
    </row>
    <row r="18">
      <c r="B18" s="11" t="s">
        <v>45</v>
      </c>
      <c r="C18" s="25">
        <v>400.0</v>
      </c>
      <c r="D18" s="25">
        <v>400.0</v>
      </c>
      <c r="E18" s="25">
        <v>400.0</v>
      </c>
      <c r="F18" s="25">
        <v>400.0</v>
      </c>
      <c r="G18" s="25">
        <v>400.0</v>
      </c>
      <c r="H18" s="25">
        <v>400.0</v>
      </c>
      <c r="I18" s="25">
        <v>400.0</v>
      </c>
      <c r="J18" s="25">
        <v>400.0</v>
      </c>
      <c r="K18" s="25">
        <v>400.0</v>
      </c>
      <c r="L18" s="25">
        <v>400.0</v>
      </c>
      <c r="M18" s="25">
        <v>400.0</v>
      </c>
      <c r="N18" s="25">
        <v>400.0</v>
      </c>
      <c r="O18" s="27">
        <f t="shared" si="6"/>
        <v>4800</v>
      </c>
      <c r="R18" s="17"/>
      <c r="S18" s="17"/>
      <c r="T18" s="17"/>
      <c r="U18" s="17"/>
    </row>
    <row r="19">
      <c r="B19" s="11" t="s">
        <v>47</v>
      </c>
      <c r="C19" s="25"/>
      <c r="D19" s="25"/>
      <c r="E19" s="25"/>
      <c r="F19" s="25"/>
      <c r="G19" s="25"/>
      <c r="H19" s="25"/>
      <c r="I19" s="25">
        <v>3750.0</v>
      </c>
      <c r="J19" s="25"/>
      <c r="K19" s="25"/>
      <c r="L19" s="25"/>
      <c r="M19" s="25"/>
      <c r="N19" s="25"/>
      <c r="O19" s="27">
        <f t="shared" si="6"/>
        <v>3750</v>
      </c>
      <c r="R19" s="17"/>
      <c r="S19" s="17"/>
      <c r="T19" s="17"/>
      <c r="U19" s="17">
        <f>U13+T19</f>
        <v>49730</v>
      </c>
    </row>
    <row r="20">
      <c r="B20" s="11" t="s">
        <v>50</v>
      </c>
      <c r="C20" s="25">
        <v>300.0</v>
      </c>
      <c r="D20" s="25">
        <v>300.0</v>
      </c>
      <c r="E20" s="25">
        <v>300.0</v>
      </c>
      <c r="F20" s="25">
        <v>300.0</v>
      </c>
      <c r="G20" s="25">
        <v>300.0</v>
      </c>
      <c r="H20" s="25">
        <v>300.0</v>
      </c>
      <c r="I20" s="25">
        <v>300.0</v>
      </c>
      <c r="J20" s="25">
        <v>300.0</v>
      </c>
      <c r="K20" s="25">
        <v>300.0</v>
      </c>
      <c r="L20" s="25">
        <v>300.0</v>
      </c>
      <c r="M20" s="25">
        <v>300.0</v>
      </c>
      <c r="N20" s="25">
        <v>300.0</v>
      </c>
      <c r="O20" s="27">
        <f t="shared" si="6"/>
        <v>3600</v>
      </c>
      <c r="R20" s="17"/>
      <c r="S20" s="17"/>
      <c r="T20" s="17"/>
      <c r="U20" s="17">
        <f>U22+T20</f>
        <v>49730</v>
      </c>
    </row>
    <row r="21">
      <c r="B21" s="11" t="s">
        <v>52</v>
      </c>
      <c r="C21" s="25">
        <v>2000.0</v>
      </c>
      <c r="D21" s="28"/>
      <c r="E21" s="28"/>
      <c r="F21" s="28"/>
      <c r="G21" s="28"/>
      <c r="H21" s="28"/>
      <c r="I21" s="28"/>
      <c r="J21" s="28"/>
      <c r="K21" s="25">
        <v>3205.0</v>
      </c>
      <c r="L21" s="28"/>
      <c r="M21" s="28"/>
      <c r="N21" s="28"/>
      <c r="O21" s="27">
        <f t="shared" si="6"/>
        <v>5205</v>
      </c>
      <c r="R21" s="17"/>
      <c r="S21" s="17"/>
      <c r="T21" s="17"/>
      <c r="U21" s="17">
        <f>U19+T21</f>
        <v>49730</v>
      </c>
    </row>
    <row r="22">
      <c r="B22" s="11" t="s">
        <v>55</v>
      </c>
      <c r="C22" s="25">
        <v>1800.0</v>
      </c>
      <c r="D22" s="25">
        <v>1800.0</v>
      </c>
      <c r="E22" s="25">
        <v>1800.0</v>
      </c>
      <c r="F22" s="25"/>
      <c r="G22" s="25">
        <f>2500+1500+600</f>
        <v>4600</v>
      </c>
      <c r="H22" s="25">
        <v>1800.0</v>
      </c>
      <c r="I22" s="25">
        <v>1800.0</v>
      </c>
      <c r="J22" s="25">
        <v>1800.0</v>
      </c>
      <c r="K22" s="25">
        <v>1800.0</v>
      </c>
      <c r="L22" s="25"/>
      <c r="M22" s="25">
        <f>1500+1200</f>
        <v>2700</v>
      </c>
      <c r="N22" s="25">
        <v>600.0</v>
      </c>
      <c r="O22" s="27">
        <f t="shared" si="6"/>
        <v>20500</v>
      </c>
      <c r="R22" s="17"/>
      <c r="S22" s="17"/>
      <c r="T22" s="17"/>
      <c r="U22" s="17">
        <f>U14+T22</f>
        <v>49730</v>
      </c>
    </row>
    <row r="23">
      <c r="B23" s="11" t="s">
        <v>57</v>
      </c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5">
        <v>1900.0</v>
      </c>
      <c r="O23" s="27">
        <f t="shared" si="6"/>
        <v>1900</v>
      </c>
    </row>
    <row r="24">
      <c r="B24" s="11" t="s">
        <v>59</v>
      </c>
      <c r="C24" s="25"/>
      <c r="D24" s="25">
        <v>1030.0</v>
      </c>
      <c r="E24" s="25"/>
      <c r="F24" s="25"/>
      <c r="G24" s="25"/>
      <c r="H24" s="25"/>
      <c r="I24" s="25"/>
      <c r="J24" s="25"/>
      <c r="K24" s="25"/>
      <c r="L24" s="25"/>
      <c r="M24" s="25"/>
      <c r="N24" s="25">
        <v>800.0</v>
      </c>
      <c r="O24" s="27">
        <f t="shared" si="6"/>
        <v>1830</v>
      </c>
    </row>
    <row r="25">
      <c r="B25" s="11" t="s">
        <v>60</v>
      </c>
      <c r="C25" s="25">
        <f t="shared" ref="C25:F25" si="8">3686+780</f>
        <v>4466</v>
      </c>
      <c r="D25" s="25">
        <f t="shared" si="8"/>
        <v>4466</v>
      </c>
      <c r="E25" s="25">
        <f t="shared" si="8"/>
        <v>4466</v>
      </c>
      <c r="F25" s="25">
        <f t="shared" si="8"/>
        <v>4466</v>
      </c>
      <c r="G25" s="25">
        <f>1500+3686+780</f>
        <v>5966</v>
      </c>
      <c r="H25" s="25">
        <v>4466.0</v>
      </c>
      <c r="I25" s="25">
        <v>4466.0</v>
      </c>
      <c r="J25" s="25">
        <v>4466.0</v>
      </c>
      <c r="K25" s="25">
        <v>4466.0</v>
      </c>
      <c r="L25" s="25">
        <v>4466.0</v>
      </c>
      <c r="M25" s="25">
        <v>4466.0</v>
      </c>
      <c r="N25" s="25">
        <f>30000+1500+1686</f>
        <v>33186</v>
      </c>
      <c r="O25" s="27">
        <f t="shared" si="6"/>
        <v>83812</v>
      </c>
      <c r="R25" s="17"/>
      <c r="S25" s="17"/>
      <c r="T25" s="17"/>
      <c r="U25" s="17">
        <f>U21+T25</f>
        <v>49730</v>
      </c>
    </row>
    <row r="26">
      <c r="B26" s="11" t="s">
        <v>61</v>
      </c>
      <c r="C26" s="28">
        <f t="shared" ref="C26:N26" si="9">1400</f>
        <v>1400</v>
      </c>
      <c r="D26" s="28">
        <f t="shared" si="9"/>
        <v>1400</v>
      </c>
      <c r="E26" s="28">
        <f t="shared" si="9"/>
        <v>1400</v>
      </c>
      <c r="F26" s="28">
        <f t="shared" si="9"/>
        <v>1400</v>
      </c>
      <c r="G26" s="28">
        <f t="shared" si="9"/>
        <v>1400</v>
      </c>
      <c r="H26" s="28">
        <f t="shared" si="9"/>
        <v>1400</v>
      </c>
      <c r="I26" s="28">
        <f t="shared" si="9"/>
        <v>1400</v>
      </c>
      <c r="J26" s="28">
        <f t="shared" si="9"/>
        <v>1400</v>
      </c>
      <c r="K26" s="28">
        <f t="shared" si="9"/>
        <v>1400</v>
      </c>
      <c r="L26" s="28">
        <f t="shared" si="9"/>
        <v>1400</v>
      </c>
      <c r="M26" s="28">
        <f t="shared" si="9"/>
        <v>1400</v>
      </c>
      <c r="N26" s="28">
        <f t="shared" si="9"/>
        <v>1400</v>
      </c>
      <c r="O26" s="27">
        <f t="shared" si="6"/>
        <v>16800</v>
      </c>
    </row>
    <row r="27">
      <c r="B27" s="20" t="s">
        <v>62</v>
      </c>
      <c r="C27" s="27">
        <f t="shared" ref="C27:N27" si="10">SUM(C12:C26)</f>
        <v>17276</v>
      </c>
      <c r="D27" s="27">
        <f t="shared" si="10"/>
        <v>16306</v>
      </c>
      <c r="E27" s="27">
        <f t="shared" si="10"/>
        <v>18276</v>
      </c>
      <c r="F27" s="27">
        <f t="shared" si="10"/>
        <v>13476</v>
      </c>
      <c r="G27" s="27">
        <f t="shared" si="10"/>
        <v>19576</v>
      </c>
      <c r="H27" s="27">
        <f t="shared" si="10"/>
        <v>15276</v>
      </c>
      <c r="I27" s="27">
        <f t="shared" si="10"/>
        <v>19026</v>
      </c>
      <c r="J27" s="27">
        <f t="shared" si="10"/>
        <v>15276</v>
      </c>
      <c r="K27" s="27">
        <f t="shared" si="10"/>
        <v>18481</v>
      </c>
      <c r="L27" s="27">
        <f t="shared" si="10"/>
        <v>13476</v>
      </c>
      <c r="M27" s="27">
        <f t="shared" si="10"/>
        <v>16176</v>
      </c>
      <c r="N27" s="27">
        <f t="shared" si="10"/>
        <v>45496</v>
      </c>
      <c r="O27" s="29">
        <f t="shared" si="6"/>
        <v>228117</v>
      </c>
    </row>
    <row r="28">
      <c r="B28" s="30" t="s">
        <v>64</v>
      </c>
      <c r="C28" s="31"/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26"/>
    </row>
    <row r="29">
      <c r="B29" s="11" t="s">
        <v>65</v>
      </c>
      <c r="C29" s="28">
        <f t="shared" ref="C29:I29" si="11">IF($E58=C$4,$D58,0)+IF($O58=C$4,$N58,0)</f>
        <v>0</v>
      </c>
      <c r="D29" s="28">
        <f t="shared" si="11"/>
        <v>0</v>
      </c>
      <c r="E29" s="28">
        <f t="shared" si="11"/>
        <v>0</v>
      </c>
      <c r="F29" s="28">
        <f t="shared" si="11"/>
        <v>0</v>
      </c>
      <c r="G29" s="28">
        <f t="shared" si="11"/>
        <v>6440</v>
      </c>
      <c r="H29" s="28">
        <f t="shared" si="11"/>
        <v>0</v>
      </c>
      <c r="I29" s="28">
        <f t="shared" si="11"/>
        <v>0</v>
      </c>
      <c r="J29" s="25" t="s">
        <v>69</v>
      </c>
      <c r="K29" s="28">
        <f t="shared" ref="K29:N29" si="12">IF($E58=K$4,$D58,0)+IF($O58=K$4,$N58,0)</f>
        <v>0</v>
      </c>
      <c r="L29" s="28">
        <f t="shared" si="12"/>
        <v>0</v>
      </c>
      <c r="M29" s="28">
        <f t="shared" si="12"/>
        <v>0</v>
      </c>
      <c r="N29" s="28">
        <f t="shared" si="12"/>
        <v>0</v>
      </c>
      <c r="O29" s="27">
        <f t="shared" ref="O29:O41" si="15">SUM(C29:N29)</f>
        <v>6440</v>
      </c>
    </row>
    <row r="30">
      <c r="B30" s="11" t="s">
        <v>67</v>
      </c>
      <c r="C30" s="28">
        <f t="shared" ref="C30:I30" si="13">IF($E59=C$4,$D59,0)+IF($O59=C$4,$N59,0)</f>
        <v>0</v>
      </c>
      <c r="D30" s="28">
        <f t="shared" si="13"/>
        <v>0</v>
      </c>
      <c r="E30" s="28">
        <f t="shared" si="13"/>
        <v>0</v>
      </c>
      <c r="F30" s="28">
        <f t="shared" si="13"/>
        <v>0</v>
      </c>
      <c r="G30" s="28">
        <f t="shared" si="13"/>
        <v>5750</v>
      </c>
      <c r="H30" s="28">
        <f t="shared" si="13"/>
        <v>0</v>
      </c>
      <c r="I30" s="28">
        <f t="shared" si="13"/>
        <v>0</v>
      </c>
      <c r="J30" s="25" t="s">
        <v>74</v>
      </c>
      <c r="K30" s="28">
        <f t="shared" ref="K30:N30" si="14">IF($E59=K$4,$D59,0)+IF($O59=K$4,$N59,0)</f>
        <v>0</v>
      </c>
      <c r="L30" s="28">
        <f t="shared" si="14"/>
        <v>0</v>
      </c>
      <c r="M30" s="28">
        <f t="shared" si="14"/>
        <v>0</v>
      </c>
      <c r="N30" s="28">
        <f t="shared" si="14"/>
        <v>0</v>
      </c>
      <c r="O30" s="27">
        <f t="shared" si="15"/>
        <v>5750</v>
      </c>
    </row>
    <row r="31">
      <c r="B31" s="11" t="s">
        <v>70</v>
      </c>
      <c r="C31" s="28">
        <f t="shared" ref="C31:I31" si="16">IF($E60=C$4,$D60,0)+IF($O60=C$4,$N60,0)</f>
        <v>0</v>
      </c>
      <c r="D31" s="28">
        <f t="shared" si="16"/>
        <v>0</v>
      </c>
      <c r="E31" s="28">
        <f t="shared" si="16"/>
        <v>0</v>
      </c>
      <c r="F31" s="28">
        <f t="shared" si="16"/>
        <v>0</v>
      </c>
      <c r="G31" s="28">
        <f t="shared" si="16"/>
        <v>10350</v>
      </c>
      <c r="H31" s="28">
        <f t="shared" si="16"/>
        <v>0</v>
      </c>
      <c r="I31" s="28">
        <f t="shared" si="16"/>
        <v>0</v>
      </c>
      <c r="J31" s="25" t="s">
        <v>76</v>
      </c>
      <c r="K31" s="28">
        <f t="shared" ref="K31:N31" si="17">IF($E60=K$4,$D60,0)+IF($O60=K$4,$N60,0)</f>
        <v>0</v>
      </c>
      <c r="L31" s="28">
        <f t="shared" si="17"/>
        <v>0</v>
      </c>
      <c r="M31" s="28">
        <f t="shared" si="17"/>
        <v>0</v>
      </c>
      <c r="N31" s="28">
        <f t="shared" si="17"/>
        <v>0</v>
      </c>
      <c r="O31" s="27">
        <f t="shared" si="15"/>
        <v>10350</v>
      </c>
    </row>
    <row r="32">
      <c r="B32" s="11" t="s">
        <v>72</v>
      </c>
      <c r="C32" s="28">
        <f t="shared" ref="C32:I32" si="18">IF($E61=C$4,$D61,0)+IF($O61=C$4,$N61,0)</f>
        <v>0</v>
      </c>
      <c r="D32" s="28">
        <f t="shared" si="18"/>
        <v>0</v>
      </c>
      <c r="E32" s="28">
        <f t="shared" si="18"/>
        <v>0</v>
      </c>
      <c r="F32" s="28">
        <f t="shared" si="18"/>
        <v>0</v>
      </c>
      <c r="G32" s="28">
        <f t="shared" si="18"/>
        <v>1380</v>
      </c>
      <c r="H32" s="28">
        <f t="shared" si="18"/>
        <v>0</v>
      </c>
      <c r="I32" s="28">
        <f t="shared" si="18"/>
        <v>0</v>
      </c>
      <c r="J32" s="25" t="s">
        <v>78</v>
      </c>
      <c r="K32" s="28">
        <f t="shared" ref="K32:N32" si="19">IF($E61=K$4,$D61,0)+IF($O61=K$4,$N61,0)</f>
        <v>0</v>
      </c>
      <c r="L32" s="28">
        <f t="shared" si="19"/>
        <v>0</v>
      </c>
      <c r="M32" s="28">
        <f t="shared" si="19"/>
        <v>0</v>
      </c>
      <c r="N32" s="28">
        <f t="shared" si="19"/>
        <v>0</v>
      </c>
      <c r="O32" s="27">
        <f t="shared" si="15"/>
        <v>1380</v>
      </c>
    </row>
    <row r="33">
      <c r="B33" s="11" t="s">
        <v>75</v>
      </c>
      <c r="C33" s="28">
        <f t="shared" ref="C33:J33" si="20">IF($D63=C4,$J71,0)+IF($D75=C4,$J83,0)+IF($D87=C4,$J95,0)+IF($N63=C4,$T71,0)+IF($N75=C4,$T83,0)+IF($N87=C4,$T95,0)</f>
        <v>0</v>
      </c>
      <c r="D33" s="28">
        <f t="shared" si="20"/>
        <v>0</v>
      </c>
      <c r="E33" s="28">
        <f t="shared" si="20"/>
        <v>0</v>
      </c>
      <c r="F33" s="28">
        <f t="shared" si="20"/>
        <v>0</v>
      </c>
      <c r="G33" s="28">
        <f t="shared" si="20"/>
        <v>0</v>
      </c>
      <c r="H33" s="28">
        <f t="shared" si="20"/>
        <v>6000</v>
      </c>
      <c r="I33" s="28">
        <f t="shared" si="20"/>
        <v>0</v>
      </c>
      <c r="J33" s="28">
        <f t="shared" si="20"/>
        <v>0</v>
      </c>
      <c r="K33" s="25">
        <v>6000.0</v>
      </c>
      <c r="L33" s="28">
        <f t="shared" ref="L33:N33" si="21">IF($D63=L4,$J71,0)+IF($D75=L4,$J83,0)+IF($D87=L4,$J95,0)+IF($N63=L4,$T71,0)+IF($N75=L4,$T83,0)+IF($N87=L4,$T95,0)</f>
        <v>0</v>
      </c>
      <c r="M33" s="28">
        <f t="shared" si="21"/>
        <v>0</v>
      </c>
      <c r="N33" s="28">
        <f t="shared" si="21"/>
        <v>0</v>
      </c>
      <c r="O33" s="27">
        <f t="shared" si="15"/>
        <v>12000</v>
      </c>
    </row>
    <row r="34">
      <c r="B34" s="11" t="s">
        <v>79</v>
      </c>
      <c r="C34" s="28">
        <f t="shared" ref="C34:J34" si="22">IF($D63=C4,$D73,0)+IF($D75=C4,$D85,0)+IF($D87=C4,$D97,0)+IF($N63=C4,$N73,0)+IF($N75=C4,$N85,0)+IF($N87=C4,$N97,0)</f>
        <v>0</v>
      </c>
      <c r="D34" s="28">
        <f t="shared" si="22"/>
        <v>0</v>
      </c>
      <c r="E34" s="28">
        <f t="shared" si="22"/>
        <v>0</v>
      </c>
      <c r="F34" s="28">
        <f t="shared" si="22"/>
        <v>0</v>
      </c>
      <c r="G34" s="28">
        <f t="shared" si="22"/>
        <v>0</v>
      </c>
      <c r="H34" s="28">
        <f t="shared" si="22"/>
        <v>200</v>
      </c>
      <c r="I34" s="28">
        <f t="shared" si="22"/>
        <v>200</v>
      </c>
      <c r="J34" s="28">
        <f t="shared" si="22"/>
        <v>0</v>
      </c>
      <c r="K34" s="25">
        <v>200.0</v>
      </c>
      <c r="L34" s="25">
        <v>200.0</v>
      </c>
      <c r="M34" s="28">
        <f t="shared" ref="M34:N34" si="23">IF($D63=M4,$D73,0)+IF($D75=M4,$D85,0)+IF($D87=M4,$D97,0)+IF($N63=M4,$N73,0)+IF($N75=M4,$N85,0)+IF($N87=M4,$N97,0)</f>
        <v>0</v>
      </c>
      <c r="N34" s="28">
        <f t="shared" si="23"/>
        <v>0</v>
      </c>
      <c r="O34" s="27">
        <f t="shared" si="15"/>
        <v>800</v>
      </c>
    </row>
    <row r="35">
      <c r="B35" s="11" t="s">
        <v>81</v>
      </c>
      <c r="C35" s="28">
        <f t="shared" ref="C35:N35" si="24">IF($D99=C4,$J107,0)+IF($D111=C4,$J119,0)+IF($D123=C4,$J131,0)+IF($N99=C4,$T99,0)+IF($N111=C4,$T119,0)+IF($N123=C4,$T131,0)</f>
        <v>0</v>
      </c>
      <c r="D35" s="28">
        <f t="shared" si="24"/>
        <v>0</v>
      </c>
      <c r="E35" s="28">
        <f t="shared" si="24"/>
        <v>0</v>
      </c>
      <c r="F35" s="28">
        <f t="shared" si="24"/>
        <v>0</v>
      </c>
      <c r="G35" s="28">
        <f t="shared" si="24"/>
        <v>8770</v>
      </c>
      <c r="H35" s="28">
        <f t="shared" si="24"/>
        <v>0</v>
      </c>
      <c r="I35" s="28">
        <f t="shared" si="24"/>
        <v>0</v>
      </c>
      <c r="J35" s="28">
        <f t="shared" si="24"/>
        <v>2450</v>
      </c>
      <c r="K35" s="28">
        <f t="shared" si="24"/>
        <v>0</v>
      </c>
      <c r="L35" s="28">
        <f t="shared" si="24"/>
        <v>0</v>
      </c>
      <c r="M35" s="28">
        <f t="shared" si="24"/>
        <v>0</v>
      </c>
      <c r="N35" s="28">
        <f t="shared" si="24"/>
        <v>0</v>
      </c>
      <c r="O35" s="27">
        <f t="shared" si="15"/>
        <v>11220</v>
      </c>
    </row>
    <row r="36">
      <c r="B36" s="11" t="s">
        <v>83</v>
      </c>
      <c r="C36" s="28">
        <f t="shared" ref="C36:J36" si="25">IF($D99=C4,$D109,0)+IF($D111=C4,$D121,0)+IF($D123=C4,$D133,0)+IF($N99=C4,$N109,0)+IF($N111=C4,$N121,0)+IF($N123=C4,$N133,0)</f>
        <v>0</v>
      </c>
      <c r="D36" s="28">
        <f t="shared" si="25"/>
        <v>0</v>
      </c>
      <c r="E36" s="28">
        <f t="shared" si="25"/>
        <v>0</v>
      </c>
      <c r="F36" s="28">
        <f t="shared" si="25"/>
        <v>0</v>
      </c>
      <c r="G36" s="28">
        <f t="shared" si="25"/>
        <v>4140</v>
      </c>
      <c r="H36" s="28">
        <f t="shared" si="25"/>
        <v>0</v>
      </c>
      <c r="I36" s="28">
        <f t="shared" si="25"/>
        <v>0</v>
      </c>
      <c r="J36" s="28">
        <f t="shared" si="25"/>
        <v>1380</v>
      </c>
      <c r="K36" s="25">
        <v>4140.0</v>
      </c>
      <c r="L36" s="28">
        <f t="shared" ref="L36:N36" si="26">IF($D99=L4,$D109,0)+IF($D111=L4,$D121,0)+IF($D123=L4,$D133,0)+IF($N99=L4,$N109,0)+IF($N111=L4,$N121,0)+IF($N123=L4,$N133,0)</f>
        <v>0</v>
      </c>
      <c r="M36" s="28">
        <f t="shared" si="26"/>
        <v>0</v>
      </c>
      <c r="N36" s="28">
        <f t="shared" si="26"/>
        <v>0</v>
      </c>
      <c r="O36" s="27">
        <f t="shared" si="15"/>
        <v>9660</v>
      </c>
    </row>
    <row r="37">
      <c r="B37" s="11" t="s">
        <v>85</v>
      </c>
      <c r="C37" s="28">
        <f t="shared" ref="C37:J37" si="27">IF($E136=C4,D136,0)+IF($O136=C4,$N136,0)</f>
        <v>0</v>
      </c>
      <c r="D37" s="28">
        <f t="shared" si="27"/>
        <v>0</v>
      </c>
      <c r="E37" s="28">
        <f t="shared" si="27"/>
        <v>0</v>
      </c>
      <c r="F37" s="28">
        <f t="shared" si="27"/>
        <v>0</v>
      </c>
      <c r="G37" s="28">
        <f t="shared" si="27"/>
        <v>0</v>
      </c>
      <c r="H37" s="28">
        <f t="shared" si="27"/>
        <v>0</v>
      </c>
      <c r="I37" s="28">
        <f t="shared" si="27"/>
        <v>0</v>
      </c>
      <c r="J37" s="28">
        <f t="shared" si="27"/>
        <v>0</v>
      </c>
      <c r="K37" s="32">
        <v>15000.0</v>
      </c>
      <c r="L37" s="28">
        <f t="shared" ref="L37:M37" si="28">IF($E136=L4,M136,0)+IF($O136=L4,$N136,0)</f>
        <v>0</v>
      </c>
      <c r="M37" s="28">
        <f t="shared" si="28"/>
        <v>0</v>
      </c>
      <c r="N37" s="25">
        <v>15000.0</v>
      </c>
      <c r="O37" s="27">
        <f t="shared" si="15"/>
        <v>30000</v>
      </c>
    </row>
    <row r="38">
      <c r="B38" s="11" t="s">
        <v>61</v>
      </c>
      <c r="C38" s="28">
        <f t="shared" ref="C38:N38" si="29">SUMIF($D140:$D145,C4,$C140:$C145)+SUMIF($N140:$N145,C4,$M140:$M145)</f>
        <v>0</v>
      </c>
      <c r="D38" s="28">
        <f t="shared" si="29"/>
        <v>0</v>
      </c>
      <c r="E38" s="28">
        <f t="shared" si="29"/>
        <v>0</v>
      </c>
      <c r="F38" s="28">
        <f t="shared" si="29"/>
        <v>0</v>
      </c>
      <c r="G38" s="28">
        <f t="shared" si="29"/>
        <v>0</v>
      </c>
      <c r="H38" s="28">
        <f t="shared" si="29"/>
        <v>0</v>
      </c>
      <c r="I38" s="28">
        <f t="shared" si="29"/>
        <v>5500</v>
      </c>
      <c r="J38" s="28">
        <f t="shared" si="29"/>
        <v>0</v>
      </c>
      <c r="K38" s="28">
        <f t="shared" si="29"/>
        <v>2700</v>
      </c>
      <c r="L38" s="28">
        <f t="shared" si="29"/>
        <v>0</v>
      </c>
      <c r="M38" s="28">
        <f t="shared" si="29"/>
        <v>0</v>
      </c>
      <c r="N38" s="28">
        <f t="shared" si="29"/>
        <v>12247.5</v>
      </c>
      <c r="O38" s="27">
        <f t="shared" si="15"/>
        <v>20447.5</v>
      </c>
    </row>
    <row r="39">
      <c r="B39" s="20" t="s">
        <v>88</v>
      </c>
      <c r="C39" s="27">
        <f t="shared" ref="C39:N39" si="30">SUM(C29:C38)</f>
        <v>0</v>
      </c>
      <c r="D39" s="27">
        <f t="shared" si="30"/>
        <v>0</v>
      </c>
      <c r="E39" s="27">
        <f t="shared" si="30"/>
        <v>0</v>
      </c>
      <c r="F39" s="27">
        <f t="shared" si="30"/>
        <v>0</v>
      </c>
      <c r="G39" s="27">
        <f t="shared" si="30"/>
        <v>36830</v>
      </c>
      <c r="H39" s="27">
        <f t="shared" si="30"/>
        <v>6200</v>
      </c>
      <c r="I39" s="27">
        <f t="shared" si="30"/>
        <v>5700</v>
      </c>
      <c r="J39" s="27">
        <f t="shared" si="30"/>
        <v>3830</v>
      </c>
      <c r="K39" s="27">
        <f t="shared" si="30"/>
        <v>28040</v>
      </c>
      <c r="L39" s="27">
        <f t="shared" si="30"/>
        <v>200</v>
      </c>
      <c r="M39" s="27">
        <f t="shared" si="30"/>
        <v>0</v>
      </c>
      <c r="N39" s="27">
        <f t="shared" si="30"/>
        <v>27247.5</v>
      </c>
      <c r="O39" s="29">
        <f t="shared" si="15"/>
        <v>108047.5</v>
      </c>
    </row>
    <row r="40">
      <c r="B40" s="20" t="s">
        <v>90</v>
      </c>
      <c r="C40" s="27">
        <f t="shared" ref="C40:N40" si="31">C27+C39</f>
        <v>17276</v>
      </c>
      <c r="D40" s="27">
        <f t="shared" si="31"/>
        <v>16306</v>
      </c>
      <c r="E40" s="27">
        <f t="shared" si="31"/>
        <v>18276</v>
      </c>
      <c r="F40" s="27">
        <f t="shared" si="31"/>
        <v>13476</v>
      </c>
      <c r="G40" s="27">
        <f t="shared" si="31"/>
        <v>56406</v>
      </c>
      <c r="H40" s="27">
        <f t="shared" si="31"/>
        <v>21476</v>
      </c>
      <c r="I40" s="27">
        <f t="shared" si="31"/>
        <v>24726</v>
      </c>
      <c r="J40" s="27">
        <f t="shared" si="31"/>
        <v>19106</v>
      </c>
      <c r="K40" s="27">
        <f t="shared" si="31"/>
        <v>46521</v>
      </c>
      <c r="L40" s="27">
        <f t="shared" si="31"/>
        <v>13676</v>
      </c>
      <c r="M40" s="27">
        <f t="shared" si="31"/>
        <v>16176</v>
      </c>
      <c r="N40" s="27">
        <f t="shared" si="31"/>
        <v>72743.5</v>
      </c>
      <c r="O40" s="27">
        <f t="shared" si="15"/>
        <v>336164.5</v>
      </c>
    </row>
    <row r="41">
      <c r="B41" s="20" t="s">
        <v>92</v>
      </c>
      <c r="C41" s="33">
        <f t="shared" ref="C41:N41" si="32">C10-C40</f>
        <v>18524</v>
      </c>
      <c r="D41" s="33">
        <f t="shared" si="32"/>
        <v>-5506</v>
      </c>
      <c r="E41" s="33">
        <f t="shared" si="32"/>
        <v>-7476</v>
      </c>
      <c r="F41" s="33">
        <f t="shared" si="32"/>
        <v>-2676</v>
      </c>
      <c r="G41" s="33">
        <f t="shared" si="32"/>
        <v>79394</v>
      </c>
      <c r="H41" s="33">
        <f t="shared" si="32"/>
        <v>-10676</v>
      </c>
      <c r="I41" s="33">
        <f t="shared" si="32"/>
        <v>-13926</v>
      </c>
      <c r="J41" s="33">
        <f t="shared" si="32"/>
        <v>-8306</v>
      </c>
      <c r="K41" s="33">
        <f t="shared" si="32"/>
        <v>-35721</v>
      </c>
      <c r="L41" s="33">
        <f t="shared" si="32"/>
        <v>-2876</v>
      </c>
      <c r="M41" s="33">
        <f t="shared" si="32"/>
        <v>-5376</v>
      </c>
      <c r="N41" s="33">
        <f t="shared" si="32"/>
        <v>57056.5</v>
      </c>
      <c r="O41" s="33">
        <f t="shared" si="15"/>
        <v>62435.5</v>
      </c>
    </row>
    <row r="42">
      <c r="B42" s="20" t="s">
        <v>93</v>
      </c>
      <c r="C42" s="34">
        <f>C45+C41</f>
        <v>20524</v>
      </c>
      <c r="D42" s="35">
        <f t="shared" ref="D42:N42" si="33">C42+D41</f>
        <v>15018</v>
      </c>
      <c r="E42" s="35">
        <f t="shared" si="33"/>
        <v>7542</v>
      </c>
      <c r="F42" s="35">
        <f t="shared" si="33"/>
        <v>4866</v>
      </c>
      <c r="G42" s="35">
        <f t="shared" si="33"/>
        <v>84260</v>
      </c>
      <c r="H42" s="35">
        <f t="shared" si="33"/>
        <v>73584</v>
      </c>
      <c r="I42" s="35">
        <f t="shared" si="33"/>
        <v>59658</v>
      </c>
      <c r="J42" s="35">
        <f t="shared" si="33"/>
        <v>51352</v>
      </c>
      <c r="K42" s="35">
        <f t="shared" si="33"/>
        <v>15631</v>
      </c>
      <c r="L42" s="35">
        <f t="shared" si="33"/>
        <v>12755</v>
      </c>
      <c r="M42" s="35">
        <f t="shared" si="33"/>
        <v>7379</v>
      </c>
      <c r="N42" s="35">
        <f t="shared" si="33"/>
        <v>64435.5</v>
      </c>
      <c r="O42" s="35">
        <f>N42</f>
        <v>64435.5</v>
      </c>
    </row>
    <row r="44">
      <c r="B44" s="2" t="s">
        <v>94</v>
      </c>
    </row>
    <row r="45">
      <c r="B45" s="36" t="s">
        <v>95</v>
      </c>
      <c r="C45" s="37">
        <v>2000.0</v>
      </c>
      <c r="E45" s="8"/>
    </row>
    <row r="46">
      <c r="B46" s="36" t="s">
        <v>96</v>
      </c>
      <c r="C46" s="36">
        <v>6.0</v>
      </c>
      <c r="E46" s="8"/>
    </row>
    <row r="47">
      <c r="B47" s="36" t="s">
        <v>97</v>
      </c>
      <c r="C47" s="36">
        <v>1.0</v>
      </c>
    </row>
    <row r="48">
      <c r="B48" s="36" t="s">
        <v>98</v>
      </c>
      <c r="C48" s="36">
        <v>23.0</v>
      </c>
    </row>
    <row r="50">
      <c r="B50" s="2" t="s">
        <v>99</v>
      </c>
    </row>
    <row r="51">
      <c r="B51" s="36" t="s">
        <v>100</v>
      </c>
      <c r="C51" s="36" t="s">
        <v>9</v>
      </c>
    </row>
    <row r="52">
      <c r="B52" s="36" t="s">
        <v>101</v>
      </c>
      <c r="C52" s="38">
        <f>HLOOKUP(C51,C4:N25,11,FALSE)</f>
        <v>4500</v>
      </c>
      <c r="D52" t="str">
        <f>IF(C52&gt;1500*C46,"spend less on food","sustainable")</f>
        <v>sustainable</v>
      </c>
      <c r="H52" s="8"/>
    </row>
    <row r="53">
      <c r="B53" s="36" t="s">
        <v>102</v>
      </c>
      <c r="C53" s="39">
        <f>O19</f>
        <v>3750</v>
      </c>
      <c r="D53" t="str">
        <f>IF(C53&gt;2000,"spend less on social","sustainable")</f>
        <v>spend less on social</v>
      </c>
    </row>
    <row r="54">
      <c r="B54" s="36" t="s">
        <v>103</v>
      </c>
      <c r="C54" s="39">
        <f>HLOOKUP(C51,C4:N13,8,FALSE)+HLOOKUP(C51,C4:N13,9,FALSE)</f>
        <v>60</v>
      </c>
      <c r="D54" t="str">
        <f>IF(C54&gt;420,"spend less on water and electricity","sustainable")</f>
        <v>sustainable</v>
      </c>
    </row>
    <row r="56">
      <c r="B56" s="2" t="s">
        <v>104</v>
      </c>
      <c r="C56" s="8"/>
      <c r="D56" s="8"/>
      <c r="E56" s="8"/>
      <c r="L56" s="2" t="s">
        <v>105</v>
      </c>
    </row>
    <row r="57">
      <c r="B57" s="8"/>
      <c r="C57" s="36" t="s">
        <v>106</v>
      </c>
      <c r="D57" s="36" t="s">
        <v>107</v>
      </c>
      <c r="E57" s="36" t="s">
        <v>108</v>
      </c>
      <c r="L57" s="8"/>
      <c r="M57" s="36" t="s">
        <v>106</v>
      </c>
      <c r="N57" s="36" t="s">
        <v>107</v>
      </c>
      <c r="O57" s="36" t="s">
        <v>108</v>
      </c>
    </row>
    <row r="58">
      <c r="B58" s="36" t="s">
        <v>109</v>
      </c>
      <c r="C58" s="37">
        <v>280.0</v>
      </c>
      <c r="D58" s="38">
        <f t="shared" ref="D58:D61" si="34">C58*C$48</f>
        <v>6440</v>
      </c>
      <c r="E58" s="36" t="s">
        <v>7</v>
      </c>
      <c r="L58" s="36" t="s">
        <v>109</v>
      </c>
      <c r="M58" s="37"/>
      <c r="N58" s="38">
        <f t="shared" ref="N58:N59" si="35">M58*C$48</f>
        <v>0</v>
      </c>
      <c r="O58" s="36"/>
    </row>
    <row r="59">
      <c r="B59" s="36" t="s">
        <v>110</v>
      </c>
      <c r="C59" s="37">
        <v>250.0</v>
      </c>
      <c r="D59" s="38">
        <f t="shared" si="34"/>
        <v>5750</v>
      </c>
      <c r="E59" s="36" t="s">
        <v>7</v>
      </c>
      <c r="L59" s="36" t="s">
        <v>110</v>
      </c>
      <c r="M59" s="37"/>
      <c r="N59" s="38">
        <f t="shared" si="35"/>
        <v>0</v>
      </c>
      <c r="O59" s="36"/>
    </row>
    <row r="60">
      <c r="B60" s="36" t="s">
        <v>111</v>
      </c>
      <c r="C60" s="37">
        <f>15*30</f>
        <v>450</v>
      </c>
      <c r="D60" s="38">
        <f t="shared" si="34"/>
        <v>10350</v>
      </c>
      <c r="E60" s="36" t="s">
        <v>7</v>
      </c>
      <c r="L60" s="36" t="s">
        <v>111</v>
      </c>
      <c r="M60" s="37" t="s">
        <v>112</v>
      </c>
      <c r="N60" s="36"/>
      <c r="O60" s="36"/>
    </row>
    <row r="61">
      <c r="B61" s="36" t="s">
        <v>113</v>
      </c>
      <c r="C61" s="37">
        <v>60.0</v>
      </c>
      <c r="D61" s="38">
        <f t="shared" si="34"/>
        <v>1380</v>
      </c>
      <c r="E61" s="36" t="s">
        <v>7</v>
      </c>
      <c r="L61" s="36" t="s">
        <v>113</v>
      </c>
      <c r="M61" s="38"/>
      <c r="N61" s="38">
        <f>M61*C$48</f>
        <v>0</v>
      </c>
      <c r="O61" s="40"/>
    </row>
    <row r="63">
      <c r="B63" s="8" t="s">
        <v>114</v>
      </c>
      <c r="C63" s="8" t="s">
        <v>115</v>
      </c>
      <c r="D63" s="8" t="s">
        <v>8</v>
      </c>
      <c r="L63" s="8" t="s">
        <v>114</v>
      </c>
      <c r="M63" s="8" t="s">
        <v>115</v>
      </c>
      <c r="N63" s="8" t="s">
        <v>12</v>
      </c>
    </row>
    <row r="64" ht="16.5" customHeight="1">
      <c r="B64" s="36" t="s">
        <v>116</v>
      </c>
      <c r="C64" s="36" t="s">
        <v>117</v>
      </c>
      <c r="D64" s="36" t="s">
        <v>118</v>
      </c>
      <c r="E64" s="36" t="s">
        <v>125</v>
      </c>
      <c r="F64" s="41" t="s">
        <v>120</v>
      </c>
      <c r="G64" s="36" t="s">
        <v>121</v>
      </c>
      <c r="H64" s="36" t="s">
        <v>122</v>
      </c>
      <c r="I64" s="41" t="s">
        <v>123</v>
      </c>
      <c r="J64" s="41" t="s">
        <v>124</v>
      </c>
      <c r="L64" s="36" t="s">
        <v>116</v>
      </c>
      <c r="M64" s="36" t="s">
        <v>117</v>
      </c>
      <c r="N64" s="36" t="s">
        <v>118</v>
      </c>
      <c r="O64" s="36" t="s">
        <v>125</v>
      </c>
      <c r="P64" s="41" t="s">
        <v>120</v>
      </c>
      <c r="Q64" s="36" t="s">
        <v>121</v>
      </c>
      <c r="R64" s="36" t="s">
        <v>122</v>
      </c>
      <c r="S64" s="41" t="s">
        <v>123</v>
      </c>
      <c r="T64" s="41" t="s">
        <v>124</v>
      </c>
    </row>
    <row r="65">
      <c r="B65" s="36" t="s">
        <v>127</v>
      </c>
      <c r="C65" s="37">
        <v>25.0</v>
      </c>
      <c r="D65" s="37">
        <v>50.0</v>
      </c>
      <c r="E65" s="32">
        <v>0.5</v>
      </c>
      <c r="F65" s="42">
        <f t="shared" ref="F65:F70" si="36">$C$48</f>
        <v>23</v>
      </c>
      <c r="G65" s="42">
        <f t="shared" ref="G65:G70" si="37">E65*F65</f>
        <v>11.5</v>
      </c>
      <c r="H65" s="42">
        <f t="shared" ref="H65:H70" si="38">ROUNDUP(G65,0)</f>
        <v>12</v>
      </c>
      <c r="I65" s="37">
        <v>500.0</v>
      </c>
      <c r="J65" s="38">
        <f>H65*I65</f>
        <v>6000</v>
      </c>
      <c r="L65" s="40"/>
      <c r="M65" s="38"/>
      <c r="N65" s="38"/>
      <c r="O65" s="42" t="str">
        <f t="shared" ref="O65:O70" si="39">N65/M65</f>
        <v>#DIV/0!</v>
      </c>
      <c r="P65" s="42">
        <f t="shared" ref="P65:P70" si="40">$C$48</f>
        <v>23</v>
      </c>
      <c r="Q65" s="42" t="str">
        <f t="shared" ref="Q65:Q70" si="41">O65*P65</f>
        <v>#DIV/0!</v>
      </c>
      <c r="R65" s="42" t="str">
        <f t="shared" ref="R65:R70" si="42">ROUNDUP(Q65,0)</f>
        <v>#DIV/0!</v>
      </c>
      <c r="S65" s="38"/>
      <c r="T65" s="38" t="str">
        <f t="shared" ref="T65:T70" si="43">R65*S65</f>
        <v>#DIV/0!</v>
      </c>
    </row>
    <row r="66">
      <c r="B66" s="40"/>
      <c r="C66" s="38"/>
      <c r="D66" s="38"/>
      <c r="E66" s="42" t="str">
        <f t="shared" ref="E66:E70" si="44">D66/C66</f>
        <v>#DIV/0!</v>
      </c>
      <c r="F66" s="42">
        <f t="shared" si="36"/>
        <v>23</v>
      </c>
      <c r="G66" s="42" t="str">
        <f t="shared" si="37"/>
        <v>#DIV/0!</v>
      </c>
      <c r="H66" s="42" t="str">
        <f t="shared" si="38"/>
        <v>#DIV/0!</v>
      </c>
      <c r="I66" s="38"/>
      <c r="J66" s="38"/>
      <c r="L66" s="40"/>
      <c r="M66" s="38"/>
      <c r="N66" s="38"/>
      <c r="O66" s="42" t="str">
        <f t="shared" si="39"/>
        <v>#DIV/0!</v>
      </c>
      <c r="P66" s="42">
        <f t="shared" si="40"/>
        <v>23</v>
      </c>
      <c r="Q66" s="42" t="str">
        <f t="shared" si="41"/>
        <v>#DIV/0!</v>
      </c>
      <c r="R66" s="42" t="str">
        <f t="shared" si="42"/>
        <v>#DIV/0!</v>
      </c>
      <c r="S66" s="38"/>
      <c r="T66" s="38" t="str">
        <f t="shared" si="43"/>
        <v>#DIV/0!</v>
      </c>
    </row>
    <row r="67">
      <c r="B67" s="40"/>
      <c r="C67" s="38"/>
      <c r="D67" s="38"/>
      <c r="E67" s="42" t="str">
        <f t="shared" si="44"/>
        <v>#DIV/0!</v>
      </c>
      <c r="F67" s="42">
        <f t="shared" si="36"/>
        <v>23</v>
      </c>
      <c r="G67" s="42" t="str">
        <f t="shared" si="37"/>
        <v>#DIV/0!</v>
      </c>
      <c r="H67" s="42" t="str">
        <f t="shared" si="38"/>
        <v>#DIV/0!</v>
      </c>
      <c r="I67" s="38"/>
      <c r="J67" s="38"/>
      <c r="L67" s="40"/>
      <c r="M67" s="38"/>
      <c r="N67" s="38"/>
      <c r="O67" s="42" t="str">
        <f t="shared" si="39"/>
        <v>#DIV/0!</v>
      </c>
      <c r="P67" s="42">
        <f t="shared" si="40"/>
        <v>23</v>
      </c>
      <c r="Q67" s="42" t="str">
        <f t="shared" si="41"/>
        <v>#DIV/0!</v>
      </c>
      <c r="R67" s="42" t="str">
        <f t="shared" si="42"/>
        <v>#DIV/0!</v>
      </c>
      <c r="S67" s="38"/>
      <c r="T67" s="38" t="str">
        <f t="shared" si="43"/>
        <v>#DIV/0!</v>
      </c>
    </row>
    <row r="68">
      <c r="B68" s="40"/>
      <c r="C68" s="38"/>
      <c r="D68" s="38"/>
      <c r="E68" s="42" t="str">
        <f t="shared" si="44"/>
        <v>#DIV/0!</v>
      </c>
      <c r="F68" s="42">
        <f t="shared" si="36"/>
        <v>23</v>
      </c>
      <c r="G68" s="42" t="str">
        <f t="shared" si="37"/>
        <v>#DIV/0!</v>
      </c>
      <c r="H68" s="42" t="str">
        <f t="shared" si="38"/>
        <v>#DIV/0!</v>
      </c>
      <c r="I68" s="38"/>
      <c r="J68" s="38"/>
      <c r="L68" s="40"/>
      <c r="M68" s="38"/>
      <c r="N68" s="38"/>
      <c r="O68" s="42" t="str">
        <f t="shared" si="39"/>
        <v>#DIV/0!</v>
      </c>
      <c r="P68" s="42">
        <f t="shared" si="40"/>
        <v>23</v>
      </c>
      <c r="Q68" s="42" t="str">
        <f t="shared" si="41"/>
        <v>#DIV/0!</v>
      </c>
      <c r="R68" s="42" t="str">
        <f t="shared" si="42"/>
        <v>#DIV/0!</v>
      </c>
      <c r="S68" s="38"/>
      <c r="T68" s="38" t="str">
        <f t="shared" si="43"/>
        <v>#DIV/0!</v>
      </c>
    </row>
    <row r="69">
      <c r="B69" s="40"/>
      <c r="C69" s="38"/>
      <c r="D69" s="38"/>
      <c r="E69" s="42" t="str">
        <f t="shared" si="44"/>
        <v>#DIV/0!</v>
      </c>
      <c r="F69" s="42">
        <f t="shared" si="36"/>
        <v>23</v>
      </c>
      <c r="G69" s="42" t="str">
        <f t="shared" si="37"/>
        <v>#DIV/0!</v>
      </c>
      <c r="H69" s="42" t="str">
        <f t="shared" si="38"/>
        <v>#DIV/0!</v>
      </c>
      <c r="I69" s="38"/>
      <c r="J69" s="38"/>
      <c r="L69" s="40"/>
      <c r="M69" s="38"/>
      <c r="N69" s="38"/>
      <c r="O69" s="42" t="str">
        <f t="shared" si="39"/>
        <v>#DIV/0!</v>
      </c>
      <c r="P69" s="42">
        <f t="shared" si="40"/>
        <v>23</v>
      </c>
      <c r="Q69" s="42" t="str">
        <f t="shared" si="41"/>
        <v>#DIV/0!</v>
      </c>
      <c r="R69" s="42" t="str">
        <f t="shared" si="42"/>
        <v>#DIV/0!</v>
      </c>
      <c r="S69" s="38"/>
      <c r="T69" s="38" t="str">
        <f t="shared" si="43"/>
        <v>#DIV/0!</v>
      </c>
    </row>
    <row r="70">
      <c r="B70" s="40"/>
      <c r="C70" s="38"/>
      <c r="D70" s="38"/>
      <c r="E70" s="42" t="str">
        <f t="shared" si="44"/>
        <v>#DIV/0!</v>
      </c>
      <c r="F70" s="42">
        <f t="shared" si="36"/>
        <v>23</v>
      </c>
      <c r="G70" s="42" t="str">
        <f t="shared" si="37"/>
        <v>#DIV/0!</v>
      </c>
      <c r="H70" s="42" t="str">
        <f t="shared" si="38"/>
        <v>#DIV/0!</v>
      </c>
      <c r="I70" s="38"/>
      <c r="J70" s="38"/>
      <c r="L70" s="40"/>
      <c r="M70" s="38"/>
      <c r="N70" s="38"/>
      <c r="O70" s="42" t="str">
        <f t="shared" si="39"/>
        <v>#DIV/0!</v>
      </c>
      <c r="P70" s="42">
        <f t="shared" si="40"/>
        <v>23</v>
      </c>
      <c r="Q70" s="42" t="str">
        <f t="shared" si="41"/>
        <v>#DIV/0!</v>
      </c>
      <c r="R70" s="42" t="str">
        <f t="shared" si="42"/>
        <v>#DIV/0!</v>
      </c>
      <c r="S70" s="38"/>
      <c r="T70" s="38" t="str">
        <f t="shared" si="43"/>
        <v>#DIV/0!</v>
      </c>
    </row>
    <row r="71">
      <c r="I71" s="8" t="s">
        <v>107</v>
      </c>
      <c r="J71" s="37">
        <f>SUM(J65:J70)</f>
        <v>6000</v>
      </c>
      <c r="S71" s="8" t="s">
        <v>107</v>
      </c>
      <c r="T71" s="37"/>
    </row>
    <row r="72">
      <c r="C72" s="36" t="s">
        <v>106</v>
      </c>
      <c r="D72" s="36" t="s">
        <v>107</v>
      </c>
      <c r="I72" s="8"/>
      <c r="M72" s="36" t="s">
        <v>106</v>
      </c>
      <c r="N72" s="36" t="s">
        <v>107</v>
      </c>
      <c r="S72" s="8"/>
    </row>
    <row r="73">
      <c r="A73" s="8"/>
      <c r="B73" s="36" t="s">
        <v>126</v>
      </c>
      <c r="C73" s="38"/>
      <c r="D73" s="36">
        <v>200.0</v>
      </c>
      <c r="I73" s="8"/>
      <c r="L73" s="36" t="s">
        <v>126</v>
      </c>
      <c r="M73" s="38"/>
      <c r="N73" s="38">
        <f>M73*$C$48</f>
        <v>0</v>
      </c>
      <c r="S73" s="8"/>
    </row>
    <row r="74">
      <c r="I74" s="8"/>
      <c r="S74" s="8"/>
    </row>
    <row r="75">
      <c r="B75" s="8" t="s">
        <v>128</v>
      </c>
      <c r="C75" s="8" t="s">
        <v>115</v>
      </c>
      <c r="D75" s="8" t="s">
        <v>9</v>
      </c>
      <c r="L75" s="8" t="s">
        <v>128</v>
      </c>
      <c r="M75" s="8" t="s">
        <v>115</v>
      </c>
      <c r="N75" s="8" t="s">
        <v>13</v>
      </c>
    </row>
    <row r="76">
      <c r="B76" s="36" t="s">
        <v>116</v>
      </c>
      <c r="C76" s="36" t="s">
        <v>117</v>
      </c>
      <c r="D76" s="36" t="s">
        <v>118</v>
      </c>
      <c r="E76" s="36" t="s">
        <v>125</v>
      </c>
      <c r="F76" s="41" t="s">
        <v>120</v>
      </c>
      <c r="G76" s="36" t="s">
        <v>121</v>
      </c>
      <c r="H76" s="36" t="s">
        <v>122</v>
      </c>
      <c r="I76" s="41" t="s">
        <v>123</v>
      </c>
      <c r="J76" s="41" t="s">
        <v>124</v>
      </c>
      <c r="L76" s="36" t="s">
        <v>116</v>
      </c>
      <c r="M76" s="36" t="s">
        <v>117</v>
      </c>
      <c r="N76" s="36" t="s">
        <v>118</v>
      </c>
      <c r="O76" s="36" t="s">
        <v>125</v>
      </c>
      <c r="P76" s="41" t="s">
        <v>120</v>
      </c>
      <c r="Q76" s="36" t="s">
        <v>121</v>
      </c>
      <c r="R76" s="36" t="s">
        <v>122</v>
      </c>
      <c r="S76" s="41" t="s">
        <v>123</v>
      </c>
      <c r="T76" s="41" t="s">
        <v>124</v>
      </c>
    </row>
    <row r="77">
      <c r="B77" s="36" t="s">
        <v>130</v>
      </c>
      <c r="C77" s="38"/>
      <c r="D77" s="38"/>
      <c r="E77" s="32">
        <v>0.5</v>
      </c>
      <c r="F77" s="42">
        <f t="shared" ref="F77:F82" si="45">$C$48</f>
        <v>23</v>
      </c>
      <c r="G77" s="42">
        <f t="shared" ref="G77:G82" si="46">E77*F77</f>
        <v>11.5</v>
      </c>
      <c r="H77" s="32">
        <v>10.0</v>
      </c>
      <c r="I77" s="37">
        <v>630.0</v>
      </c>
      <c r="J77" s="38">
        <f t="shared" ref="J77:J82" si="47">H77*I77</f>
        <v>6300</v>
      </c>
      <c r="L77" s="40"/>
      <c r="M77" s="38"/>
      <c r="N77" s="38"/>
      <c r="O77" s="42" t="str">
        <f t="shared" ref="O77:O82" si="48">N77/M77</f>
        <v>#DIV/0!</v>
      </c>
      <c r="P77" s="42">
        <f t="shared" ref="P77:P82" si="49">$C$48</f>
        <v>23</v>
      </c>
      <c r="Q77" s="42" t="str">
        <f t="shared" ref="Q77:Q82" si="50">O77*P77</f>
        <v>#DIV/0!</v>
      </c>
      <c r="R77" s="42" t="str">
        <f t="shared" ref="R77:R82" si="51">ROUNDUP(Q77,0)</f>
        <v>#DIV/0!</v>
      </c>
      <c r="S77" s="38"/>
      <c r="T77" s="38" t="str">
        <f t="shared" ref="T77:T82" si="52">R77*S77</f>
        <v>#DIV/0!</v>
      </c>
    </row>
    <row r="78">
      <c r="B78" s="40"/>
      <c r="C78" s="38"/>
      <c r="D78" s="38"/>
      <c r="E78" s="42" t="str">
        <f t="shared" ref="E78:E82" si="53">D78/C78</f>
        <v>#DIV/0!</v>
      </c>
      <c r="F78" s="42">
        <f t="shared" si="45"/>
        <v>23</v>
      </c>
      <c r="G78" s="42" t="str">
        <f t="shared" si="46"/>
        <v>#DIV/0!</v>
      </c>
      <c r="H78" s="42" t="str">
        <f t="shared" ref="H78:H82" si="54">ROUNDUP(G78,0)</f>
        <v>#DIV/0!</v>
      </c>
      <c r="I78" s="38"/>
      <c r="J78" s="38" t="str">
        <f t="shared" si="47"/>
        <v>#DIV/0!</v>
      </c>
      <c r="L78" s="40"/>
      <c r="M78" s="38"/>
      <c r="N78" s="38"/>
      <c r="O78" s="42" t="str">
        <f t="shared" si="48"/>
        <v>#DIV/0!</v>
      </c>
      <c r="P78" s="42">
        <f t="shared" si="49"/>
        <v>23</v>
      </c>
      <c r="Q78" s="42" t="str">
        <f t="shared" si="50"/>
        <v>#DIV/0!</v>
      </c>
      <c r="R78" s="42" t="str">
        <f t="shared" si="51"/>
        <v>#DIV/0!</v>
      </c>
      <c r="S78" s="38"/>
      <c r="T78" s="38" t="str">
        <f t="shared" si="52"/>
        <v>#DIV/0!</v>
      </c>
    </row>
    <row r="79">
      <c r="B79" s="40"/>
      <c r="C79" s="38"/>
      <c r="D79" s="38"/>
      <c r="E79" s="42" t="str">
        <f t="shared" si="53"/>
        <v>#DIV/0!</v>
      </c>
      <c r="F79" s="42">
        <f t="shared" si="45"/>
        <v>23</v>
      </c>
      <c r="G79" s="42" t="str">
        <f t="shared" si="46"/>
        <v>#DIV/0!</v>
      </c>
      <c r="H79" s="42" t="str">
        <f t="shared" si="54"/>
        <v>#DIV/0!</v>
      </c>
      <c r="I79" s="38"/>
      <c r="J79" s="38" t="str">
        <f t="shared" si="47"/>
        <v>#DIV/0!</v>
      </c>
      <c r="L79" s="40"/>
      <c r="M79" s="38"/>
      <c r="N79" s="38"/>
      <c r="O79" s="42" t="str">
        <f t="shared" si="48"/>
        <v>#DIV/0!</v>
      </c>
      <c r="P79" s="42">
        <f t="shared" si="49"/>
        <v>23</v>
      </c>
      <c r="Q79" s="42" t="str">
        <f t="shared" si="50"/>
        <v>#DIV/0!</v>
      </c>
      <c r="R79" s="42" t="str">
        <f t="shared" si="51"/>
        <v>#DIV/0!</v>
      </c>
      <c r="S79" s="38"/>
      <c r="T79" s="38" t="str">
        <f t="shared" si="52"/>
        <v>#DIV/0!</v>
      </c>
    </row>
    <row r="80">
      <c r="B80" s="40"/>
      <c r="C80" s="38"/>
      <c r="D80" s="38"/>
      <c r="E80" s="42" t="str">
        <f t="shared" si="53"/>
        <v>#DIV/0!</v>
      </c>
      <c r="F80" s="42">
        <f t="shared" si="45"/>
        <v>23</v>
      </c>
      <c r="G80" s="42" t="str">
        <f t="shared" si="46"/>
        <v>#DIV/0!</v>
      </c>
      <c r="H80" s="42" t="str">
        <f t="shared" si="54"/>
        <v>#DIV/0!</v>
      </c>
      <c r="I80" s="38"/>
      <c r="J80" s="38" t="str">
        <f t="shared" si="47"/>
        <v>#DIV/0!</v>
      </c>
      <c r="L80" s="40"/>
      <c r="M80" s="38"/>
      <c r="N80" s="38"/>
      <c r="O80" s="42" t="str">
        <f t="shared" si="48"/>
        <v>#DIV/0!</v>
      </c>
      <c r="P80" s="42">
        <f t="shared" si="49"/>
        <v>23</v>
      </c>
      <c r="Q80" s="42" t="str">
        <f t="shared" si="50"/>
        <v>#DIV/0!</v>
      </c>
      <c r="R80" s="42" t="str">
        <f t="shared" si="51"/>
        <v>#DIV/0!</v>
      </c>
      <c r="S80" s="38"/>
      <c r="T80" s="38" t="str">
        <f t="shared" si="52"/>
        <v>#DIV/0!</v>
      </c>
    </row>
    <row r="81">
      <c r="B81" s="40"/>
      <c r="C81" s="38"/>
      <c r="D81" s="38"/>
      <c r="E81" s="42" t="str">
        <f t="shared" si="53"/>
        <v>#DIV/0!</v>
      </c>
      <c r="F81" s="42">
        <f t="shared" si="45"/>
        <v>23</v>
      </c>
      <c r="G81" s="42" t="str">
        <f t="shared" si="46"/>
        <v>#DIV/0!</v>
      </c>
      <c r="H81" s="42" t="str">
        <f t="shared" si="54"/>
        <v>#DIV/0!</v>
      </c>
      <c r="I81" s="38"/>
      <c r="J81" s="38" t="str">
        <f t="shared" si="47"/>
        <v>#DIV/0!</v>
      </c>
      <c r="L81" s="40"/>
      <c r="M81" s="38"/>
      <c r="N81" s="38"/>
      <c r="O81" s="42" t="str">
        <f t="shared" si="48"/>
        <v>#DIV/0!</v>
      </c>
      <c r="P81" s="42">
        <f t="shared" si="49"/>
        <v>23</v>
      </c>
      <c r="Q81" s="42" t="str">
        <f t="shared" si="50"/>
        <v>#DIV/0!</v>
      </c>
      <c r="R81" s="42" t="str">
        <f t="shared" si="51"/>
        <v>#DIV/0!</v>
      </c>
      <c r="S81" s="38"/>
      <c r="T81" s="38" t="str">
        <f t="shared" si="52"/>
        <v>#DIV/0!</v>
      </c>
    </row>
    <row r="82">
      <c r="B82" s="40"/>
      <c r="C82" s="38"/>
      <c r="D82" s="38"/>
      <c r="E82" s="42" t="str">
        <f t="shared" si="53"/>
        <v>#DIV/0!</v>
      </c>
      <c r="F82" s="42">
        <f t="shared" si="45"/>
        <v>23</v>
      </c>
      <c r="G82" s="42" t="str">
        <f t="shared" si="46"/>
        <v>#DIV/0!</v>
      </c>
      <c r="H82" s="42" t="str">
        <f t="shared" si="54"/>
        <v>#DIV/0!</v>
      </c>
      <c r="I82" s="38"/>
      <c r="J82" s="38" t="str">
        <f t="shared" si="47"/>
        <v>#DIV/0!</v>
      </c>
      <c r="L82" s="40"/>
      <c r="M82" s="38"/>
      <c r="N82" s="38"/>
      <c r="O82" s="42" t="str">
        <f t="shared" si="48"/>
        <v>#DIV/0!</v>
      </c>
      <c r="P82" s="42">
        <f t="shared" si="49"/>
        <v>23</v>
      </c>
      <c r="Q82" s="42" t="str">
        <f t="shared" si="50"/>
        <v>#DIV/0!</v>
      </c>
      <c r="R82" s="42" t="str">
        <f t="shared" si="51"/>
        <v>#DIV/0!</v>
      </c>
      <c r="S82" s="38"/>
      <c r="T82" s="38" t="str">
        <f t="shared" si="52"/>
        <v>#DIV/0!</v>
      </c>
    </row>
    <row r="83">
      <c r="I83" s="8" t="s">
        <v>107</v>
      </c>
      <c r="J83" s="37"/>
      <c r="S83" s="8" t="s">
        <v>107</v>
      </c>
      <c r="T83" s="37"/>
    </row>
    <row r="84">
      <c r="C84" s="36" t="s">
        <v>106</v>
      </c>
      <c r="D84" s="36" t="s">
        <v>107</v>
      </c>
      <c r="M84" s="36" t="s">
        <v>106</v>
      </c>
      <c r="N84" s="36" t="s">
        <v>107</v>
      </c>
    </row>
    <row r="85">
      <c r="B85" s="36" t="s">
        <v>126</v>
      </c>
      <c r="C85" s="37"/>
      <c r="D85" s="36">
        <v>200.0</v>
      </c>
      <c r="L85" s="36" t="s">
        <v>126</v>
      </c>
      <c r="M85" s="38"/>
      <c r="N85" s="38">
        <f>M85*$C$48</f>
        <v>0</v>
      </c>
    </row>
    <row r="87">
      <c r="B87" s="8" t="s">
        <v>129</v>
      </c>
      <c r="C87" s="8" t="s">
        <v>115</v>
      </c>
      <c r="D87" s="8"/>
      <c r="L87" s="8" t="s">
        <v>129</v>
      </c>
      <c r="M87" s="8" t="s">
        <v>115</v>
      </c>
    </row>
    <row r="88">
      <c r="B88" s="36" t="s">
        <v>116</v>
      </c>
      <c r="C88" s="36" t="s">
        <v>117</v>
      </c>
      <c r="D88" s="36" t="s">
        <v>118</v>
      </c>
      <c r="E88" s="36" t="s">
        <v>125</v>
      </c>
      <c r="F88" s="41" t="s">
        <v>120</v>
      </c>
      <c r="G88" s="36" t="s">
        <v>121</v>
      </c>
      <c r="H88" s="36" t="s">
        <v>122</v>
      </c>
      <c r="I88" s="41" t="s">
        <v>123</v>
      </c>
      <c r="J88" s="41" t="s">
        <v>124</v>
      </c>
      <c r="L88" s="36" t="s">
        <v>116</v>
      </c>
      <c r="M88" s="36" t="s">
        <v>117</v>
      </c>
      <c r="N88" s="36" t="s">
        <v>118</v>
      </c>
      <c r="O88" s="36" t="s">
        <v>125</v>
      </c>
      <c r="P88" s="41" t="s">
        <v>120</v>
      </c>
      <c r="Q88" s="36" t="s">
        <v>121</v>
      </c>
      <c r="R88" s="36" t="s">
        <v>122</v>
      </c>
      <c r="S88" s="41" t="s">
        <v>123</v>
      </c>
      <c r="T88" s="41" t="s">
        <v>124</v>
      </c>
    </row>
    <row r="89">
      <c r="B89" s="40"/>
      <c r="C89" s="38"/>
      <c r="D89" s="38"/>
      <c r="E89" s="42" t="str">
        <f t="shared" ref="E89:E94" si="55">D89/C89</f>
        <v>#DIV/0!</v>
      </c>
      <c r="F89" s="42">
        <f t="shared" ref="F89:F94" si="56">$C$48</f>
        <v>23</v>
      </c>
      <c r="G89" s="42" t="str">
        <f t="shared" ref="G89:G94" si="57">E89*F89</f>
        <v>#DIV/0!</v>
      </c>
      <c r="H89" s="42" t="str">
        <f t="shared" ref="H89:H94" si="58">ROUNDUP(G89,0)</f>
        <v>#DIV/0!</v>
      </c>
      <c r="I89" s="38"/>
      <c r="J89" s="38" t="str">
        <f t="shared" ref="J89:J94" si="59">H89*I89</f>
        <v>#DIV/0!</v>
      </c>
      <c r="L89" s="40"/>
      <c r="M89" s="38"/>
      <c r="N89" s="38"/>
      <c r="O89" s="42" t="str">
        <f t="shared" ref="O89:O94" si="60">N89/M89</f>
        <v>#DIV/0!</v>
      </c>
      <c r="P89" s="42">
        <f t="shared" ref="P89:P94" si="61">$C$48</f>
        <v>23</v>
      </c>
      <c r="Q89" s="42" t="str">
        <f t="shared" ref="Q89:Q94" si="62">O89*P89</f>
        <v>#DIV/0!</v>
      </c>
      <c r="R89" s="42" t="str">
        <f t="shared" ref="R89:R94" si="63">ROUNDUP(Q89,0)</f>
        <v>#DIV/0!</v>
      </c>
      <c r="S89" s="38"/>
      <c r="T89" s="38" t="str">
        <f t="shared" ref="T89:T94" si="64">R89*S89</f>
        <v>#DIV/0!</v>
      </c>
    </row>
    <row r="90">
      <c r="B90" s="40"/>
      <c r="C90" s="38"/>
      <c r="D90" s="38"/>
      <c r="E90" s="42" t="str">
        <f t="shared" si="55"/>
        <v>#DIV/0!</v>
      </c>
      <c r="F90" s="42">
        <f t="shared" si="56"/>
        <v>23</v>
      </c>
      <c r="G90" s="42" t="str">
        <f t="shared" si="57"/>
        <v>#DIV/0!</v>
      </c>
      <c r="H90" s="42" t="str">
        <f t="shared" si="58"/>
        <v>#DIV/0!</v>
      </c>
      <c r="I90" s="38"/>
      <c r="J90" s="38" t="str">
        <f t="shared" si="59"/>
        <v>#DIV/0!</v>
      </c>
      <c r="L90" s="40"/>
      <c r="M90" s="38"/>
      <c r="N90" s="38"/>
      <c r="O90" s="42" t="str">
        <f t="shared" si="60"/>
        <v>#DIV/0!</v>
      </c>
      <c r="P90" s="42">
        <f t="shared" si="61"/>
        <v>23</v>
      </c>
      <c r="Q90" s="42" t="str">
        <f t="shared" si="62"/>
        <v>#DIV/0!</v>
      </c>
      <c r="R90" s="42" t="str">
        <f t="shared" si="63"/>
        <v>#DIV/0!</v>
      </c>
      <c r="S90" s="38"/>
      <c r="T90" s="38" t="str">
        <f t="shared" si="64"/>
        <v>#DIV/0!</v>
      </c>
    </row>
    <row r="91">
      <c r="B91" s="40"/>
      <c r="C91" s="38"/>
      <c r="D91" s="38"/>
      <c r="E91" s="42" t="str">
        <f t="shared" si="55"/>
        <v>#DIV/0!</v>
      </c>
      <c r="F91" s="42">
        <f t="shared" si="56"/>
        <v>23</v>
      </c>
      <c r="G91" s="42" t="str">
        <f t="shared" si="57"/>
        <v>#DIV/0!</v>
      </c>
      <c r="H91" s="42" t="str">
        <f t="shared" si="58"/>
        <v>#DIV/0!</v>
      </c>
      <c r="I91" s="38"/>
      <c r="J91" s="38" t="str">
        <f t="shared" si="59"/>
        <v>#DIV/0!</v>
      </c>
      <c r="L91" s="40"/>
      <c r="M91" s="38"/>
      <c r="N91" s="38"/>
      <c r="O91" s="42" t="str">
        <f t="shared" si="60"/>
        <v>#DIV/0!</v>
      </c>
      <c r="P91" s="42">
        <f t="shared" si="61"/>
        <v>23</v>
      </c>
      <c r="Q91" s="42" t="str">
        <f t="shared" si="62"/>
        <v>#DIV/0!</v>
      </c>
      <c r="R91" s="42" t="str">
        <f t="shared" si="63"/>
        <v>#DIV/0!</v>
      </c>
      <c r="S91" s="38"/>
      <c r="T91" s="38" t="str">
        <f t="shared" si="64"/>
        <v>#DIV/0!</v>
      </c>
    </row>
    <row r="92">
      <c r="B92" s="40"/>
      <c r="C92" s="38"/>
      <c r="D92" s="38"/>
      <c r="E92" s="42" t="str">
        <f t="shared" si="55"/>
        <v>#DIV/0!</v>
      </c>
      <c r="F92" s="42">
        <f t="shared" si="56"/>
        <v>23</v>
      </c>
      <c r="G92" s="42" t="str">
        <f t="shared" si="57"/>
        <v>#DIV/0!</v>
      </c>
      <c r="H92" s="42" t="str">
        <f t="shared" si="58"/>
        <v>#DIV/0!</v>
      </c>
      <c r="I92" s="38"/>
      <c r="J92" s="38" t="str">
        <f t="shared" si="59"/>
        <v>#DIV/0!</v>
      </c>
      <c r="L92" s="40"/>
      <c r="M92" s="38"/>
      <c r="N92" s="38"/>
      <c r="O92" s="42" t="str">
        <f t="shared" si="60"/>
        <v>#DIV/0!</v>
      </c>
      <c r="P92" s="42">
        <f t="shared" si="61"/>
        <v>23</v>
      </c>
      <c r="Q92" s="42" t="str">
        <f t="shared" si="62"/>
        <v>#DIV/0!</v>
      </c>
      <c r="R92" s="42" t="str">
        <f t="shared" si="63"/>
        <v>#DIV/0!</v>
      </c>
      <c r="S92" s="38"/>
      <c r="T92" s="38" t="str">
        <f t="shared" si="64"/>
        <v>#DIV/0!</v>
      </c>
    </row>
    <row r="93">
      <c r="B93" s="40"/>
      <c r="C93" s="38"/>
      <c r="D93" s="38"/>
      <c r="E93" s="42" t="str">
        <f t="shared" si="55"/>
        <v>#DIV/0!</v>
      </c>
      <c r="F93" s="42">
        <f t="shared" si="56"/>
        <v>23</v>
      </c>
      <c r="G93" s="42" t="str">
        <f t="shared" si="57"/>
        <v>#DIV/0!</v>
      </c>
      <c r="H93" s="42" t="str">
        <f t="shared" si="58"/>
        <v>#DIV/0!</v>
      </c>
      <c r="I93" s="38"/>
      <c r="J93" s="38" t="str">
        <f t="shared" si="59"/>
        <v>#DIV/0!</v>
      </c>
      <c r="L93" s="40"/>
      <c r="M93" s="38"/>
      <c r="N93" s="38"/>
      <c r="O93" s="42" t="str">
        <f t="shared" si="60"/>
        <v>#DIV/0!</v>
      </c>
      <c r="P93" s="42">
        <f t="shared" si="61"/>
        <v>23</v>
      </c>
      <c r="Q93" s="42" t="str">
        <f t="shared" si="62"/>
        <v>#DIV/0!</v>
      </c>
      <c r="R93" s="42" t="str">
        <f t="shared" si="63"/>
        <v>#DIV/0!</v>
      </c>
      <c r="S93" s="38"/>
      <c r="T93" s="38" t="str">
        <f t="shared" si="64"/>
        <v>#DIV/0!</v>
      </c>
    </row>
    <row r="94">
      <c r="B94" s="40"/>
      <c r="C94" s="38"/>
      <c r="D94" s="38"/>
      <c r="E94" s="42" t="str">
        <f t="shared" si="55"/>
        <v>#DIV/0!</v>
      </c>
      <c r="F94" s="42">
        <f t="shared" si="56"/>
        <v>23</v>
      </c>
      <c r="G94" s="42" t="str">
        <f t="shared" si="57"/>
        <v>#DIV/0!</v>
      </c>
      <c r="H94" s="42" t="str">
        <f t="shared" si="58"/>
        <v>#DIV/0!</v>
      </c>
      <c r="I94" s="38"/>
      <c r="J94" s="38" t="str">
        <f t="shared" si="59"/>
        <v>#DIV/0!</v>
      </c>
      <c r="L94" s="40"/>
      <c r="M94" s="38"/>
      <c r="N94" s="38"/>
      <c r="O94" s="42" t="str">
        <f t="shared" si="60"/>
        <v>#DIV/0!</v>
      </c>
      <c r="P94" s="42">
        <f t="shared" si="61"/>
        <v>23</v>
      </c>
      <c r="Q94" s="42" t="str">
        <f t="shared" si="62"/>
        <v>#DIV/0!</v>
      </c>
      <c r="R94" s="42" t="str">
        <f t="shared" si="63"/>
        <v>#DIV/0!</v>
      </c>
      <c r="S94" s="38"/>
      <c r="T94" s="38" t="str">
        <f t="shared" si="64"/>
        <v>#DIV/0!</v>
      </c>
    </row>
    <row r="95">
      <c r="I95" s="8" t="s">
        <v>107</v>
      </c>
      <c r="J95" s="37"/>
      <c r="S95" s="8" t="s">
        <v>107</v>
      </c>
      <c r="T95" s="37"/>
    </row>
    <row r="96">
      <c r="C96" s="36" t="s">
        <v>106</v>
      </c>
      <c r="D96" s="36" t="s">
        <v>107</v>
      </c>
      <c r="M96" s="36" t="s">
        <v>106</v>
      </c>
      <c r="N96" s="36" t="s">
        <v>107</v>
      </c>
    </row>
    <row r="97">
      <c r="B97" s="36" t="s">
        <v>126</v>
      </c>
      <c r="C97" s="38"/>
      <c r="D97" s="38">
        <f>C97*C48</f>
        <v>0</v>
      </c>
      <c r="L97" s="36" t="s">
        <v>126</v>
      </c>
      <c r="M97" s="38"/>
      <c r="N97" s="38">
        <f>M97*M48</f>
        <v>0</v>
      </c>
    </row>
    <row r="99">
      <c r="B99" s="8" t="s">
        <v>131</v>
      </c>
      <c r="C99" s="8" t="s">
        <v>115</v>
      </c>
      <c r="D99" s="8" t="s">
        <v>7</v>
      </c>
      <c r="L99" s="8" t="s">
        <v>131</v>
      </c>
      <c r="M99" s="8" t="s">
        <v>115</v>
      </c>
      <c r="N99" s="8" t="s">
        <v>11</v>
      </c>
    </row>
    <row r="100">
      <c r="B100" s="36" t="s">
        <v>116</v>
      </c>
      <c r="C100" s="36" t="s">
        <v>117</v>
      </c>
      <c r="D100" s="36" t="s">
        <v>118</v>
      </c>
      <c r="E100" s="36" t="s">
        <v>125</v>
      </c>
      <c r="F100" s="41" t="s">
        <v>120</v>
      </c>
      <c r="G100" s="36" t="s">
        <v>121</v>
      </c>
      <c r="H100" s="36" t="s">
        <v>122</v>
      </c>
      <c r="I100" s="41" t="s">
        <v>123</v>
      </c>
      <c r="J100" s="41" t="s">
        <v>124</v>
      </c>
      <c r="L100" s="36" t="s">
        <v>116</v>
      </c>
      <c r="M100" s="36" t="s">
        <v>117</v>
      </c>
      <c r="N100" s="36" t="s">
        <v>118</v>
      </c>
      <c r="O100" s="36" t="s">
        <v>125</v>
      </c>
      <c r="P100" s="41" t="s">
        <v>120</v>
      </c>
      <c r="Q100" s="36" t="s">
        <v>121</v>
      </c>
      <c r="R100" s="36" t="s">
        <v>122</v>
      </c>
      <c r="S100" s="41" t="s">
        <v>123</v>
      </c>
      <c r="T100" s="41" t="s">
        <v>124</v>
      </c>
    </row>
    <row r="101">
      <c r="B101" s="36" t="s">
        <v>136</v>
      </c>
      <c r="C101" s="32">
        <v>300.0</v>
      </c>
      <c r="D101" s="32">
        <v>1000.0</v>
      </c>
      <c r="E101" s="42">
        <f>C101/D101</f>
        <v>0.3</v>
      </c>
      <c r="F101" s="42">
        <f t="shared" ref="F101:F106" si="65">$C$48</f>
        <v>23</v>
      </c>
      <c r="G101" s="42">
        <f t="shared" ref="G101:G106" si="66">E101*F101</f>
        <v>6.9</v>
      </c>
      <c r="H101" s="42">
        <f t="shared" ref="H101:H106" si="67">ROUNDUP(G101,0)</f>
        <v>7</v>
      </c>
      <c r="I101" s="37">
        <v>360.0</v>
      </c>
      <c r="J101" s="38">
        <f t="shared" ref="J101:J102" si="68">H101*I101</f>
        <v>2520</v>
      </c>
      <c r="L101" s="40"/>
      <c r="M101" s="38"/>
      <c r="N101" s="38"/>
      <c r="O101" s="42" t="str">
        <f t="shared" ref="O101:O106" si="69">N101/M101</f>
        <v>#DIV/0!</v>
      </c>
      <c r="P101" s="42">
        <f t="shared" ref="P101:P106" si="70">$C$48</f>
        <v>23</v>
      </c>
      <c r="Q101" s="42" t="str">
        <f t="shared" ref="Q101:Q106" si="71">O101*P101</f>
        <v>#DIV/0!</v>
      </c>
      <c r="R101" s="42" t="str">
        <f t="shared" ref="R101:R106" si="72">ROUNDUP(Q101,0)</f>
        <v>#DIV/0!</v>
      </c>
      <c r="S101" s="38"/>
      <c r="T101" s="38" t="str">
        <f t="shared" ref="T101:T106" si="73">R101*S101</f>
        <v>#DIV/0!</v>
      </c>
    </row>
    <row r="102">
      <c r="B102" s="36" t="s">
        <v>145</v>
      </c>
      <c r="C102" s="38"/>
      <c r="D102" s="38"/>
      <c r="E102" s="42">
        <f> 1/6</f>
        <v>0.1666666667</v>
      </c>
      <c r="F102" s="42">
        <f t="shared" si="65"/>
        <v>23</v>
      </c>
      <c r="G102" s="42">
        <f t="shared" si="66"/>
        <v>3.833333333</v>
      </c>
      <c r="H102" s="42">
        <f t="shared" si="67"/>
        <v>4</v>
      </c>
      <c r="I102" s="37">
        <v>1300.0</v>
      </c>
      <c r="J102" s="38">
        <f t="shared" si="68"/>
        <v>5200</v>
      </c>
      <c r="L102" s="40"/>
      <c r="M102" s="38"/>
      <c r="N102" s="38"/>
      <c r="O102" s="42" t="str">
        <f t="shared" si="69"/>
        <v>#DIV/0!</v>
      </c>
      <c r="P102" s="42">
        <f t="shared" si="70"/>
        <v>23</v>
      </c>
      <c r="Q102" s="42" t="str">
        <f t="shared" si="71"/>
        <v>#DIV/0!</v>
      </c>
      <c r="R102" s="42" t="str">
        <f t="shared" si="72"/>
        <v>#DIV/0!</v>
      </c>
      <c r="S102" s="38"/>
      <c r="T102" s="38" t="str">
        <f t="shared" si="73"/>
        <v>#DIV/0!</v>
      </c>
    </row>
    <row r="103">
      <c r="B103" s="40"/>
      <c r="C103" s="38"/>
      <c r="D103" s="38"/>
      <c r="E103" s="42" t="str">
        <f t="shared" ref="E103:E106" si="74">D103/C103</f>
        <v>#DIV/0!</v>
      </c>
      <c r="F103" s="42">
        <f t="shared" si="65"/>
        <v>23</v>
      </c>
      <c r="G103" s="42" t="str">
        <f t="shared" si="66"/>
        <v>#DIV/0!</v>
      </c>
      <c r="H103" s="42" t="str">
        <f t="shared" si="67"/>
        <v>#DIV/0!</v>
      </c>
      <c r="I103" s="38"/>
      <c r="J103" s="38"/>
      <c r="L103" s="40"/>
      <c r="M103" s="38"/>
      <c r="N103" s="38"/>
      <c r="O103" s="42" t="str">
        <f t="shared" si="69"/>
        <v>#DIV/0!</v>
      </c>
      <c r="P103" s="42">
        <f t="shared" si="70"/>
        <v>23</v>
      </c>
      <c r="Q103" s="42" t="str">
        <f t="shared" si="71"/>
        <v>#DIV/0!</v>
      </c>
      <c r="R103" s="42" t="str">
        <f t="shared" si="72"/>
        <v>#DIV/0!</v>
      </c>
      <c r="S103" s="38"/>
      <c r="T103" s="38" t="str">
        <f t="shared" si="73"/>
        <v>#DIV/0!</v>
      </c>
    </row>
    <row r="104">
      <c r="B104" s="40"/>
      <c r="C104" s="38"/>
      <c r="D104" s="38"/>
      <c r="E104" s="42" t="str">
        <f t="shared" si="74"/>
        <v>#DIV/0!</v>
      </c>
      <c r="F104" s="42">
        <f t="shared" si="65"/>
        <v>23</v>
      </c>
      <c r="G104" s="42" t="str">
        <f t="shared" si="66"/>
        <v>#DIV/0!</v>
      </c>
      <c r="H104" s="42" t="str">
        <f t="shared" si="67"/>
        <v>#DIV/0!</v>
      </c>
      <c r="I104" s="38"/>
      <c r="J104" s="38"/>
      <c r="L104" s="40"/>
      <c r="M104" s="38"/>
      <c r="N104" s="38"/>
      <c r="O104" s="42" t="str">
        <f t="shared" si="69"/>
        <v>#DIV/0!</v>
      </c>
      <c r="P104" s="42">
        <f t="shared" si="70"/>
        <v>23</v>
      </c>
      <c r="Q104" s="42" t="str">
        <f t="shared" si="71"/>
        <v>#DIV/0!</v>
      </c>
      <c r="R104" s="42" t="str">
        <f t="shared" si="72"/>
        <v>#DIV/0!</v>
      </c>
      <c r="S104" s="38"/>
      <c r="T104" s="38" t="str">
        <f t="shared" si="73"/>
        <v>#DIV/0!</v>
      </c>
    </row>
    <row r="105">
      <c r="B105" s="40"/>
      <c r="C105" s="38"/>
      <c r="D105" s="38"/>
      <c r="E105" s="42" t="str">
        <f t="shared" si="74"/>
        <v>#DIV/0!</v>
      </c>
      <c r="F105" s="42">
        <f t="shared" si="65"/>
        <v>23</v>
      </c>
      <c r="G105" s="42" t="str">
        <f t="shared" si="66"/>
        <v>#DIV/0!</v>
      </c>
      <c r="H105" s="42" t="str">
        <f t="shared" si="67"/>
        <v>#DIV/0!</v>
      </c>
      <c r="I105" s="38"/>
      <c r="J105" s="38"/>
      <c r="L105" s="40"/>
      <c r="M105" s="38"/>
      <c r="N105" s="38"/>
      <c r="O105" s="42" t="str">
        <f t="shared" si="69"/>
        <v>#DIV/0!</v>
      </c>
      <c r="P105" s="42">
        <f t="shared" si="70"/>
        <v>23</v>
      </c>
      <c r="Q105" s="42" t="str">
        <f t="shared" si="71"/>
        <v>#DIV/0!</v>
      </c>
      <c r="R105" s="42" t="str">
        <f t="shared" si="72"/>
        <v>#DIV/0!</v>
      </c>
      <c r="S105" s="38"/>
      <c r="T105" s="38" t="str">
        <f t="shared" si="73"/>
        <v>#DIV/0!</v>
      </c>
    </row>
    <row r="106">
      <c r="B106" s="40"/>
      <c r="C106" s="38"/>
      <c r="D106" s="38"/>
      <c r="E106" s="42" t="str">
        <f t="shared" si="74"/>
        <v>#DIV/0!</v>
      </c>
      <c r="F106" s="42">
        <f t="shared" si="65"/>
        <v>23</v>
      </c>
      <c r="G106" s="42" t="str">
        <f t="shared" si="66"/>
        <v>#DIV/0!</v>
      </c>
      <c r="H106" s="42" t="str">
        <f t="shared" si="67"/>
        <v>#DIV/0!</v>
      </c>
      <c r="I106" s="38"/>
      <c r="J106" s="38"/>
      <c r="L106" s="40"/>
      <c r="M106" s="38"/>
      <c r="N106" s="38"/>
      <c r="O106" s="42" t="str">
        <f t="shared" si="69"/>
        <v>#DIV/0!</v>
      </c>
      <c r="P106" s="42">
        <f t="shared" si="70"/>
        <v>23</v>
      </c>
      <c r="Q106" s="42" t="str">
        <f t="shared" si="71"/>
        <v>#DIV/0!</v>
      </c>
      <c r="R106" s="42" t="str">
        <f t="shared" si="72"/>
        <v>#DIV/0!</v>
      </c>
      <c r="S106" s="38"/>
      <c r="T106" s="38" t="str">
        <f t="shared" si="73"/>
        <v>#DIV/0!</v>
      </c>
    </row>
    <row r="107">
      <c r="I107" s="8" t="s">
        <v>107</v>
      </c>
      <c r="J107" s="37">
        <f>SUM(J101:J106)</f>
        <v>7720</v>
      </c>
      <c r="S107" s="8" t="s">
        <v>107</v>
      </c>
      <c r="T107" s="37"/>
    </row>
    <row r="108">
      <c r="C108" s="36" t="s">
        <v>106</v>
      </c>
      <c r="D108" s="36" t="s">
        <v>107</v>
      </c>
      <c r="I108" s="8"/>
      <c r="M108" s="36" t="s">
        <v>106</v>
      </c>
      <c r="N108" s="36" t="s">
        <v>107</v>
      </c>
      <c r="S108" s="8"/>
    </row>
    <row r="109">
      <c r="B109" s="36" t="s">
        <v>126</v>
      </c>
      <c r="C109" s="37">
        <v>120.0</v>
      </c>
      <c r="D109" s="38">
        <f>C109*$C$48</f>
        <v>2760</v>
      </c>
      <c r="F109" s="8" t="s">
        <v>132</v>
      </c>
      <c r="G109" s="8" t="s">
        <v>133</v>
      </c>
      <c r="I109" s="8"/>
      <c r="L109" s="36" t="s">
        <v>126</v>
      </c>
      <c r="M109" s="38"/>
      <c r="N109" s="38">
        <f>M109*$C$48</f>
        <v>0</v>
      </c>
      <c r="S109" s="8"/>
    </row>
    <row r="110">
      <c r="I110" s="8"/>
      <c r="S110" s="8"/>
    </row>
    <row r="111">
      <c r="B111" s="8" t="s">
        <v>134</v>
      </c>
      <c r="C111" s="8" t="s">
        <v>115</v>
      </c>
      <c r="D111" s="8" t="s">
        <v>7</v>
      </c>
      <c r="L111" s="8" t="s">
        <v>134</v>
      </c>
      <c r="M111" s="8" t="s">
        <v>115</v>
      </c>
      <c r="N111" s="8" t="s">
        <v>11</v>
      </c>
    </row>
    <row r="112">
      <c r="B112" s="36" t="s">
        <v>116</v>
      </c>
      <c r="C112" s="36" t="s">
        <v>117</v>
      </c>
      <c r="D112" s="36" t="s">
        <v>118</v>
      </c>
      <c r="E112" s="36" t="s">
        <v>125</v>
      </c>
      <c r="F112" s="41" t="s">
        <v>120</v>
      </c>
      <c r="G112" s="36" t="s">
        <v>121</v>
      </c>
      <c r="H112" s="36" t="s">
        <v>122</v>
      </c>
      <c r="I112" s="41" t="s">
        <v>123</v>
      </c>
      <c r="J112" s="41" t="s">
        <v>124</v>
      </c>
      <c r="L112" s="36" t="s">
        <v>116</v>
      </c>
      <c r="M112" s="36" t="s">
        <v>117</v>
      </c>
      <c r="N112" s="36" t="s">
        <v>118</v>
      </c>
      <c r="O112" s="36" t="s">
        <v>125</v>
      </c>
      <c r="P112" s="41" t="s">
        <v>120</v>
      </c>
      <c r="Q112" s="36" t="s">
        <v>121</v>
      </c>
      <c r="R112" s="36" t="s">
        <v>122</v>
      </c>
      <c r="S112" s="41" t="s">
        <v>123</v>
      </c>
      <c r="T112" s="41" t="s">
        <v>124</v>
      </c>
    </row>
    <row r="113">
      <c r="B113" s="36" t="s">
        <v>149</v>
      </c>
      <c r="C113" s="38"/>
      <c r="D113" s="38"/>
      <c r="E113" s="42" t="str">
        <f t="shared" ref="E113:E118" si="75">D113/C113</f>
        <v>#DIV/0!</v>
      </c>
      <c r="F113" s="42">
        <f t="shared" ref="F113:F118" si="76">$C$48</f>
        <v>23</v>
      </c>
      <c r="G113" s="42" t="str">
        <f t="shared" ref="G113:G118" si="77">E113*F113</f>
        <v>#DIV/0!</v>
      </c>
      <c r="H113" s="32">
        <v>1.0</v>
      </c>
      <c r="I113" s="37">
        <v>800.0</v>
      </c>
      <c r="J113" s="38">
        <f t="shared" ref="J113:J114" si="78">H113*I113</f>
        <v>800</v>
      </c>
      <c r="L113" s="40"/>
      <c r="M113" s="38"/>
      <c r="N113" s="38"/>
      <c r="O113" s="42" t="str">
        <f t="shared" ref="O113:O118" si="79">N113/M113</f>
        <v>#DIV/0!</v>
      </c>
      <c r="P113" s="42">
        <f t="shared" ref="P113:P118" si="80">$C$48</f>
        <v>23</v>
      </c>
      <c r="Q113" s="42" t="str">
        <f t="shared" ref="Q113:Q118" si="81">O113*P113</f>
        <v>#DIV/0!</v>
      </c>
      <c r="R113" s="42" t="str">
        <f t="shared" ref="R113:R118" si="82">ROUNDUP(Q113,0)</f>
        <v>#DIV/0!</v>
      </c>
      <c r="S113" s="38"/>
      <c r="T113" s="38" t="str">
        <f t="shared" ref="T113:T118" si="83">R113*S113</f>
        <v>#DIV/0!</v>
      </c>
    </row>
    <row r="114">
      <c r="B114" s="36" t="s">
        <v>150</v>
      </c>
      <c r="C114" s="38"/>
      <c r="D114" s="38"/>
      <c r="E114" s="42" t="str">
        <f t="shared" si="75"/>
        <v>#DIV/0!</v>
      </c>
      <c r="F114" s="42">
        <f t="shared" si="76"/>
        <v>23</v>
      </c>
      <c r="G114" s="42" t="str">
        <f t="shared" si="77"/>
        <v>#DIV/0!</v>
      </c>
      <c r="H114" s="32">
        <v>1.0</v>
      </c>
      <c r="I114" s="37">
        <v>250.0</v>
      </c>
      <c r="J114" s="38">
        <f t="shared" si="78"/>
        <v>250</v>
      </c>
      <c r="L114" s="40"/>
      <c r="M114" s="38"/>
      <c r="N114" s="38"/>
      <c r="O114" s="42" t="str">
        <f t="shared" si="79"/>
        <v>#DIV/0!</v>
      </c>
      <c r="P114" s="42">
        <f t="shared" si="80"/>
        <v>23</v>
      </c>
      <c r="Q114" s="42" t="str">
        <f t="shared" si="81"/>
        <v>#DIV/0!</v>
      </c>
      <c r="R114" s="42" t="str">
        <f t="shared" si="82"/>
        <v>#DIV/0!</v>
      </c>
      <c r="S114" s="38"/>
      <c r="T114" s="38" t="str">
        <f t="shared" si="83"/>
        <v>#DIV/0!</v>
      </c>
    </row>
    <row r="115">
      <c r="B115" s="40"/>
      <c r="C115" s="38"/>
      <c r="D115" s="38"/>
      <c r="E115" s="42" t="str">
        <f t="shared" si="75"/>
        <v>#DIV/0!</v>
      </c>
      <c r="F115" s="42">
        <f t="shared" si="76"/>
        <v>23</v>
      </c>
      <c r="G115" s="42" t="str">
        <f t="shared" si="77"/>
        <v>#DIV/0!</v>
      </c>
      <c r="H115" s="42" t="str">
        <f t="shared" ref="H115:H118" si="84">ROUNDUP(G115,0)</f>
        <v>#DIV/0!</v>
      </c>
      <c r="I115" s="38"/>
      <c r="J115" s="38"/>
      <c r="L115" s="40"/>
      <c r="M115" s="38"/>
      <c r="N115" s="38"/>
      <c r="O115" s="42" t="str">
        <f t="shared" si="79"/>
        <v>#DIV/0!</v>
      </c>
      <c r="P115" s="42">
        <f t="shared" si="80"/>
        <v>23</v>
      </c>
      <c r="Q115" s="42" t="str">
        <f t="shared" si="81"/>
        <v>#DIV/0!</v>
      </c>
      <c r="R115" s="42" t="str">
        <f t="shared" si="82"/>
        <v>#DIV/0!</v>
      </c>
      <c r="S115" s="38"/>
      <c r="T115" s="38" t="str">
        <f t="shared" si="83"/>
        <v>#DIV/0!</v>
      </c>
    </row>
    <row r="116">
      <c r="B116" s="40"/>
      <c r="C116" s="38"/>
      <c r="D116" s="38"/>
      <c r="E116" s="42" t="str">
        <f t="shared" si="75"/>
        <v>#DIV/0!</v>
      </c>
      <c r="F116" s="42">
        <f t="shared" si="76"/>
        <v>23</v>
      </c>
      <c r="G116" s="42" t="str">
        <f t="shared" si="77"/>
        <v>#DIV/0!</v>
      </c>
      <c r="H116" s="42" t="str">
        <f t="shared" si="84"/>
        <v>#DIV/0!</v>
      </c>
      <c r="I116" s="38"/>
      <c r="J116" s="38"/>
      <c r="L116" s="40"/>
      <c r="M116" s="38"/>
      <c r="N116" s="38"/>
      <c r="O116" s="42" t="str">
        <f t="shared" si="79"/>
        <v>#DIV/0!</v>
      </c>
      <c r="P116" s="42">
        <f t="shared" si="80"/>
        <v>23</v>
      </c>
      <c r="Q116" s="42" t="str">
        <f t="shared" si="81"/>
        <v>#DIV/0!</v>
      </c>
      <c r="R116" s="42" t="str">
        <f t="shared" si="82"/>
        <v>#DIV/0!</v>
      </c>
      <c r="S116" s="38"/>
      <c r="T116" s="38" t="str">
        <f t="shared" si="83"/>
        <v>#DIV/0!</v>
      </c>
    </row>
    <row r="117">
      <c r="B117" s="40"/>
      <c r="C117" s="38"/>
      <c r="D117" s="38"/>
      <c r="E117" s="42" t="str">
        <f t="shared" si="75"/>
        <v>#DIV/0!</v>
      </c>
      <c r="F117" s="42">
        <f t="shared" si="76"/>
        <v>23</v>
      </c>
      <c r="G117" s="42" t="str">
        <f t="shared" si="77"/>
        <v>#DIV/0!</v>
      </c>
      <c r="H117" s="42" t="str">
        <f t="shared" si="84"/>
        <v>#DIV/0!</v>
      </c>
      <c r="I117" s="38"/>
      <c r="J117" s="38"/>
      <c r="L117" s="40"/>
      <c r="M117" s="38"/>
      <c r="N117" s="38"/>
      <c r="O117" s="42" t="str">
        <f t="shared" si="79"/>
        <v>#DIV/0!</v>
      </c>
      <c r="P117" s="42">
        <f t="shared" si="80"/>
        <v>23</v>
      </c>
      <c r="Q117" s="42" t="str">
        <f t="shared" si="81"/>
        <v>#DIV/0!</v>
      </c>
      <c r="R117" s="42" t="str">
        <f t="shared" si="82"/>
        <v>#DIV/0!</v>
      </c>
      <c r="S117" s="38"/>
      <c r="T117" s="38" t="str">
        <f t="shared" si="83"/>
        <v>#DIV/0!</v>
      </c>
    </row>
    <row r="118">
      <c r="B118" s="40"/>
      <c r="C118" s="38"/>
      <c r="D118" s="38"/>
      <c r="E118" s="42" t="str">
        <f t="shared" si="75"/>
        <v>#DIV/0!</v>
      </c>
      <c r="F118" s="42">
        <f t="shared" si="76"/>
        <v>23</v>
      </c>
      <c r="G118" s="42" t="str">
        <f t="shared" si="77"/>
        <v>#DIV/0!</v>
      </c>
      <c r="H118" s="42" t="str">
        <f t="shared" si="84"/>
        <v>#DIV/0!</v>
      </c>
      <c r="I118" s="38"/>
      <c r="J118" s="38"/>
      <c r="L118" s="40"/>
      <c r="M118" s="38"/>
      <c r="N118" s="38"/>
      <c r="O118" s="42" t="str">
        <f t="shared" si="79"/>
        <v>#DIV/0!</v>
      </c>
      <c r="P118" s="42">
        <f t="shared" si="80"/>
        <v>23</v>
      </c>
      <c r="Q118" s="42" t="str">
        <f t="shared" si="81"/>
        <v>#DIV/0!</v>
      </c>
      <c r="R118" s="42" t="str">
        <f t="shared" si="82"/>
        <v>#DIV/0!</v>
      </c>
      <c r="S118" s="38"/>
      <c r="T118" s="38" t="str">
        <f t="shared" si="83"/>
        <v>#DIV/0!</v>
      </c>
    </row>
    <row r="119">
      <c r="I119" s="8" t="s">
        <v>107</v>
      </c>
      <c r="J119" s="37">
        <f>SUM(J113:J118)</f>
        <v>1050</v>
      </c>
      <c r="S119" s="8" t="s">
        <v>107</v>
      </c>
      <c r="T119" s="37"/>
    </row>
    <row r="120">
      <c r="C120" s="36" t="s">
        <v>106</v>
      </c>
      <c r="D120" s="36" t="s">
        <v>107</v>
      </c>
      <c r="M120" s="36" t="s">
        <v>106</v>
      </c>
      <c r="N120" s="36" t="s">
        <v>107</v>
      </c>
    </row>
    <row r="121">
      <c r="B121" s="36" t="s">
        <v>126</v>
      </c>
      <c r="C121" s="37">
        <v>60.0</v>
      </c>
      <c r="D121" s="38">
        <f>C121*$C$48</f>
        <v>1380</v>
      </c>
      <c r="L121" s="36" t="s">
        <v>126</v>
      </c>
      <c r="M121" s="38"/>
      <c r="N121" s="38">
        <f>M121*$C$48</f>
        <v>0</v>
      </c>
    </row>
    <row r="123">
      <c r="B123" s="8" t="s">
        <v>135</v>
      </c>
      <c r="C123" s="8" t="s">
        <v>115</v>
      </c>
      <c r="D123" s="8" t="s">
        <v>10</v>
      </c>
      <c r="L123" s="8" t="s">
        <v>135</v>
      </c>
      <c r="M123" s="8" t="s">
        <v>115</v>
      </c>
      <c r="N123" s="8" t="s">
        <v>13</v>
      </c>
    </row>
    <row r="124">
      <c r="B124" s="36" t="s">
        <v>116</v>
      </c>
      <c r="C124" s="36" t="s">
        <v>117</v>
      </c>
      <c r="D124" s="36" t="s">
        <v>118</v>
      </c>
      <c r="E124" s="36" t="s">
        <v>125</v>
      </c>
      <c r="F124" s="41" t="s">
        <v>120</v>
      </c>
      <c r="G124" s="36" t="s">
        <v>121</v>
      </c>
      <c r="H124" s="36" t="s">
        <v>122</v>
      </c>
      <c r="I124" s="41" t="s">
        <v>123</v>
      </c>
      <c r="J124" s="41" t="s">
        <v>124</v>
      </c>
      <c r="L124" s="36" t="s">
        <v>116</v>
      </c>
      <c r="M124" s="36" t="s">
        <v>117</v>
      </c>
      <c r="N124" s="36" t="s">
        <v>118</v>
      </c>
      <c r="O124" s="36" t="s">
        <v>125</v>
      </c>
      <c r="P124" s="41" t="s">
        <v>120</v>
      </c>
      <c r="Q124" s="36" t="s">
        <v>121</v>
      </c>
      <c r="R124" s="36" t="s">
        <v>122</v>
      </c>
      <c r="S124" s="41" t="s">
        <v>123</v>
      </c>
      <c r="T124" s="41" t="s">
        <v>124</v>
      </c>
    </row>
    <row r="125">
      <c r="B125" s="36" t="s">
        <v>151</v>
      </c>
      <c r="C125" s="38"/>
      <c r="D125" s="38"/>
      <c r="E125" s="42" t="str">
        <f t="shared" ref="E125:E130" si="85">D125/C125</f>
        <v>#DIV/0!</v>
      </c>
      <c r="F125" s="42">
        <f t="shared" ref="F125:F130" si="86">$C$48</f>
        <v>23</v>
      </c>
      <c r="G125" s="42" t="str">
        <f t="shared" ref="G125:G130" si="87">E125*F125</f>
        <v>#DIV/0!</v>
      </c>
      <c r="H125" s="32">
        <v>1.0</v>
      </c>
      <c r="I125" s="37">
        <v>950.0</v>
      </c>
      <c r="J125" s="38">
        <f t="shared" ref="J125:J127" si="88">H125*I125</f>
        <v>950</v>
      </c>
      <c r="L125" s="40"/>
      <c r="M125" s="38"/>
      <c r="N125" s="38"/>
      <c r="O125" s="42" t="str">
        <f t="shared" ref="O125:O130" si="89">N125/M125</f>
        <v>#DIV/0!</v>
      </c>
      <c r="P125" s="42">
        <f t="shared" ref="P125:P130" si="90">$C$48</f>
        <v>23</v>
      </c>
      <c r="Q125" s="42" t="str">
        <f t="shared" ref="Q125:Q130" si="91">O125*P125</f>
        <v>#DIV/0!</v>
      </c>
      <c r="R125" s="42" t="str">
        <f t="shared" ref="R125:R130" si="92">ROUNDUP(Q125,0)</f>
        <v>#DIV/0!</v>
      </c>
      <c r="S125" s="38"/>
      <c r="T125" s="38" t="str">
        <f t="shared" ref="T125:T130" si="93">R125*S125</f>
        <v>#DIV/0!</v>
      </c>
    </row>
    <row r="126">
      <c r="B126" s="36" t="s">
        <v>149</v>
      </c>
      <c r="C126" s="38"/>
      <c r="D126" s="38"/>
      <c r="E126" s="42" t="str">
        <f t="shared" si="85"/>
        <v>#DIV/0!</v>
      </c>
      <c r="F126" s="42">
        <f t="shared" si="86"/>
        <v>23</v>
      </c>
      <c r="G126" s="42" t="str">
        <f t="shared" si="87"/>
        <v>#DIV/0!</v>
      </c>
      <c r="H126" s="32">
        <v>2.0</v>
      </c>
      <c r="I126" s="37">
        <v>400.0</v>
      </c>
      <c r="J126" s="38">
        <f t="shared" si="88"/>
        <v>800</v>
      </c>
      <c r="L126" s="40"/>
      <c r="M126" s="38"/>
      <c r="N126" s="38"/>
      <c r="O126" s="42" t="str">
        <f t="shared" si="89"/>
        <v>#DIV/0!</v>
      </c>
      <c r="P126" s="42">
        <f t="shared" si="90"/>
        <v>23</v>
      </c>
      <c r="Q126" s="42" t="str">
        <f t="shared" si="91"/>
        <v>#DIV/0!</v>
      </c>
      <c r="R126" s="42" t="str">
        <f t="shared" si="92"/>
        <v>#DIV/0!</v>
      </c>
      <c r="S126" s="38"/>
      <c r="T126" s="38" t="str">
        <f t="shared" si="93"/>
        <v>#DIV/0!</v>
      </c>
    </row>
    <row r="127">
      <c r="B127" s="36" t="s">
        <v>150</v>
      </c>
      <c r="C127" s="38"/>
      <c r="D127" s="38"/>
      <c r="E127" s="42" t="str">
        <f t="shared" si="85"/>
        <v>#DIV/0!</v>
      </c>
      <c r="F127" s="42">
        <f t="shared" si="86"/>
        <v>23</v>
      </c>
      <c r="G127" s="42" t="str">
        <f t="shared" si="87"/>
        <v>#DIV/0!</v>
      </c>
      <c r="H127" s="32">
        <v>2.0</v>
      </c>
      <c r="I127" s="37">
        <v>350.0</v>
      </c>
      <c r="J127" s="38">
        <f t="shared" si="88"/>
        <v>700</v>
      </c>
      <c r="L127" s="40"/>
      <c r="M127" s="38"/>
      <c r="N127" s="38"/>
      <c r="O127" s="42" t="str">
        <f t="shared" si="89"/>
        <v>#DIV/0!</v>
      </c>
      <c r="P127" s="42">
        <f t="shared" si="90"/>
        <v>23</v>
      </c>
      <c r="Q127" s="42" t="str">
        <f t="shared" si="91"/>
        <v>#DIV/0!</v>
      </c>
      <c r="R127" s="42" t="str">
        <f t="shared" si="92"/>
        <v>#DIV/0!</v>
      </c>
      <c r="S127" s="38"/>
      <c r="T127" s="38" t="str">
        <f t="shared" si="93"/>
        <v>#DIV/0!</v>
      </c>
    </row>
    <row r="128">
      <c r="B128" s="40"/>
      <c r="C128" s="38"/>
      <c r="D128" s="38"/>
      <c r="E128" s="42" t="str">
        <f t="shared" si="85"/>
        <v>#DIV/0!</v>
      </c>
      <c r="F128" s="42">
        <f t="shared" si="86"/>
        <v>23</v>
      </c>
      <c r="G128" s="42" t="str">
        <f t="shared" si="87"/>
        <v>#DIV/0!</v>
      </c>
      <c r="H128" s="42" t="str">
        <f t="shared" ref="H128:H130" si="94">ROUNDUP(G128,0)</f>
        <v>#DIV/0!</v>
      </c>
      <c r="I128" s="38"/>
      <c r="J128" s="38"/>
      <c r="L128" s="40"/>
      <c r="M128" s="38"/>
      <c r="N128" s="38"/>
      <c r="O128" s="42" t="str">
        <f t="shared" si="89"/>
        <v>#DIV/0!</v>
      </c>
      <c r="P128" s="42">
        <f t="shared" si="90"/>
        <v>23</v>
      </c>
      <c r="Q128" s="42" t="str">
        <f t="shared" si="91"/>
        <v>#DIV/0!</v>
      </c>
      <c r="R128" s="42" t="str">
        <f t="shared" si="92"/>
        <v>#DIV/0!</v>
      </c>
      <c r="S128" s="38"/>
      <c r="T128" s="38" t="str">
        <f t="shared" si="93"/>
        <v>#DIV/0!</v>
      </c>
    </row>
    <row r="129">
      <c r="B129" s="40"/>
      <c r="C129" s="38"/>
      <c r="D129" s="38"/>
      <c r="E129" s="42" t="str">
        <f t="shared" si="85"/>
        <v>#DIV/0!</v>
      </c>
      <c r="F129" s="42">
        <f t="shared" si="86"/>
        <v>23</v>
      </c>
      <c r="G129" s="42" t="str">
        <f t="shared" si="87"/>
        <v>#DIV/0!</v>
      </c>
      <c r="H129" s="42" t="str">
        <f t="shared" si="94"/>
        <v>#DIV/0!</v>
      </c>
      <c r="I129" s="38"/>
      <c r="J129" s="38"/>
      <c r="L129" s="40"/>
      <c r="M129" s="38"/>
      <c r="N129" s="38"/>
      <c r="O129" s="42" t="str">
        <f t="shared" si="89"/>
        <v>#DIV/0!</v>
      </c>
      <c r="P129" s="42">
        <f t="shared" si="90"/>
        <v>23</v>
      </c>
      <c r="Q129" s="42" t="str">
        <f t="shared" si="91"/>
        <v>#DIV/0!</v>
      </c>
      <c r="R129" s="42" t="str">
        <f t="shared" si="92"/>
        <v>#DIV/0!</v>
      </c>
      <c r="S129" s="38"/>
      <c r="T129" s="38" t="str">
        <f t="shared" si="93"/>
        <v>#DIV/0!</v>
      </c>
    </row>
    <row r="130">
      <c r="B130" s="40"/>
      <c r="C130" s="38"/>
      <c r="D130" s="38"/>
      <c r="E130" s="42" t="str">
        <f t="shared" si="85"/>
        <v>#DIV/0!</v>
      </c>
      <c r="F130" s="42">
        <f t="shared" si="86"/>
        <v>23</v>
      </c>
      <c r="G130" s="42" t="str">
        <f t="shared" si="87"/>
        <v>#DIV/0!</v>
      </c>
      <c r="H130" s="42" t="str">
        <f t="shared" si="94"/>
        <v>#DIV/0!</v>
      </c>
      <c r="I130" s="38"/>
      <c r="J130" s="38"/>
      <c r="L130" s="40"/>
      <c r="M130" s="38"/>
      <c r="N130" s="38"/>
      <c r="O130" s="42" t="str">
        <f t="shared" si="89"/>
        <v>#DIV/0!</v>
      </c>
      <c r="P130" s="42">
        <f t="shared" si="90"/>
        <v>23</v>
      </c>
      <c r="Q130" s="42" t="str">
        <f t="shared" si="91"/>
        <v>#DIV/0!</v>
      </c>
      <c r="R130" s="42" t="str">
        <f t="shared" si="92"/>
        <v>#DIV/0!</v>
      </c>
      <c r="S130" s="38"/>
      <c r="T130" s="38" t="str">
        <f t="shared" si="93"/>
        <v>#DIV/0!</v>
      </c>
    </row>
    <row r="131">
      <c r="I131" s="8" t="s">
        <v>107</v>
      </c>
      <c r="J131" s="37">
        <f>SUM(J125:J130)</f>
        <v>2450</v>
      </c>
      <c r="S131" s="8" t="s">
        <v>107</v>
      </c>
      <c r="T131" s="37"/>
    </row>
    <row r="132">
      <c r="C132" s="36" t="s">
        <v>106</v>
      </c>
      <c r="D132" s="36" t="s">
        <v>107</v>
      </c>
      <c r="M132" s="36" t="s">
        <v>106</v>
      </c>
      <c r="N132" s="36" t="s">
        <v>107</v>
      </c>
    </row>
    <row r="133">
      <c r="B133" s="36" t="s">
        <v>126</v>
      </c>
      <c r="C133" s="37">
        <v>60.0</v>
      </c>
      <c r="D133" s="38">
        <f>C133*C48</f>
        <v>1380</v>
      </c>
      <c r="L133" s="36" t="s">
        <v>126</v>
      </c>
      <c r="M133" s="38"/>
      <c r="N133" s="38">
        <f>M133*M48</f>
        <v>0</v>
      </c>
    </row>
    <row r="135">
      <c r="C135" s="36" t="s">
        <v>106</v>
      </c>
      <c r="D135" s="36"/>
      <c r="E135" s="36" t="s">
        <v>108</v>
      </c>
      <c r="M135" s="36" t="s">
        <v>106</v>
      </c>
      <c r="N135" s="36" t="s">
        <v>107</v>
      </c>
      <c r="O135" s="36" t="s">
        <v>108</v>
      </c>
    </row>
    <row r="136">
      <c r="B136" s="36" t="s">
        <v>137</v>
      </c>
      <c r="C136" s="37">
        <v>500.0</v>
      </c>
      <c r="D136" s="40"/>
      <c r="E136" s="36" t="s">
        <v>11</v>
      </c>
      <c r="L136" s="36" t="s">
        <v>137</v>
      </c>
      <c r="M136" s="37"/>
      <c r="N136" s="38">
        <f>M136*C48</f>
        <v>0</v>
      </c>
      <c r="O136" s="36"/>
    </row>
    <row r="138">
      <c r="B138" s="8" t="s">
        <v>138</v>
      </c>
      <c r="L138" s="8" t="s">
        <v>138</v>
      </c>
    </row>
    <row r="139">
      <c r="B139" s="36" t="s">
        <v>139</v>
      </c>
      <c r="C139" s="36" t="s">
        <v>140</v>
      </c>
      <c r="D139" s="36" t="s">
        <v>141</v>
      </c>
      <c r="L139" s="36" t="s">
        <v>139</v>
      </c>
      <c r="M139" s="36" t="s">
        <v>140</v>
      </c>
      <c r="N139" s="36" t="s">
        <v>141</v>
      </c>
    </row>
    <row r="140">
      <c r="B140" s="36" t="s">
        <v>153</v>
      </c>
      <c r="C140" s="37">
        <f>150*18</f>
        <v>2700</v>
      </c>
      <c r="D140" s="36" t="s">
        <v>11</v>
      </c>
      <c r="L140" s="36" t="s">
        <v>152</v>
      </c>
      <c r="M140" s="37"/>
      <c r="N140" s="36"/>
    </row>
    <row r="141">
      <c r="B141" s="36" t="s">
        <v>154</v>
      </c>
      <c r="C141" s="37">
        <f>15*71*23/2</f>
        <v>12247.5</v>
      </c>
      <c r="D141" s="36" t="s">
        <v>14</v>
      </c>
      <c r="L141" s="40"/>
      <c r="M141" s="37"/>
      <c r="N141" s="36"/>
    </row>
    <row r="142">
      <c r="B142" s="36" t="s">
        <v>155</v>
      </c>
      <c r="C142" s="37">
        <f>5500</f>
        <v>5500</v>
      </c>
      <c r="D142" s="36" t="s">
        <v>9</v>
      </c>
      <c r="L142" s="40"/>
      <c r="M142" s="37"/>
      <c r="N142" s="36"/>
    </row>
    <row r="143">
      <c r="B143" s="40"/>
      <c r="C143" s="38"/>
      <c r="D143" s="40"/>
      <c r="L143" s="40"/>
      <c r="M143" s="38"/>
      <c r="N143" s="40"/>
    </row>
    <row r="144">
      <c r="B144" s="40"/>
      <c r="C144" s="38"/>
      <c r="D144" s="40"/>
      <c r="L144" s="40"/>
      <c r="M144" s="38"/>
      <c r="N144" s="40"/>
    </row>
    <row r="145">
      <c r="B145" s="40"/>
      <c r="C145" s="38"/>
      <c r="D145" s="40"/>
      <c r="L145" s="40"/>
      <c r="M145" s="38"/>
      <c r="N145" s="40"/>
    </row>
    <row r="146">
      <c r="B146" s="8" t="s">
        <v>15</v>
      </c>
      <c r="C146" s="38">
        <f>SUM(C140:C145)</f>
        <v>20447.5</v>
      </c>
      <c r="L146" s="8" t="s">
        <v>15</v>
      </c>
      <c r="M146" s="38">
        <f>SUM(M140:M145)</f>
        <v>0</v>
      </c>
    </row>
    <row r="148">
      <c r="B148" s="36" t="s">
        <v>142</v>
      </c>
      <c r="C148" s="36">
        <v>782.0</v>
      </c>
      <c r="L148" s="36" t="s">
        <v>142</v>
      </c>
      <c r="M148" s="36"/>
    </row>
    <row r="149">
      <c r="B149" s="36" t="s">
        <v>143</v>
      </c>
      <c r="C149" s="37">
        <v>7.0</v>
      </c>
      <c r="L149" s="36" t="s">
        <v>143</v>
      </c>
      <c r="M149" s="37"/>
    </row>
    <row r="150">
      <c r="B150" s="43" t="s">
        <v>144</v>
      </c>
      <c r="C150" s="44">
        <f>C148*C149*C48</f>
        <v>125902</v>
      </c>
      <c r="D150" s="8"/>
      <c r="L150" s="43" t="s">
        <v>144</v>
      </c>
      <c r="M150" s="44">
        <f>M148*M149*C48</f>
        <v>0</v>
      </c>
      <c r="N150" s="8" t="s">
        <v>14</v>
      </c>
    </row>
    <row r="151">
      <c r="B151" s="43" t="s">
        <v>146</v>
      </c>
      <c r="C151" s="44">
        <f>SUM(D58:D61,J71,D73,J83,D85,J95,D97,J107,D109,J119,D121,J131,D133,D136,C146)</f>
        <v>67507.5</v>
      </c>
      <c r="D151" s="46">
        <f>C151+E23/2</f>
        <v>67507.5</v>
      </c>
      <c r="E151" s="46">
        <f>C151+E23</f>
        <v>67507.5</v>
      </c>
      <c r="L151" s="43" t="s">
        <v>146</v>
      </c>
      <c r="M151" s="44">
        <f>SUM(N58:N61,T71,N73,T83,N85,T95,N97,T107,N109,T119,N121,T131,N133,N136,M146)</f>
        <v>0</v>
      </c>
    </row>
    <row r="152">
      <c r="B152" s="43" t="s">
        <v>147</v>
      </c>
      <c r="C152" s="44">
        <f>C150-C151</f>
        <v>58394.5</v>
      </c>
      <c r="D152" s="46">
        <f>C150-D151</f>
        <v>58394.5</v>
      </c>
      <c r="E152" s="46">
        <f>C150-E151</f>
        <v>58394.5</v>
      </c>
      <c r="L152" s="43" t="s">
        <v>147</v>
      </c>
      <c r="M152" s="44">
        <f>M150-M151</f>
        <v>0</v>
      </c>
    </row>
    <row r="153">
      <c r="B153" s="43" t="s">
        <v>148</v>
      </c>
      <c r="C153" s="45">
        <f>C150/C151*100</f>
        <v>186.5007592</v>
      </c>
      <c r="D153">
        <f>C150/D151*100</f>
        <v>186.5007592</v>
      </c>
      <c r="E153">
        <f>C150/E151*100</f>
        <v>186.5007592</v>
      </c>
      <c r="L153" s="43" t="s">
        <v>148</v>
      </c>
      <c r="M153" s="45" t="str">
        <f>M150/M151*100</f>
        <v>#DIV/0!</v>
      </c>
    </row>
  </sheetData>
  <conditionalFormatting sqref="C41:O41">
    <cfRule type="cellIs" dxfId="0" priority="1" operator="greaterThan">
      <formula>0</formula>
    </cfRule>
  </conditionalFormatting>
  <conditionalFormatting sqref="C41:O41">
    <cfRule type="cellIs" dxfId="1" priority="2" operator="lessThan">
      <formula>0</formula>
    </cfRule>
  </conditionalFormatting>
  <conditionalFormatting sqref="B42">
    <cfRule type="notContainsBlanks" dxfId="2" priority="3">
      <formula>LEN(TRIM(B42))&gt;0</formula>
    </cfRule>
  </conditionalFormatting>
  <conditionalFormatting sqref="C4:N4">
    <cfRule type="notContainsBlanks" dxfId="3" priority="4">
      <formula>LEN(TRIM(C4))&gt;0</formula>
    </cfRule>
  </conditionalFormatting>
  <conditionalFormatting sqref="B4:B9">
    <cfRule type="notContainsBlanks" dxfId="4" priority="5">
      <formula>LEN(TRIM(B4))&gt;0</formula>
    </cfRule>
  </conditionalFormatting>
  <conditionalFormatting sqref="B11:B26">
    <cfRule type="notContainsBlanks" dxfId="4" priority="6">
      <formula>LEN(TRIM(B11))&gt;0</formula>
    </cfRule>
  </conditionalFormatting>
  <conditionalFormatting sqref="B28:B38">
    <cfRule type="notContainsBlanks" dxfId="4" priority="7">
      <formula>LEN(TRIM(B28))&gt;0</formula>
    </cfRule>
  </conditionalFormatting>
  <conditionalFormatting sqref="C10:O10">
    <cfRule type="notContainsBlanks" dxfId="4" priority="8">
      <formula>LEN(TRIM(C10))&gt;0</formula>
    </cfRule>
  </conditionalFormatting>
  <conditionalFormatting sqref="B10">
    <cfRule type="notContainsBlanks" dxfId="5" priority="9">
      <formula>LEN(TRIM(B10))&gt;0</formula>
    </cfRule>
  </conditionalFormatting>
  <conditionalFormatting sqref="B27">
    <cfRule type="notContainsBlanks" dxfId="6" priority="10">
      <formula>LEN(TRIM(B27))&gt;0</formula>
    </cfRule>
  </conditionalFormatting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57"/>
    <col customWidth="1" min="2" max="2" width="25.0"/>
    <col customWidth="1" min="4" max="4" width="17.0"/>
    <col customWidth="1" min="9" max="9" width="17.57"/>
  </cols>
  <sheetData>
    <row r="1" ht="37.5" customHeight="1">
      <c r="B1" s="1" t="s">
        <v>0</v>
      </c>
    </row>
    <row r="2" ht="15.0" customHeight="1">
      <c r="B2" s="1"/>
    </row>
    <row r="3">
      <c r="B3" s="2" t="s">
        <v>1</v>
      </c>
    </row>
    <row r="4">
      <c r="B4" s="3" t="s">
        <v>2</v>
      </c>
      <c r="C4" s="5" t="s">
        <v>3</v>
      </c>
      <c r="D4" s="5" t="s">
        <v>4</v>
      </c>
      <c r="E4" s="5" t="s">
        <v>5</v>
      </c>
      <c r="F4" s="5" t="s">
        <v>6</v>
      </c>
      <c r="G4" s="5" t="s">
        <v>7</v>
      </c>
      <c r="H4" s="5" t="s">
        <v>8</v>
      </c>
      <c r="I4" s="5" t="s">
        <v>9</v>
      </c>
      <c r="J4" s="5" t="s">
        <v>10</v>
      </c>
      <c r="K4" s="5" t="s">
        <v>11</v>
      </c>
      <c r="L4" s="5" t="s">
        <v>12</v>
      </c>
      <c r="M4" s="5" t="s">
        <v>13</v>
      </c>
      <c r="N4" s="5" t="s">
        <v>14</v>
      </c>
      <c r="O4" s="7" t="s">
        <v>15</v>
      </c>
      <c r="Q4" s="8"/>
      <c r="R4" s="9" t="s">
        <v>16</v>
      </c>
      <c r="S4" s="9" t="s">
        <v>17</v>
      </c>
      <c r="T4" s="9" t="s">
        <v>18</v>
      </c>
      <c r="U4" s="9" t="s">
        <v>19</v>
      </c>
    </row>
    <row r="5">
      <c r="B5" s="11" t="s">
        <v>20</v>
      </c>
      <c r="C5" s="13">
        <f t="shared" ref="C5:N5" si="1">IF($D150=C4,$C150,0)+IF($N150=C4,$M150,0)</f>
        <v>0</v>
      </c>
      <c r="D5" s="13">
        <f t="shared" si="1"/>
        <v>0</v>
      </c>
      <c r="E5" s="13">
        <f t="shared" si="1"/>
        <v>0</v>
      </c>
      <c r="F5" s="13">
        <f t="shared" si="1"/>
        <v>0</v>
      </c>
      <c r="G5" s="13">
        <f t="shared" si="1"/>
        <v>0</v>
      </c>
      <c r="H5" s="13">
        <f t="shared" si="1"/>
        <v>0</v>
      </c>
      <c r="I5" s="13">
        <f t="shared" si="1"/>
        <v>0</v>
      </c>
      <c r="J5" s="13">
        <f t="shared" si="1"/>
        <v>0</v>
      </c>
      <c r="K5" s="13">
        <f t="shared" si="1"/>
        <v>0</v>
      </c>
      <c r="L5" s="13">
        <f t="shared" si="1"/>
        <v>0</v>
      </c>
      <c r="M5" s="13">
        <f t="shared" si="1"/>
        <v>0</v>
      </c>
      <c r="N5" s="13">
        <f t="shared" si="1"/>
        <v>0</v>
      </c>
      <c r="O5" s="14">
        <f t="shared" ref="O5:O10" si="2">SUM(C5:N5)</f>
        <v>0</v>
      </c>
      <c r="R5" s="15">
        <v>42559.625</v>
      </c>
      <c r="S5" s="9" t="s">
        <v>22</v>
      </c>
      <c r="T5" s="16">
        <v>30000.0</v>
      </c>
      <c r="U5" s="9">
        <v>50000.0</v>
      </c>
    </row>
    <row r="6">
      <c r="B6" s="11" t="s">
        <v>24</v>
      </c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4">
        <f t="shared" si="2"/>
        <v>0</v>
      </c>
      <c r="R6" s="15">
        <v>42565.60902777778</v>
      </c>
      <c r="S6" s="17"/>
      <c r="T6" s="18">
        <v>270.0</v>
      </c>
      <c r="U6" s="17">
        <f>50000-270</f>
        <v>49730</v>
      </c>
    </row>
    <row r="7">
      <c r="B7" s="11" t="s">
        <v>25</v>
      </c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4">
        <f t="shared" si="2"/>
        <v>0</v>
      </c>
      <c r="R7" s="17"/>
      <c r="S7" s="17"/>
      <c r="T7" s="17"/>
      <c r="U7" s="17"/>
    </row>
    <row r="8">
      <c r="B8" s="11" t="s">
        <v>26</v>
      </c>
      <c r="C8" s="13"/>
      <c r="D8" s="13"/>
      <c r="E8" s="13"/>
      <c r="F8" s="19"/>
      <c r="G8" s="19"/>
      <c r="H8" s="19"/>
      <c r="I8" s="19"/>
      <c r="J8" s="19"/>
      <c r="K8" s="19"/>
      <c r="L8" s="19"/>
      <c r="M8" s="19"/>
      <c r="N8" s="19"/>
      <c r="O8" s="14">
        <f t="shared" si="2"/>
        <v>0</v>
      </c>
      <c r="R8" s="17"/>
      <c r="S8" s="17"/>
      <c r="T8" s="17"/>
      <c r="U8" s="17">
        <f>U6+T8</f>
        <v>49730</v>
      </c>
    </row>
    <row r="9">
      <c r="B9" s="11" t="s">
        <v>28</v>
      </c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4">
        <f t="shared" si="2"/>
        <v>0</v>
      </c>
      <c r="R9" s="17"/>
      <c r="S9" s="17"/>
      <c r="T9" s="17"/>
      <c r="U9" s="17">
        <f t="shared" ref="U9:U10" si="4">U8+T9</f>
        <v>49730</v>
      </c>
    </row>
    <row r="10">
      <c r="B10" s="20" t="s">
        <v>29</v>
      </c>
      <c r="C10" s="14">
        <f t="shared" ref="C10:N10" si="3">SUM(C5:C9)</f>
        <v>0</v>
      </c>
      <c r="D10" s="14">
        <f t="shared" si="3"/>
        <v>0</v>
      </c>
      <c r="E10" s="14">
        <f t="shared" si="3"/>
        <v>0</v>
      </c>
      <c r="F10" s="14">
        <f t="shared" si="3"/>
        <v>0</v>
      </c>
      <c r="G10" s="14">
        <f t="shared" si="3"/>
        <v>0</v>
      </c>
      <c r="H10" s="14">
        <f t="shared" si="3"/>
        <v>0</v>
      </c>
      <c r="I10" s="14">
        <f t="shared" si="3"/>
        <v>0</v>
      </c>
      <c r="J10" s="14">
        <f t="shared" si="3"/>
        <v>0</v>
      </c>
      <c r="K10" s="14">
        <f t="shared" si="3"/>
        <v>0</v>
      </c>
      <c r="L10" s="14">
        <f t="shared" si="3"/>
        <v>0</v>
      </c>
      <c r="M10" s="14">
        <f t="shared" si="3"/>
        <v>0</v>
      </c>
      <c r="N10" s="14">
        <f t="shared" si="3"/>
        <v>0</v>
      </c>
      <c r="O10" s="22">
        <f t="shared" si="2"/>
        <v>0</v>
      </c>
      <c r="R10" s="17"/>
      <c r="S10" s="17"/>
      <c r="T10" s="17"/>
      <c r="U10" s="17">
        <f t="shared" si="4"/>
        <v>49730</v>
      </c>
    </row>
    <row r="11">
      <c r="B11" s="23" t="s">
        <v>32</v>
      </c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6"/>
      <c r="R11" s="17"/>
      <c r="S11" s="17"/>
      <c r="T11" s="17"/>
      <c r="U11" s="17"/>
    </row>
    <row r="12">
      <c r="B12" s="11" t="s">
        <v>34</v>
      </c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7">
        <f t="shared" ref="O12:O27" si="5">SUM(C12:N12)</f>
        <v>0</v>
      </c>
      <c r="R12" s="17"/>
      <c r="S12" s="17"/>
      <c r="T12" s="17"/>
      <c r="U12" s="17">
        <f>U10+T12</f>
        <v>49730</v>
      </c>
    </row>
    <row r="13">
      <c r="B13" s="11" t="s">
        <v>36</v>
      </c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7">
        <f t="shared" si="5"/>
        <v>0</v>
      </c>
      <c r="R13" s="17"/>
      <c r="S13" s="17"/>
      <c r="T13" s="17"/>
      <c r="U13" s="17">
        <f>U12+T13</f>
        <v>49730</v>
      </c>
    </row>
    <row r="14">
      <c r="B14" s="11" t="s">
        <v>39</v>
      </c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7">
        <f t="shared" si="5"/>
        <v>0</v>
      </c>
      <c r="R14" s="17"/>
      <c r="S14" s="17"/>
      <c r="T14" s="17"/>
      <c r="U14" s="17">
        <f>U25+T14</f>
        <v>49730</v>
      </c>
    </row>
    <row r="15">
      <c r="B15" s="6" t="s">
        <v>40</v>
      </c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7">
        <f t="shared" si="5"/>
        <v>0</v>
      </c>
    </row>
    <row r="16">
      <c r="B16" s="11" t="s">
        <v>41</v>
      </c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7">
        <f t="shared" si="5"/>
        <v>0</v>
      </c>
      <c r="R16" s="17"/>
      <c r="S16" s="17"/>
      <c r="T16" s="17"/>
      <c r="U16" s="17"/>
    </row>
    <row r="17">
      <c r="B17" s="11" t="s">
        <v>43</v>
      </c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7">
        <f t="shared" si="5"/>
        <v>0</v>
      </c>
    </row>
    <row r="18">
      <c r="B18" s="11" t="s">
        <v>45</v>
      </c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7">
        <f t="shared" si="5"/>
        <v>0</v>
      </c>
      <c r="R18" s="17"/>
      <c r="S18" s="17"/>
      <c r="T18" s="17"/>
      <c r="U18" s="17"/>
    </row>
    <row r="19">
      <c r="B19" s="11" t="s">
        <v>47</v>
      </c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7">
        <f t="shared" si="5"/>
        <v>0</v>
      </c>
      <c r="R19" s="17"/>
      <c r="S19" s="17"/>
      <c r="T19" s="17"/>
      <c r="U19" s="17">
        <f>U13+T19</f>
        <v>49730</v>
      </c>
    </row>
    <row r="20">
      <c r="B20" s="11" t="s">
        <v>50</v>
      </c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7">
        <f t="shared" si="5"/>
        <v>0</v>
      </c>
      <c r="R20" s="17"/>
      <c r="S20" s="17"/>
      <c r="T20" s="17"/>
      <c r="U20" s="17">
        <f>U22+T20</f>
        <v>49730</v>
      </c>
    </row>
    <row r="21">
      <c r="B21" s="11" t="s">
        <v>52</v>
      </c>
      <c r="C21" s="25"/>
      <c r="D21" s="28"/>
      <c r="E21" s="28"/>
      <c r="F21" s="28"/>
      <c r="G21" s="28"/>
      <c r="H21" s="28"/>
      <c r="I21" s="28"/>
      <c r="J21" s="28"/>
      <c r="K21" s="25"/>
      <c r="L21" s="28"/>
      <c r="M21" s="28"/>
      <c r="N21" s="28"/>
      <c r="O21" s="27">
        <f t="shared" si="5"/>
        <v>0</v>
      </c>
      <c r="R21" s="17"/>
      <c r="S21" s="17"/>
      <c r="T21" s="17"/>
      <c r="U21" s="17">
        <f>U19+T21</f>
        <v>49730</v>
      </c>
    </row>
    <row r="22">
      <c r="B22" s="11" t="s">
        <v>55</v>
      </c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7">
        <f t="shared" si="5"/>
        <v>0</v>
      </c>
      <c r="R22" s="17"/>
      <c r="S22" s="17"/>
      <c r="T22" s="17"/>
      <c r="U22" s="17">
        <f>U14+T22</f>
        <v>49730</v>
      </c>
    </row>
    <row r="23">
      <c r="B23" s="11" t="s">
        <v>57</v>
      </c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5"/>
      <c r="O23" s="27">
        <f t="shared" si="5"/>
        <v>0</v>
      </c>
    </row>
    <row r="24">
      <c r="B24" s="11" t="s">
        <v>59</v>
      </c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7">
        <f t="shared" si="5"/>
        <v>0</v>
      </c>
    </row>
    <row r="25">
      <c r="B25" s="11" t="s">
        <v>60</v>
      </c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7">
        <f t="shared" si="5"/>
        <v>0</v>
      </c>
      <c r="R25" s="17"/>
      <c r="S25" s="17"/>
      <c r="T25" s="17"/>
      <c r="U25" s="17">
        <f>U21+T25</f>
        <v>49730</v>
      </c>
    </row>
    <row r="26">
      <c r="B26" s="11" t="s">
        <v>61</v>
      </c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7">
        <f t="shared" si="5"/>
        <v>0</v>
      </c>
    </row>
    <row r="27">
      <c r="B27" s="20" t="s">
        <v>62</v>
      </c>
      <c r="C27" s="27">
        <f t="shared" ref="C27:N27" si="6">SUM(C12:C26)</f>
        <v>0</v>
      </c>
      <c r="D27" s="27">
        <f t="shared" si="6"/>
        <v>0</v>
      </c>
      <c r="E27" s="27">
        <f t="shared" si="6"/>
        <v>0</v>
      </c>
      <c r="F27" s="27">
        <f t="shared" si="6"/>
        <v>0</v>
      </c>
      <c r="G27" s="27">
        <f t="shared" si="6"/>
        <v>0</v>
      </c>
      <c r="H27" s="27">
        <f t="shared" si="6"/>
        <v>0</v>
      </c>
      <c r="I27" s="27">
        <f t="shared" si="6"/>
        <v>0</v>
      </c>
      <c r="J27" s="27">
        <f t="shared" si="6"/>
        <v>0</v>
      </c>
      <c r="K27" s="27">
        <f t="shared" si="6"/>
        <v>0</v>
      </c>
      <c r="L27" s="27">
        <f t="shared" si="6"/>
        <v>0</v>
      </c>
      <c r="M27" s="27">
        <f t="shared" si="6"/>
        <v>0</v>
      </c>
      <c r="N27" s="27">
        <f t="shared" si="6"/>
        <v>0</v>
      </c>
      <c r="O27" s="29">
        <f t="shared" si="5"/>
        <v>0</v>
      </c>
    </row>
    <row r="28">
      <c r="B28" s="30" t="s">
        <v>64</v>
      </c>
      <c r="C28" s="31"/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26"/>
    </row>
    <row r="29">
      <c r="B29" s="11" t="s">
        <v>65</v>
      </c>
      <c r="C29" s="28">
        <f t="shared" ref="C29:N29" si="7">IF($E58=C$4,$D58,0)+IF($O58=C$4,$N58,0)</f>
        <v>0</v>
      </c>
      <c r="D29" s="28">
        <f t="shared" si="7"/>
        <v>0</v>
      </c>
      <c r="E29" s="28">
        <f t="shared" si="7"/>
        <v>0</v>
      </c>
      <c r="F29" s="28">
        <f t="shared" si="7"/>
        <v>0</v>
      </c>
      <c r="G29" s="28">
        <f t="shared" si="7"/>
        <v>0</v>
      </c>
      <c r="H29" s="28">
        <f t="shared" si="7"/>
        <v>0</v>
      </c>
      <c r="I29" s="28">
        <f t="shared" si="7"/>
        <v>0</v>
      </c>
      <c r="J29" s="28">
        <f t="shared" si="7"/>
        <v>0</v>
      </c>
      <c r="K29" s="28">
        <f t="shared" si="7"/>
        <v>0</v>
      </c>
      <c r="L29" s="28">
        <f t="shared" si="7"/>
        <v>0</v>
      </c>
      <c r="M29" s="28">
        <f t="shared" si="7"/>
        <v>0</v>
      </c>
      <c r="N29" s="28">
        <f t="shared" si="7"/>
        <v>0</v>
      </c>
      <c r="O29" s="27">
        <f t="shared" ref="O29:O41" si="9">SUM(C29:N29)</f>
        <v>0</v>
      </c>
    </row>
    <row r="30">
      <c r="B30" s="11" t="s">
        <v>67</v>
      </c>
      <c r="C30" s="28">
        <f t="shared" ref="C30:N30" si="8">IF($E59=C$4,$D59,0)+IF($O59=C$4,$N59,0)</f>
        <v>0</v>
      </c>
      <c r="D30" s="28">
        <f t="shared" si="8"/>
        <v>0</v>
      </c>
      <c r="E30" s="28">
        <f t="shared" si="8"/>
        <v>0</v>
      </c>
      <c r="F30" s="28">
        <f t="shared" si="8"/>
        <v>0</v>
      </c>
      <c r="G30" s="28">
        <f t="shared" si="8"/>
        <v>0</v>
      </c>
      <c r="H30" s="28">
        <f t="shared" si="8"/>
        <v>0</v>
      </c>
      <c r="I30" s="28">
        <f t="shared" si="8"/>
        <v>0</v>
      </c>
      <c r="J30" s="28">
        <f t="shared" si="8"/>
        <v>0</v>
      </c>
      <c r="K30" s="28">
        <f t="shared" si="8"/>
        <v>0</v>
      </c>
      <c r="L30" s="28">
        <f t="shared" si="8"/>
        <v>0</v>
      </c>
      <c r="M30" s="28">
        <f t="shared" si="8"/>
        <v>0</v>
      </c>
      <c r="N30" s="28">
        <f t="shared" si="8"/>
        <v>0</v>
      </c>
      <c r="O30" s="27">
        <f t="shared" si="9"/>
        <v>0</v>
      </c>
    </row>
    <row r="31">
      <c r="B31" s="11" t="s">
        <v>70</v>
      </c>
      <c r="C31" s="28">
        <f t="shared" ref="C31:N31" si="10">IF($E60=C$4,$D60,0)+IF($O60=C$4,$N60,0)</f>
        <v>0</v>
      </c>
      <c r="D31" s="28">
        <f t="shared" si="10"/>
        <v>0</v>
      </c>
      <c r="E31" s="28">
        <f t="shared" si="10"/>
        <v>0</v>
      </c>
      <c r="F31" s="28">
        <f t="shared" si="10"/>
        <v>0</v>
      </c>
      <c r="G31" s="28">
        <f t="shared" si="10"/>
        <v>0</v>
      </c>
      <c r="H31" s="28">
        <f t="shared" si="10"/>
        <v>0</v>
      </c>
      <c r="I31" s="28">
        <f t="shared" si="10"/>
        <v>0</v>
      </c>
      <c r="J31" s="28">
        <f t="shared" si="10"/>
        <v>0</v>
      </c>
      <c r="K31" s="28">
        <f t="shared" si="10"/>
        <v>0</v>
      </c>
      <c r="L31" s="28">
        <f t="shared" si="10"/>
        <v>0</v>
      </c>
      <c r="M31" s="28">
        <f t="shared" si="10"/>
        <v>0</v>
      </c>
      <c r="N31" s="28">
        <f t="shared" si="10"/>
        <v>0</v>
      </c>
      <c r="O31" s="27">
        <f t="shared" si="9"/>
        <v>0</v>
      </c>
    </row>
    <row r="32">
      <c r="B32" s="11" t="s">
        <v>72</v>
      </c>
      <c r="C32" s="28">
        <f t="shared" ref="C32:N32" si="11">IF($E61=C$4,$D61,0)+IF($O61=C$4,$N61,0)</f>
        <v>0</v>
      </c>
      <c r="D32" s="28">
        <f t="shared" si="11"/>
        <v>0</v>
      </c>
      <c r="E32" s="28">
        <f t="shared" si="11"/>
        <v>0</v>
      </c>
      <c r="F32" s="28">
        <f t="shared" si="11"/>
        <v>0</v>
      </c>
      <c r="G32" s="28">
        <f t="shared" si="11"/>
        <v>0</v>
      </c>
      <c r="H32" s="28">
        <f t="shared" si="11"/>
        <v>0</v>
      </c>
      <c r="I32" s="28">
        <f t="shared" si="11"/>
        <v>0</v>
      </c>
      <c r="J32" s="28">
        <f t="shared" si="11"/>
        <v>0</v>
      </c>
      <c r="K32" s="28">
        <f t="shared" si="11"/>
        <v>0</v>
      </c>
      <c r="L32" s="28">
        <f t="shared" si="11"/>
        <v>0</v>
      </c>
      <c r="M32" s="28">
        <f t="shared" si="11"/>
        <v>0</v>
      </c>
      <c r="N32" s="28">
        <f t="shared" si="11"/>
        <v>0</v>
      </c>
      <c r="O32" s="27">
        <f t="shared" si="9"/>
        <v>0</v>
      </c>
    </row>
    <row r="33">
      <c r="B33" s="11" t="s">
        <v>75</v>
      </c>
      <c r="C33" s="28">
        <f t="shared" ref="C33:N33" si="12">IF($D63=C4,$J71,0)+IF($D75=C4,$J83,0)+IF($D87=C4,$J95,0)+IF($N63=C4,$T71,0)+IF($N75=C4,$T83,0)+IF($N87=C4,$T95,0)</f>
        <v>0</v>
      </c>
      <c r="D33" s="28">
        <f t="shared" si="12"/>
        <v>0</v>
      </c>
      <c r="E33" s="28">
        <f t="shared" si="12"/>
        <v>0</v>
      </c>
      <c r="F33" s="28">
        <f t="shared" si="12"/>
        <v>0</v>
      </c>
      <c r="G33" s="28">
        <f t="shared" si="12"/>
        <v>0</v>
      </c>
      <c r="H33" s="28">
        <f t="shared" si="12"/>
        <v>0</v>
      </c>
      <c r="I33" s="28">
        <f t="shared" si="12"/>
        <v>0</v>
      </c>
      <c r="J33" s="28">
        <f t="shared" si="12"/>
        <v>0</v>
      </c>
      <c r="K33" s="28">
        <f t="shared" si="12"/>
        <v>0</v>
      </c>
      <c r="L33" s="28">
        <f t="shared" si="12"/>
        <v>0</v>
      </c>
      <c r="M33" s="28">
        <f t="shared" si="12"/>
        <v>0</v>
      </c>
      <c r="N33" s="28">
        <f t="shared" si="12"/>
        <v>0</v>
      </c>
      <c r="O33" s="27">
        <f t="shared" si="9"/>
        <v>0</v>
      </c>
    </row>
    <row r="34">
      <c r="B34" s="11" t="s">
        <v>79</v>
      </c>
      <c r="C34" s="28">
        <f t="shared" ref="C34:N34" si="13">IF($D63=C4,$D73,0)+IF($D75=C4,$D85,0)+IF($D87=C4,$D97,0)+IF($N63=C4,$N73,0)+IF($N75=C4,$N85,0)+IF($N87=C4,$N97,0)</f>
        <v>0</v>
      </c>
      <c r="D34" s="28">
        <f t="shared" si="13"/>
        <v>0</v>
      </c>
      <c r="E34" s="28">
        <f t="shared" si="13"/>
        <v>0</v>
      </c>
      <c r="F34" s="28">
        <f t="shared" si="13"/>
        <v>0</v>
      </c>
      <c r="G34" s="28">
        <f t="shared" si="13"/>
        <v>0</v>
      </c>
      <c r="H34" s="28">
        <f t="shared" si="13"/>
        <v>0</v>
      </c>
      <c r="I34" s="28">
        <f t="shared" si="13"/>
        <v>0</v>
      </c>
      <c r="J34" s="28">
        <f t="shared" si="13"/>
        <v>0</v>
      </c>
      <c r="K34" s="28">
        <f t="shared" si="13"/>
        <v>0</v>
      </c>
      <c r="L34" s="28">
        <f t="shared" si="13"/>
        <v>0</v>
      </c>
      <c r="M34" s="28">
        <f t="shared" si="13"/>
        <v>0</v>
      </c>
      <c r="N34" s="28">
        <f t="shared" si="13"/>
        <v>0</v>
      </c>
      <c r="O34" s="27">
        <f t="shared" si="9"/>
        <v>0</v>
      </c>
    </row>
    <row r="35">
      <c r="B35" s="11" t="s">
        <v>81</v>
      </c>
      <c r="C35" s="28">
        <f t="shared" ref="C35:N35" si="14">IF($D99=C4,$J107,0)+IF($D111=C4,$J119,0)+IF($D123=C4,$J131,0)+IF($N99=C4,$T99,0)+IF($N111=C4,$T119,0)+IF($N123=C4,$T131,0)</f>
        <v>0</v>
      </c>
      <c r="D35" s="28">
        <f t="shared" si="14"/>
        <v>0</v>
      </c>
      <c r="E35" s="28">
        <f t="shared" si="14"/>
        <v>0</v>
      </c>
      <c r="F35" s="28">
        <f t="shared" si="14"/>
        <v>0</v>
      </c>
      <c r="G35" s="28">
        <f t="shared" si="14"/>
        <v>0</v>
      </c>
      <c r="H35" s="28">
        <f t="shared" si="14"/>
        <v>0</v>
      </c>
      <c r="I35" s="28">
        <f t="shared" si="14"/>
        <v>0</v>
      </c>
      <c r="J35" s="28">
        <f t="shared" si="14"/>
        <v>0</v>
      </c>
      <c r="K35" s="28">
        <f t="shared" si="14"/>
        <v>0</v>
      </c>
      <c r="L35" s="28">
        <f t="shared" si="14"/>
        <v>0</v>
      </c>
      <c r="M35" s="28">
        <f t="shared" si="14"/>
        <v>0</v>
      </c>
      <c r="N35" s="28">
        <f t="shared" si="14"/>
        <v>0</v>
      </c>
      <c r="O35" s="27">
        <f t="shared" si="9"/>
        <v>0</v>
      </c>
    </row>
    <row r="36">
      <c r="B36" s="11" t="s">
        <v>83</v>
      </c>
      <c r="C36" s="28">
        <f t="shared" ref="C36:N36" si="15">IF($D99=C4,$D109,0)+IF($D111=C4,$D121,0)+IF($D123=C4,$D133,0)+IF($N99=C4,$N109,0)+IF($N111=C4,$N121,0)+IF($N123=C4,$N133,0)</f>
        <v>0</v>
      </c>
      <c r="D36" s="28">
        <f t="shared" si="15"/>
        <v>0</v>
      </c>
      <c r="E36" s="28">
        <f t="shared" si="15"/>
        <v>0</v>
      </c>
      <c r="F36" s="28">
        <f t="shared" si="15"/>
        <v>0</v>
      </c>
      <c r="G36" s="28">
        <f t="shared" si="15"/>
        <v>0</v>
      </c>
      <c r="H36" s="28">
        <f t="shared" si="15"/>
        <v>0</v>
      </c>
      <c r="I36" s="28">
        <f t="shared" si="15"/>
        <v>0</v>
      </c>
      <c r="J36" s="28">
        <f t="shared" si="15"/>
        <v>0</v>
      </c>
      <c r="K36" s="28">
        <f t="shared" si="15"/>
        <v>0</v>
      </c>
      <c r="L36" s="28">
        <f t="shared" si="15"/>
        <v>0</v>
      </c>
      <c r="M36" s="28">
        <f t="shared" si="15"/>
        <v>0</v>
      </c>
      <c r="N36" s="28">
        <f t="shared" si="15"/>
        <v>0</v>
      </c>
      <c r="O36" s="27">
        <f t="shared" si="9"/>
        <v>0</v>
      </c>
    </row>
    <row r="37">
      <c r="B37" s="11" t="s">
        <v>85</v>
      </c>
      <c r="C37" s="28">
        <f t="shared" ref="C37:N37" si="16">IF($E136=C4,D136,0)+IF($O136=C4,$N136,0)</f>
        <v>0</v>
      </c>
      <c r="D37" s="28">
        <f t="shared" si="16"/>
        <v>0</v>
      </c>
      <c r="E37" s="28">
        <f t="shared" si="16"/>
        <v>0</v>
      </c>
      <c r="F37" s="28">
        <f t="shared" si="16"/>
        <v>0</v>
      </c>
      <c r="G37" s="28">
        <f t="shared" si="16"/>
        <v>0</v>
      </c>
      <c r="H37" s="28">
        <f t="shared" si="16"/>
        <v>0</v>
      </c>
      <c r="I37" s="28">
        <f t="shared" si="16"/>
        <v>0</v>
      </c>
      <c r="J37" s="28">
        <f t="shared" si="16"/>
        <v>0</v>
      </c>
      <c r="K37" s="28">
        <f t="shared" si="16"/>
        <v>0</v>
      </c>
      <c r="L37" s="28">
        <f t="shared" si="16"/>
        <v>0</v>
      </c>
      <c r="M37" s="28">
        <f t="shared" si="16"/>
        <v>0</v>
      </c>
      <c r="N37" s="28">
        <f t="shared" si="16"/>
        <v>0</v>
      </c>
      <c r="O37" s="27">
        <f t="shared" si="9"/>
        <v>0</v>
      </c>
    </row>
    <row r="38">
      <c r="B38" s="11" t="s">
        <v>61</v>
      </c>
      <c r="C38" s="28">
        <f t="shared" ref="C38:N38" si="17">SUMIF($D140:$D145,C4,$C140:$C145)+SUMIF($N140:$N145,C4,$M140:$M145)</f>
        <v>0</v>
      </c>
      <c r="D38" s="28">
        <f t="shared" si="17"/>
        <v>0</v>
      </c>
      <c r="E38" s="28">
        <f t="shared" si="17"/>
        <v>0</v>
      </c>
      <c r="F38" s="28">
        <f t="shared" si="17"/>
        <v>0</v>
      </c>
      <c r="G38" s="28">
        <f t="shared" si="17"/>
        <v>0</v>
      </c>
      <c r="H38" s="28">
        <f t="shared" si="17"/>
        <v>0</v>
      </c>
      <c r="I38" s="28">
        <f t="shared" si="17"/>
        <v>0</v>
      </c>
      <c r="J38" s="28">
        <f t="shared" si="17"/>
        <v>0</v>
      </c>
      <c r="K38" s="28">
        <f t="shared" si="17"/>
        <v>0</v>
      </c>
      <c r="L38" s="28">
        <f t="shared" si="17"/>
        <v>0</v>
      </c>
      <c r="M38" s="28">
        <f t="shared" si="17"/>
        <v>0</v>
      </c>
      <c r="N38" s="28">
        <f t="shared" si="17"/>
        <v>0</v>
      </c>
      <c r="O38" s="27">
        <f t="shared" si="9"/>
        <v>0</v>
      </c>
    </row>
    <row r="39">
      <c r="B39" s="20" t="s">
        <v>88</v>
      </c>
      <c r="C39" s="27">
        <f t="shared" ref="C39:N39" si="18">SUM(C29:C38)</f>
        <v>0</v>
      </c>
      <c r="D39" s="27">
        <f t="shared" si="18"/>
        <v>0</v>
      </c>
      <c r="E39" s="27">
        <f t="shared" si="18"/>
        <v>0</v>
      </c>
      <c r="F39" s="27">
        <f t="shared" si="18"/>
        <v>0</v>
      </c>
      <c r="G39" s="27">
        <f t="shared" si="18"/>
        <v>0</v>
      </c>
      <c r="H39" s="27">
        <f t="shared" si="18"/>
        <v>0</v>
      </c>
      <c r="I39" s="27">
        <f t="shared" si="18"/>
        <v>0</v>
      </c>
      <c r="J39" s="27">
        <f t="shared" si="18"/>
        <v>0</v>
      </c>
      <c r="K39" s="27">
        <f t="shared" si="18"/>
        <v>0</v>
      </c>
      <c r="L39" s="27">
        <f t="shared" si="18"/>
        <v>0</v>
      </c>
      <c r="M39" s="27">
        <f t="shared" si="18"/>
        <v>0</v>
      </c>
      <c r="N39" s="27">
        <f t="shared" si="18"/>
        <v>0</v>
      </c>
      <c r="O39" s="29">
        <f t="shared" si="9"/>
        <v>0</v>
      </c>
    </row>
    <row r="40">
      <c r="B40" s="20" t="s">
        <v>90</v>
      </c>
      <c r="C40" s="27">
        <f t="shared" ref="C40:N40" si="19">C27+C39</f>
        <v>0</v>
      </c>
      <c r="D40" s="27">
        <f t="shared" si="19"/>
        <v>0</v>
      </c>
      <c r="E40" s="27">
        <f t="shared" si="19"/>
        <v>0</v>
      </c>
      <c r="F40" s="27">
        <f t="shared" si="19"/>
        <v>0</v>
      </c>
      <c r="G40" s="27">
        <f t="shared" si="19"/>
        <v>0</v>
      </c>
      <c r="H40" s="27">
        <f t="shared" si="19"/>
        <v>0</v>
      </c>
      <c r="I40" s="27">
        <f t="shared" si="19"/>
        <v>0</v>
      </c>
      <c r="J40" s="27">
        <f t="shared" si="19"/>
        <v>0</v>
      </c>
      <c r="K40" s="27">
        <f t="shared" si="19"/>
        <v>0</v>
      </c>
      <c r="L40" s="27">
        <f t="shared" si="19"/>
        <v>0</v>
      </c>
      <c r="M40" s="27">
        <f t="shared" si="19"/>
        <v>0</v>
      </c>
      <c r="N40" s="27">
        <f t="shared" si="19"/>
        <v>0</v>
      </c>
      <c r="O40" s="27">
        <f t="shared" si="9"/>
        <v>0</v>
      </c>
    </row>
    <row r="41">
      <c r="B41" s="20" t="s">
        <v>92</v>
      </c>
      <c r="C41" s="33">
        <f t="shared" ref="C41:N41" si="20">C10-C40</f>
        <v>0</v>
      </c>
      <c r="D41" s="33">
        <f t="shared" si="20"/>
        <v>0</v>
      </c>
      <c r="E41" s="33">
        <f t="shared" si="20"/>
        <v>0</v>
      </c>
      <c r="F41" s="33">
        <f t="shared" si="20"/>
        <v>0</v>
      </c>
      <c r="G41" s="33">
        <f t="shared" si="20"/>
        <v>0</v>
      </c>
      <c r="H41" s="33">
        <f t="shared" si="20"/>
        <v>0</v>
      </c>
      <c r="I41" s="33">
        <f t="shared" si="20"/>
        <v>0</v>
      </c>
      <c r="J41" s="33">
        <f t="shared" si="20"/>
        <v>0</v>
      </c>
      <c r="K41" s="33">
        <f t="shared" si="20"/>
        <v>0</v>
      </c>
      <c r="L41" s="33">
        <f t="shared" si="20"/>
        <v>0</v>
      </c>
      <c r="M41" s="33">
        <f t="shared" si="20"/>
        <v>0</v>
      </c>
      <c r="N41" s="33">
        <f t="shared" si="20"/>
        <v>0</v>
      </c>
      <c r="O41" s="33">
        <f t="shared" si="9"/>
        <v>0</v>
      </c>
    </row>
    <row r="42">
      <c r="B42" s="20" t="s">
        <v>93</v>
      </c>
      <c r="C42" s="34">
        <f>C45+C41</f>
        <v>0</v>
      </c>
      <c r="D42" s="35">
        <f t="shared" ref="D42:N42" si="21">C42+D41</f>
        <v>0</v>
      </c>
      <c r="E42" s="35">
        <f t="shared" si="21"/>
        <v>0</v>
      </c>
      <c r="F42" s="35">
        <f t="shared" si="21"/>
        <v>0</v>
      </c>
      <c r="G42" s="35">
        <f t="shared" si="21"/>
        <v>0</v>
      </c>
      <c r="H42" s="35">
        <f t="shared" si="21"/>
        <v>0</v>
      </c>
      <c r="I42" s="35">
        <f t="shared" si="21"/>
        <v>0</v>
      </c>
      <c r="J42" s="35">
        <f t="shared" si="21"/>
        <v>0</v>
      </c>
      <c r="K42" s="35">
        <f t="shared" si="21"/>
        <v>0</v>
      </c>
      <c r="L42" s="35">
        <f t="shared" si="21"/>
        <v>0</v>
      </c>
      <c r="M42" s="35">
        <f t="shared" si="21"/>
        <v>0</v>
      </c>
      <c r="N42" s="35">
        <f t="shared" si="21"/>
        <v>0</v>
      </c>
      <c r="O42" s="35">
        <f>N42</f>
        <v>0</v>
      </c>
    </row>
    <row r="44">
      <c r="B44" s="2" t="s">
        <v>94</v>
      </c>
    </row>
    <row r="45">
      <c r="B45" s="36" t="s">
        <v>95</v>
      </c>
      <c r="C45" s="37"/>
      <c r="E45" s="8"/>
    </row>
    <row r="46">
      <c r="B46" s="36" t="s">
        <v>96</v>
      </c>
      <c r="C46" s="36"/>
      <c r="E46" s="8"/>
    </row>
    <row r="47">
      <c r="B47" s="36" t="s">
        <v>97</v>
      </c>
      <c r="C47" s="36"/>
    </row>
    <row r="48">
      <c r="B48" s="36" t="s">
        <v>98</v>
      </c>
      <c r="C48" s="36"/>
    </row>
    <row r="50">
      <c r="B50" s="2" t="s">
        <v>99</v>
      </c>
    </row>
    <row r="51">
      <c r="B51" s="36" t="s">
        <v>100</v>
      </c>
      <c r="C51" s="36" t="s">
        <v>9</v>
      </c>
    </row>
    <row r="52">
      <c r="B52" s="36" t="s">
        <v>101</v>
      </c>
      <c r="C52" s="38" t="str">
        <f>HLOOKUP(C51,C4:N25,11,FALSE)</f>
        <v/>
      </c>
      <c r="D52" t="str">
        <f>IF(C52&gt;1500*C46,"spend less on food","sustainable")</f>
        <v>sustainable</v>
      </c>
      <c r="H52" s="8"/>
    </row>
    <row r="53">
      <c r="B53" s="36" t="s">
        <v>102</v>
      </c>
      <c r="C53" s="39">
        <f>O19</f>
        <v>0</v>
      </c>
      <c r="D53" t="str">
        <f>IF(C53&gt;2000,"spend less on social","sustainable")</f>
        <v>sustainable</v>
      </c>
    </row>
    <row r="54">
      <c r="B54" s="36" t="s">
        <v>103</v>
      </c>
      <c r="C54" s="39">
        <f>HLOOKUP(C51,C4:N13,8,FALSE)+HLOOKUP(C51,C4:N13,9,FALSE)</f>
        <v>0</v>
      </c>
      <c r="D54" t="str">
        <f>IF(C54&gt;420,"spend less on water and electricity","sustainable")</f>
        <v>sustainable</v>
      </c>
    </row>
    <row r="56">
      <c r="B56" s="2" t="s">
        <v>104</v>
      </c>
      <c r="C56" s="8"/>
      <c r="D56" s="8"/>
      <c r="E56" s="8"/>
      <c r="L56" s="2" t="s">
        <v>105</v>
      </c>
    </row>
    <row r="57">
      <c r="B57" s="8"/>
      <c r="C57" s="36" t="s">
        <v>106</v>
      </c>
      <c r="D57" s="36" t="s">
        <v>107</v>
      </c>
      <c r="E57" s="36" t="s">
        <v>108</v>
      </c>
      <c r="L57" s="8"/>
      <c r="M57" s="36" t="s">
        <v>106</v>
      </c>
      <c r="N57" s="36" t="s">
        <v>107</v>
      </c>
      <c r="O57" s="36" t="s">
        <v>108</v>
      </c>
    </row>
    <row r="58">
      <c r="B58" s="36" t="s">
        <v>109</v>
      </c>
      <c r="C58" s="37"/>
      <c r="D58" s="38">
        <f t="shared" ref="D58:D61" si="22">C58*C$43</f>
        <v>0</v>
      </c>
      <c r="E58" s="36"/>
      <c r="L58" s="36" t="s">
        <v>109</v>
      </c>
      <c r="M58" s="37"/>
      <c r="N58" s="38">
        <f t="shared" ref="N58:N59" si="23">M58*C$43</f>
        <v>0</v>
      </c>
      <c r="O58" s="36"/>
    </row>
    <row r="59">
      <c r="B59" s="36" t="s">
        <v>110</v>
      </c>
      <c r="C59" s="37"/>
      <c r="D59" s="38">
        <f t="shared" si="22"/>
        <v>0</v>
      </c>
      <c r="E59" s="36"/>
      <c r="L59" s="36" t="s">
        <v>110</v>
      </c>
      <c r="M59" s="37"/>
      <c r="N59" s="38">
        <f t="shared" si="23"/>
        <v>0</v>
      </c>
      <c r="O59" s="36"/>
    </row>
    <row r="60">
      <c r="B60" s="36" t="s">
        <v>111</v>
      </c>
      <c r="C60" s="37"/>
      <c r="D60" s="38">
        <f t="shared" si="22"/>
        <v>0</v>
      </c>
      <c r="E60" s="36"/>
      <c r="L60" s="36" t="s">
        <v>111</v>
      </c>
      <c r="M60" s="37" t="s">
        <v>112</v>
      </c>
      <c r="N60" s="36"/>
      <c r="O60" s="36"/>
    </row>
    <row r="61">
      <c r="B61" s="36" t="s">
        <v>113</v>
      </c>
      <c r="C61" s="38"/>
      <c r="D61" s="38">
        <f t="shared" si="22"/>
        <v>0</v>
      </c>
      <c r="E61" s="40"/>
      <c r="L61" s="36" t="s">
        <v>113</v>
      </c>
      <c r="M61" s="38"/>
      <c r="N61" s="38">
        <f>M61*C$43</f>
        <v>0</v>
      </c>
      <c r="O61" s="40"/>
    </row>
    <row r="63">
      <c r="B63" s="8" t="s">
        <v>114</v>
      </c>
      <c r="C63" s="8" t="s">
        <v>115</v>
      </c>
      <c r="D63" s="8"/>
      <c r="L63" s="8" t="s">
        <v>114</v>
      </c>
      <c r="M63" s="8" t="s">
        <v>115</v>
      </c>
      <c r="N63" s="8"/>
    </row>
    <row r="64" ht="16.5" customHeight="1">
      <c r="B64" s="36" t="s">
        <v>116</v>
      </c>
      <c r="C64" s="36" t="s">
        <v>117</v>
      </c>
      <c r="D64" s="36" t="s">
        <v>118</v>
      </c>
      <c r="E64" s="36" t="s">
        <v>119</v>
      </c>
      <c r="F64" s="41" t="s">
        <v>120</v>
      </c>
      <c r="G64" s="36" t="s">
        <v>121</v>
      </c>
      <c r="H64" s="36" t="s">
        <v>122</v>
      </c>
      <c r="I64" s="41" t="s">
        <v>123</v>
      </c>
      <c r="J64" s="41" t="s">
        <v>124</v>
      </c>
      <c r="L64" s="36" t="s">
        <v>116</v>
      </c>
      <c r="M64" s="36" t="s">
        <v>117</v>
      </c>
      <c r="N64" s="36" t="s">
        <v>118</v>
      </c>
      <c r="O64" s="36" t="s">
        <v>119</v>
      </c>
      <c r="P64" s="41" t="s">
        <v>120</v>
      </c>
      <c r="Q64" s="36" t="s">
        <v>121</v>
      </c>
      <c r="R64" s="36" t="s">
        <v>122</v>
      </c>
      <c r="S64" s="41" t="s">
        <v>123</v>
      </c>
      <c r="T64" s="41" t="s">
        <v>124</v>
      </c>
    </row>
    <row r="65">
      <c r="B65" s="40"/>
      <c r="C65" s="38"/>
      <c r="D65" s="38"/>
      <c r="E65" s="42" t="str">
        <f t="shared" ref="E65:E70" si="24">C65/D65</f>
        <v>#DIV/0!</v>
      </c>
      <c r="F65" s="42" t="str">
        <f t="shared" ref="F65:F70" si="25">$C$43</f>
        <v/>
      </c>
      <c r="G65" s="42" t="str">
        <f t="shared" ref="G65:G70" si="26">E65*F65</f>
        <v>#DIV/0!</v>
      </c>
      <c r="H65" s="42" t="str">
        <f t="shared" ref="H65:H70" si="27">ROUNDUP(G65,0)</f>
        <v>#DIV/0!</v>
      </c>
      <c r="I65" s="38"/>
      <c r="J65" s="38" t="str">
        <f t="shared" ref="J65:J70" si="28">H65*I65</f>
        <v>#DIV/0!</v>
      </c>
      <c r="L65" s="40"/>
      <c r="M65" s="38"/>
      <c r="N65" s="38"/>
      <c r="O65" s="42" t="str">
        <f t="shared" ref="O65:O70" si="29">M65/N65</f>
        <v>#DIV/0!</v>
      </c>
      <c r="P65" s="42" t="str">
        <f t="shared" ref="P65:P70" si="30">$C$43</f>
        <v/>
      </c>
      <c r="Q65" s="42" t="str">
        <f t="shared" ref="Q65:Q70" si="31">O65*P65</f>
        <v>#DIV/0!</v>
      </c>
      <c r="R65" s="42" t="str">
        <f t="shared" ref="R65:R70" si="32">ROUNDUP(Q65,0)</f>
        <v>#DIV/0!</v>
      </c>
      <c r="S65" s="38"/>
      <c r="T65" s="38" t="str">
        <f t="shared" ref="T65:T70" si="33">R65*S65</f>
        <v>#DIV/0!</v>
      </c>
    </row>
    <row r="66">
      <c r="B66" s="40"/>
      <c r="C66" s="38"/>
      <c r="D66" s="38"/>
      <c r="E66" s="42" t="str">
        <f t="shared" si="24"/>
        <v>#DIV/0!</v>
      </c>
      <c r="F66" s="42" t="str">
        <f t="shared" si="25"/>
        <v/>
      </c>
      <c r="G66" s="42" t="str">
        <f t="shared" si="26"/>
        <v>#DIV/0!</v>
      </c>
      <c r="H66" s="42" t="str">
        <f t="shared" si="27"/>
        <v>#DIV/0!</v>
      </c>
      <c r="I66" s="38"/>
      <c r="J66" s="38" t="str">
        <f t="shared" si="28"/>
        <v>#DIV/0!</v>
      </c>
      <c r="L66" s="40"/>
      <c r="M66" s="38"/>
      <c r="N66" s="38"/>
      <c r="O66" s="42" t="str">
        <f t="shared" si="29"/>
        <v>#DIV/0!</v>
      </c>
      <c r="P66" s="42" t="str">
        <f t="shared" si="30"/>
        <v/>
      </c>
      <c r="Q66" s="42" t="str">
        <f t="shared" si="31"/>
        <v>#DIV/0!</v>
      </c>
      <c r="R66" s="42" t="str">
        <f t="shared" si="32"/>
        <v>#DIV/0!</v>
      </c>
      <c r="S66" s="38"/>
      <c r="T66" s="38" t="str">
        <f t="shared" si="33"/>
        <v>#DIV/0!</v>
      </c>
    </row>
    <row r="67">
      <c r="B67" s="40"/>
      <c r="C67" s="38"/>
      <c r="D67" s="38"/>
      <c r="E67" s="42" t="str">
        <f t="shared" si="24"/>
        <v>#DIV/0!</v>
      </c>
      <c r="F67" s="42" t="str">
        <f t="shared" si="25"/>
        <v/>
      </c>
      <c r="G67" s="42" t="str">
        <f t="shared" si="26"/>
        <v>#DIV/0!</v>
      </c>
      <c r="H67" s="42" t="str">
        <f t="shared" si="27"/>
        <v>#DIV/0!</v>
      </c>
      <c r="I67" s="38"/>
      <c r="J67" s="38" t="str">
        <f t="shared" si="28"/>
        <v>#DIV/0!</v>
      </c>
      <c r="L67" s="40"/>
      <c r="M67" s="38"/>
      <c r="N67" s="38"/>
      <c r="O67" s="42" t="str">
        <f t="shared" si="29"/>
        <v>#DIV/0!</v>
      </c>
      <c r="P67" s="42" t="str">
        <f t="shared" si="30"/>
        <v/>
      </c>
      <c r="Q67" s="42" t="str">
        <f t="shared" si="31"/>
        <v>#DIV/0!</v>
      </c>
      <c r="R67" s="42" t="str">
        <f t="shared" si="32"/>
        <v>#DIV/0!</v>
      </c>
      <c r="S67" s="38"/>
      <c r="T67" s="38" t="str">
        <f t="shared" si="33"/>
        <v>#DIV/0!</v>
      </c>
    </row>
    <row r="68">
      <c r="B68" s="40"/>
      <c r="C68" s="38"/>
      <c r="D68" s="38"/>
      <c r="E68" s="42" t="str">
        <f t="shared" si="24"/>
        <v>#DIV/0!</v>
      </c>
      <c r="F68" s="42" t="str">
        <f t="shared" si="25"/>
        <v/>
      </c>
      <c r="G68" s="42" t="str">
        <f t="shared" si="26"/>
        <v>#DIV/0!</v>
      </c>
      <c r="H68" s="42" t="str">
        <f t="shared" si="27"/>
        <v>#DIV/0!</v>
      </c>
      <c r="I68" s="38"/>
      <c r="J68" s="38" t="str">
        <f t="shared" si="28"/>
        <v>#DIV/0!</v>
      </c>
      <c r="L68" s="40"/>
      <c r="M68" s="38"/>
      <c r="N68" s="38"/>
      <c r="O68" s="42" t="str">
        <f t="shared" si="29"/>
        <v>#DIV/0!</v>
      </c>
      <c r="P68" s="42" t="str">
        <f t="shared" si="30"/>
        <v/>
      </c>
      <c r="Q68" s="42" t="str">
        <f t="shared" si="31"/>
        <v>#DIV/0!</v>
      </c>
      <c r="R68" s="42" t="str">
        <f t="shared" si="32"/>
        <v>#DIV/0!</v>
      </c>
      <c r="S68" s="38"/>
      <c r="T68" s="38" t="str">
        <f t="shared" si="33"/>
        <v>#DIV/0!</v>
      </c>
    </row>
    <row r="69">
      <c r="B69" s="40"/>
      <c r="C69" s="38"/>
      <c r="D69" s="38"/>
      <c r="E69" s="42" t="str">
        <f t="shared" si="24"/>
        <v>#DIV/0!</v>
      </c>
      <c r="F69" s="42" t="str">
        <f t="shared" si="25"/>
        <v/>
      </c>
      <c r="G69" s="42" t="str">
        <f t="shared" si="26"/>
        <v>#DIV/0!</v>
      </c>
      <c r="H69" s="42" t="str">
        <f t="shared" si="27"/>
        <v>#DIV/0!</v>
      </c>
      <c r="I69" s="38"/>
      <c r="J69" s="38" t="str">
        <f t="shared" si="28"/>
        <v>#DIV/0!</v>
      </c>
      <c r="L69" s="40"/>
      <c r="M69" s="38"/>
      <c r="N69" s="38"/>
      <c r="O69" s="42" t="str">
        <f t="shared" si="29"/>
        <v>#DIV/0!</v>
      </c>
      <c r="P69" s="42" t="str">
        <f t="shared" si="30"/>
        <v/>
      </c>
      <c r="Q69" s="42" t="str">
        <f t="shared" si="31"/>
        <v>#DIV/0!</v>
      </c>
      <c r="R69" s="42" t="str">
        <f t="shared" si="32"/>
        <v>#DIV/0!</v>
      </c>
      <c r="S69" s="38"/>
      <c r="T69" s="38" t="str">
        <f t="shared" si="33"/>
        <v>#DIV/0!</v>
      </c>
    </row>
    <row r="70">
      <c r="B70" s="40"/>
      <c r="C70" s="38"/>
      <c r="D70" s="38"/>
      <c r="E70" s="42" t="str">
        <f t="shared" si="24"/>
        <v>#DIV/0!</v>
      </c>
      <c r="F70" s="42" t="str">
        <f t="shared" si="25"/>
        <v/>
      </c>
      <c r="G70" s="42" t="str">
        <f t="shared" si="26"/>
        <v>#DIV/0!</v>
      </c>
      <c r="H70" s="42" t="str">
        <f t="shared" si="27"/>
        <v>#DIV/0!</v>
      </c>
      <c r="I70" s="38"/>
      <c r="J70" s="38" t="str">
        <f t="shared" si="28"/>
        <v>#DIV/0!</v>
      </c>
      <c r="L70" s="40"/>
      <c r="M70" s="38"/>
      <c r="N70" s="38"/>
      <c r="O70" s="42" t="str">
        <f t="shared" si="29"/>
        <v>#DIV/0!</v>
      </c>
      <c r="P70" s="42" t="str">
        <f t="shared" si="30"/>
        <v/>
      </c>
      <c r="Q70" s="42" t="str">
        <f t="shared" si="31"/>
        <v>#DIV/0!</v>
      </c>
      <c r="R70" s="42" t="str">
        <f t="shared" si="32"/>
        <v>#DIV/0!</v>
      </c>
      <c r="S70" s="38"/>
      <c r="T70" s="38" t="str">
        <f t="shared" si="33"/>
        <v>#DIV/0!</v>
      </c>
    </row>
    <row r="71">
      <c r="I71" s="8" t="s">
        <v>107</v>
      </c>
      <c r="J71" s="37" t="str">
        <f>SUM(J65:J70)</f>
        <v>#DIV/0!</v>
      </c>
      <c r="S71" s="8" t="s">
        <v>107</v>
      </c>
      <c r="T71" s="37" t="str">
        <f>SUM(T65:T70)</f>
        <v>#DIV/0!</v>
      </c>
    </row>
    <row r="72">
      <c r="C72" s="36" t="s">
        <v>106</v>
      </c>
      <c r="D72" s="36" t="s">
        <v>107</v>
      </c>
      <c r="I72" s="8"/>
      <c r="M72" s="36" t="s">
        <v>106</v>
      </c>
      <c r="N72" s="36" t="s">
        <v>107</v>
      </c>
      <c r="S72" s="8"/>
    </row>
    <row r="73">
      <c r="A73" s="8"/>
      <c r="B73" s="36" t="s">
        <v>126</v>
      </c>
      <c r="C73" s="38"/>
      <c r="D73" s="38">
        <f>C73*$C$43</f>
        <v>0</v>
      </c>
      <c r="I73" s="8"/>
      <c r="L73" s="36" t="s">
        <v>126</v>
      </c>
      <c r="M73" s="38"/>
      <c r="N73" s="38">
        <f>M73*$C$43</f>
        <v>0</v>
      </c>
      <c r="S73" s="8"/>
    </row>
    <row r="74">
      <c r="I74" s="8"/>
      <c r="S74" s="8"/>
    </row>
    <row r="75">
      <c r="B75" s="8" t="s">
        <v>128</v>
      </c>
      <c r="C75" s="8" t="s">
        <v>115</v>
      </c>
      <c r="D75" s="8"/>
      <c r="L75" s="8" t="s">
        <v>128</v>
      </c>
      <c r="M75" s="8" t="s">
        <v>115</v>
      </c>
      <c r="N75" s="8"/>
    </row>
    <row r="76">
      <c r="B76" s="36" t="s">
        <v>116</v>
      </c>
      <c r="C76" s="36" t="s">
        <v>117</v>
      </c>
      <c r="D76" s="36" t="s">
        <v>118</v>
      </c>
      <c r="E76" s="36" t="s">
        <v>119</v>
      </c>
      <c r="F76" s="41" t="s">
        <v>120</v>
      </c>
      <c r="G76" s="36" t="s">
        <v>121</v>
      </c>
      <c r="H76" s="36" t="s">
        <v>122</v>
      </c>
      <c r="I76" s="41" t="s">
        <v>123</v>
      </c>
      <c r="J76" s="41" t="s">
        <v>124</v>
      </c>
      <c r="L76" s="36" t="s">
        <v>116</v>
      </c>
      <c r="M76" s="36" t="s">
        <v>117</v>
      </c>
      <c r="N76" s="36" t="s">
        <v>118</v>
      </c>
      <c r="O76" s="36" t="s">
        <v>119</v>
      </c>
      <c r="P76" s="41" t="s">
        <v>120</v>
      </c>
      <c r="Q76" s="36" t="s">
        <v>121</v>
      </c>
      <c r="R76" s="36" t="s">
        <v>122</v>
      </c>
      <c r="S76" s="41" t="s">
        <v>123</v>
      </c>
      <c r="T76" s="41" t="s">
        <v>124</v>
      </c>
    </row>
    <row r="77">
      <c r="B77" s="40"/>
      <c r="C77" s="38"/>
      <c r="D77" s="38"/>
      <c r="E77" s="42" t="str">
        <f t="shared" ref="E77:E82" si="34">C77/D77</f>
        <v>#DIV/0!</v>
      </c>
      <c r="F77" s="42" t="str">
        <f t="shared" ref="F77:F82" si="35">$C$43</f>
        <v/>
      </c>
      <c r="G77" s="42" t="str">
        <f t="shared" ref="G77:G82" si="36">E77*F77</f>
        <v>#DIV/0!</v>
      </c>
      <c r="H77" s="42" t="str">
        <f t="shared" ref="H77:H82" si="37">ROUNDUP(G77,0)</f>
        <v>#DIV/0!</v>
      </c>
      <c r="I77" s="38"/>
      <c r="J77" s="38" t="str">
        <f t="shared" ref="J77:J82" si="38">H77*I77</f>
        <v>#DIV/0!</v>
      </c>
      <c r="L77" s="40"/>
      <c r="M77" s="38"/>
      <c r="N77" s="38"/>
      <c r="O77" s="42" t="str">
        <f t="shared" ref="O77:O82" si="39">M77/N77</f>
        <v>#DIV/0!</v>
      </c>
      <c r="P77" s="42" t="str">
        <f t="shared" ref="P77:P82" si="40">$C$43</f>
        <v/>
      </c>
      <c r="Q77" s="42" t="str">
        <f t="shared" ref="Q77:Q82" si="41">O77*P77</f>
        <v>#DIV/0!</v>
      </c>
      <c r="R77" s="42" t="str">
        <f t="shared" ref="R77:R82" si="42">ROUNDUP(Q77,0)</f>
        <v>#DIV/0!</v>
      </c>
      <c r="S77" s="38"/>
      <c r="T77" s="38" t="str">
        <f t="shared" ref="T77:T82" si="43">R77*S77</f>
        <v>#DIV/0!</v>
      </c>
    </row>
    <row r="78">
      <c r="B78" s="40"/>
      <c r="C78" s="38"/>
      <c r="D78" s="38"/>
      <c r="E78" s="42" t="str">
        <f t="shared" si="34"/>
        <v>#DIV/0!</v>
      </c>
      <c r="F78" s="42" t="str">
        <f t="shared" si="35"/>
        <v/>
      </c>
      <c r="G78" s="42" t="str">
        <f t="shared" si="36"/>
        <v>#DIV/0!</v>
      </c>
      <c r="H78" s="42" t="str">
        <f t="shared" si="37"/>
        <v>#DIV/0!</v>
      </c>
      <c r="I78" s="38"/>
      <c r="J78" s="38" t="str">
        <f t="shared" si="38"/>
        <v>#DIV/0!</v>
      </c>
      <c r="L78" s="40"/>
      <c r="M78" s="38"/>
      <c r="N78" s="38"/>
      <c r="O78" s="42" t="str">
        <f t="shared" si="39"/>
        <v>#DIV/0!</v>
      </c>
      <c r="P78" s="42" t="str">
        <f t="shared" si="40"/>
        <v/>
      </c>
      <c r="Q78" s="42" t="str">
        <f t="shared" si="41"/>
        <v>#DIV/0!</v>
      </c>
      <c r="R78" s="42" t="str">
        <f t="shared" si="42"/>
        <v>#DIV/0!</v>
      </c>
      <c r="S78" s="38"/>
      <c r="T78" s="38" t="str">
        <f t="shared" si="43"/>
        <v>#DIV/0!</v>
      </c>
    </row>
    <row r="79">
      <c r="B79" s="40"/>
      <c r="C79" s="38"/>
      <c r="D79" s="38"/>
      <c r="E79" s="42" t="str">
        <f t="shared" si="34"/>
        <v>#DIV/0!</v>
      </c>
      <c r="F79" s="42" t="str">
        <f t="shared" si="35"/>
        <v/>
      </c>
      <c r="G79" s="42" t="str">
        <f t="shared" si="36"/>
        <v>#DIV/0!</v>
      </c>
      <c r="H79" s="42" t="str">
        <f t="shared" si="37"/>
        <v>#DIV/0!</v>
      </c>
      <c r="I79" s="38"/>
      <c r="J79" s="38" t="str">
        <f t="shared" si="38"/>
        <v>#DIV/0!</v>
      </c>
      <c r="L79" s="40"/>
      <c r="M79" s="38"/>
      <c r="N79" s="38"/>
      <c r="O79" s="42" t="str">
        <f t="shared" si="39"/>
        <v>#DIV/0!</v>
      </c>
      <c r="P79" s="42" t="str">
        <f t="shared" si="40"/>
        <v/>
      </c>
      <c r="Q79" s="42" t="str">
        <f t="shared" si="41"/>
        <v>#DIV/0!</v>
      </c>
      <c r="R79" s="42" t="str">
        <f t="shared" si="42"/>
        <v>#DIV/0!</v>
      </c>
      <c r="S79" s="38"/>
      <c r="T79" s="38" t="str">
        <f t="shared" si="43"/>
        <v>#DIV/0!</v>
      </c>
    </row>
    <row r="80">
      <c r="B80" s="40"/>
      <c r="C80" s="38"/>
      <c r="D80" s="38"/>
      <c r="E80" s="42" t="str">
        <f t="shared" si="34"/>
        <v>#DIV/0!</v>
      </c>
      <c r="F80" s="42" t="str">
        <f t="shared" si="35"/>
        <v/>
      </c>
      <c r="G80" s="42" t="str">
        <f t="shared" si="36"/>
        <v>#DIV/0!</v>
      </c>
      <c r="H80" s="42" t="str">
        <f t="shared" si="37"/>
        <v>#DIV/0!</v>
      </c>
      <c r="I80" s="38"/>
      <c r="J80" s="38" t="str">
        <f t="shared" si="38"/>
        <v>#DIV/0!</v>
      </c>
      <c r="L80" s="40"/>
      <c r="M80" s="38"/>
      <c r="N80" s="38"/>
      <c r="O80" s="42" t="str">
        <f t="shared" si="39"/>
        <v>#DIV/0!</v>
      </c>
      <c r="P80" s="42" t="str">
        <f t="shared" si="40"/>
        <v/>
      </c>
      <c r="Q80" s="42" t="str">
        <f t="shared" si="41"/>
        <v>#DIV/0!</v>
      </c>
      <c r="R80" s="42" t="str">
        <f t="shared" si="42"/>
        <v>#DIV/0!</v>
      </c>
      <c r="S80" s="38"/>
      <c r="T80" s="38" t="str">
        <f t="shared" si="43"/>
        <v>#DIV/0!</v>
      </c>
    </row>
    <row r="81">
      <c r="B81" s="40"/>
      <c r="C81" s="38"/>
      <c r="D81" s="38"/>
      <c r="E81" s="42" t="str">
        <f t="shared" si="34"/>
        <v>#DIV/0!</v>
      </c>
      <c r="F81" s="42" t="str">
        <f t="shared" si="35"/>
        <v/>
      </c>
      <c r="G81" s="42" t="str">
        <f t="shared" si="36"/>
        <v>#DIV/0!</v>
      </c>
      <c r="H81" s="42" t="str">
        <f t="shared" si="37"/>
        <v>#DIV/0!</v>
      </c>
      <c r="I81" s="38"/>
      <c r="J81" s="38" t="str">
        <f t="shared" si="38"/>
        <v>#DIV/0!</v>
      </c>
      <c r="L81" s="40"/>
      <c r="M81" s="38"/>
      <c r="N81" s="38"/>
      <c r="O81" s="42" t="str">
        <f t="shared" si="39"/>
        <v>#DIV/0!</v>
      </c>
      <c r="P81" s="42" t="str">
        <f t="shared" si="40"/>
        <v/>
      </c>
      <c r="Q81" s="42" t="str">
        <f t="shared" si="41"/>
        <v>#DIV/0!</v>
      </c>
      <c r="R81" s="42" t="str">
        <f t="shared" si="42"/>
        <v>#DIV/0!</v>
      </c>
      <c r="S81" s="38"/>
      <c r="T81" s="38" t="str">
        <f t="shared" si="43"/>
        <v>#DIV/0!</v>
      </c>
    </row>
    <row r="82">
      <c r="B82" s="40"/>
      <c r="C82" s="38"/>
      <c r="D82" s="38"/>
      <c r="E82" s="42" t="str">
        <f t="shared" si="34"/>
        <v>#DIV/0!</v>
      </c>
      <c r="F82" s="42" t="str">
        <f t="shared" si="35"/>
        <v/>
      </c>
      <c r="G82" s="42" t="str">
        <f t="shared" si="36"/>
        <v>#DIV/0!</v>
      </c>
      <c r="H82" s="42" t="str">
        <f t="shared" si="37"/>
        <v>#DIV/0!</v>
      </c>
      <c r="I82" s="38"/>
      <c r="J82" s="38" t="str">
        <f t="shared" si="38"/>
        <v>#DIV/0!</v>
      </c>
      <c r="L82" s="40"/>
      <c r="M82" s="38"/>
      <c r="N82" s="38"/>
      <c r="O82" s="42" t="str">
        <f t="shared" si="39"/>
        <v>#DIV/0!</v>
      </c>
      <c r="P82" s="42" t="str">
        <f t="shared" si="40"/>
        <v/>
      </c>
      <c r="Q82" s="42" t="str">
        <f t="shared" si="41"/>
        <v>#DIV/0!</v>
      </c>
      <c r="R82" s="42" t="str">
        <f t="shared" si="42"/>
        <v>#DIV/0!</v>
      </c>
      <c r="S82" s="38"/>
      <c r="T82" s="38" t="str">
        <f t="shared" si="43"/>
        <v>#DIV/0!</v>
      </c>
    </row>
    <row r="83">
      <c r="I83" s="8" t="s">
        <v>107</v>
      </c>
      <c r="J83" s="37" t="str">
        <f>SUM(J77:J82)</f>
        <v>#DIV/0!</v>
      </c>
      <c r="S83" s="8" t="s">
        <v>107</v>
      </c>
      <c r="T83" s="37" t="str">
        <f>SUM(T77:T82)</f>
        <v>#DIV/0!</v>
      </c>
    </row>
    <row r="84">
      <c r="C84" s="36" t="s">
        <v>106</v>
      </c>
      <c r="D84" s="36" t="s">
        <v>107</v>
      </c>
      <c r="M84" s="36" t="s">
        <v>106</v>
      </c>
      <c r="N84" s="36" t="s">
        <v>107</v>
      </c>
    </row>
    <row r="85">
      <c r="B85" s="36" t="s">
        <v>126</v>
      </c>
      <c r="C85" s="38"/>
      <c r="D85" s="38">
        <f>C85*$C$43</f>
        <v>0</v>
      </c>
      <c r="L85" s="36" t="s">
        <v>126</v>
      </c>
      <c r="M85" s="38"/>
      <c r="N85" s="38">
        <f>M85*$C$43</f>
        <v>0</v>
      </c>
    </row>
    <row r="87">
      <c r="B87" s="8" t="s">
        <v>129</v>
      </c>
      <c r="C87" s="8" t="s">
        <v>115</v>
      </c>
      <c r="D87" s="8"/>
      <c r="L87" s="8" t="s">
        <v>129</v>
      </c>
      <c r="M87" s="8" t="s">
        <v>115</v>
      </c>
    </row>
    <row r="88">
      <c r="B88" s="36" t="s">
        <v>116</v>
      </c>
      <c r="C88" s="36" t="s">
        <v>117</v>
      </c>
      <c r="D88" s="36" t="s">
        <v>118</v>
      </c>
      <c r="E88" s="36" t="s">
        <v>119</v>
      </c>
      <c r="F88" s="41" t="s">
        <v>120</v>
      </c>
      <c r="G88" s="36" t="s">
        <v>121</v>
      </c>
      <c r="H88" s="36" t="s">
        <v>122</v>
      </c>
      <c r="I88" s="41" t="s">
        <v>123</v>
      </c>
      <c r="J88" s="41" t="s">
        <v>124</v>
      </c>
      <c r="L88" s="36" t="s">
        <v>116</v>
      </c>
      <c r="M88" s="36" t="s">
        <v>117</v>
      </c>
      <c r="N88" s="36" t="s">
        <v>118</v>
      </c>
      <c r="O88" s="36" t="s">
        <v>119</v>
      </c>
      <c r="P88" s="41" t="s">
        <v>120</v>
      </c>
      <c r="Q88" s="36" t="s">
        <v>121</v>
      </c>
      <c r="R88" s="36" t="s">
        <v>122</v>
      </c>
      <c r="S88" s="41" t="s">
        <v>123</v>
      </c>
      <c r="T88" s="41" t="s">
        <v>124</v>
      </c>
    </row>
    <row r="89">
      <c r="B89" s="40"/>
      <c r="C89" s="38"/>
      <c r="D89" s="38"/>
      <c r="E89" s="42" t="str">
        <f t="shared" ref="E89:E94" si="44">C89/D89</f>
        <v>#DIV/0!</v>
      </c>
      <c r="F89" s="42" t="str">
        <f t="shared" ref="F89:F94" si="45">$C$43</f>
        <v/>
      </c>
      <c r="G89" s="42" t="str">
        <f t="shared" ref="G89:G94" si="46">E89*F89</f>
        <v>#DIV/0!</v>
      </c>
      <c r="H89" s="42" t="str">
        <f t="shared" ref="H89:H94" si="47">ROUNDUP(G89,0)</f>
        <v>#DIV/0!</v>
      </c>
      <c r="I89" s="38"/>
      <c r="J89" s="38" t="str">
        <f t="shared" ref="J89:J94" si="48">H89*I89</f>
        <v>#DIV/0!</v>
      </c>
      <c r="L89" s="40"/>
      <c r="M89" s="38"/>
      <c r="N89" s="38"/>
      <c r="O89" s="42" t="str">
        <f t="shared" ref="O89:O94" si="49">M89/N89</f>
        <v>#DIV/0!</v>
      </c>
      <c r="P89" s="42" t="str">
        <f t="shared" ref="P89:P94" si="50">$C$43</f>
        <v/>
      </c>
      <c r="Q89" s="42" t="str">
        <f t="shared" ref="Q89:Q94" si="51">O89*P89</f>
        <v>#DIV/0!</v>
      </c>
      <c r="R89" s="42" t="str">
        <f t="shared" ref="R89:R94" si="52">ROUNDUP(Q89,0)</f>
        <v>#DIV/0!</v>
      </c>
      <c r="S89" s="38"/>
      <c r="T89" s="38" t="str">
        <f t="shared" ref="T89:T94" si="53">R89*S89</f>
        <v>#DIV/0!</v>
      </c>
    </row>
    <row r="90">
      <c r="B90" s="40"/>
      <c r="C90" s="38"/>
      <c r="D90" s="38"/>
      <c r="E90" s="42" t="str">
        <f t="shared" si="44"/>
        <v>#DIV/0!</v>
      </c>
      <c r="F90" s="42" t="str">
        <f t="shared" si="45"/>
        <v/>
      </c>
      <c r="G90" s="42" t="str">
        <f t="shared" si="46"/>
        <v>#DIV/0!</v>
      </c>
      <c r="H90" s="42" t="str">
        <f t="shared" si="47"/>
        <v>#DIV/0!</v>
      </c>
      <c r="I90" s="38"/>
      <c r="J90" s="38" t="str">
        <f t="shared" si="48"/>
        <v>#DIV/0!</v>
      </c>
      <c r="L90" s="40"/>
      <c r="M90" s="38"/>
      <c r="N90" s="38"/>
      <c r="O90" s="42" t="str">
        <f t="shared" si="49"/>
        <v>#DIV/0!</v>
      </c>
      <c r="P90" s="42" t="str">
        <f t="shared" si="50"/>
        <v/>
      </c>
      <c r="Q90" s="42" t="str">
        <f t="shared" si="51"/>
        <v>#DIV/0!</v>
      </c>
      <c r="R90" s="42" t="str">
        <f t="shared" si="52"/>
        <v>#DIV/0!</v>
      </c>
      <c r="S90" s="38"/>
      <c r="T90" s="38" t="str">
        <f t="shared" si="53"/>
        <v>#DIV/0!</v>
      </c>
    </row>
    <row r="91">
      <c r="B91" s="40"/>
      <c r="C91" s="38"/>
      <c r="D91" s="38"/>
      <c r="E91" s="42" t="str">
        <f t="shared" si="44"/>
        <v>#DIV/0!</v>
      </c>
      <c r="F91" s="42" t="str">
        <f t="shared" si="45"/>
        <v/>
      </c>
      <c r="G91" s="42" t="str">
        <f t="shared" si="46"/>
        <v>#DIV/0!</v>
      </c>
      <c r="H91" s="42" t="str">
        <f t="shared" si="47"/>
        <v>#DIV/0!</v>
      </c>
      <c r="I91" s="38"/>
      <c r="J91" s="38" t="str">
        <f t="shared" si="48"/>
        <v>#DIV/0!</v>
      </c>
      <c r="L91" s="40"/>
      <c r="M91" s="38"/>
      <c r="N91" s="38"/>
      <c r="O91" s="42" t="str">
        <f t="shared" si="49"/>
        <v>#DIV/0!</v>
      </c>
      <c r="P91" s="42" t="str">
        <f t="shared" si="50"/>
        <v/>
      </c>
      <c r="Q91" s="42" t="str">
        <f t="shared" si="51"/>
        <v>#DIV/0!</v>
      </c>
      <c r="R91" s="42" t="str">
        <f t="shared" si="52"/>
        <v>#DIV/0!</v>
      </c>
      <c r="S91" s="38"/>
      <c r="T91" s="38" t="str">
        <f t="shared" si="53"/>
        <v>#DIV/0!</v>
      </c>
    </row>
    <row r="92">
      <c r="B92" s="40"/>
      <c r="C92" s="38"/>
      <c r="D92" s="38"/>
      <c r="E92" s="42" t="str">
        <f t="shared" si="44"/>
        <v>#DIV/0!</v>
      </c>
      <c r="F92" s="42" t="str">
        <f t="shared" si="45"/>
        <v/>
      </c>
      <c r="G92" s="42" t="str">
        <f t="shared" si="46"/>
        <v>#DIV/0!</v>
      </c>
      <c r="H92" s="42" t="str">
        <f t="shared" si="47"/>
        <v>#DIV/0!</v>
      </c>
      <c r="I92" s="38"/>
      <c r="J92" s="38" t="str">
        <f t="shared" si="48"/>
        <v>#DIV/0!</v>
      </c>
      <c r="L92" s="40"/>
      <c r="M92" s="38"/>
      <c r="N92" s="38"/>
      <c r="O92" s="42" t="str">
        <f t="shared" si="49"/>
        <v>#DIV/0!</v>
      </c>
      <c r="P92" s="42" t="str">
        <f t="shared" si="50"/>
        <v/>
      </c>
      <c r="Q92" s="42" t="str">
        <f t="shared" si="51"/>
        <v>#DIV/0!</v>
      </c>
      <c r="R92" s="42" t="str">
        <f t="shared" si="52"/>
        <v>#DIV/0!</v>
      </c>
      <c r="S92" s="38"/>
      <c r="T92" s="38" t="str">
        <f t="shared" si="53"/>
        <v>#DIV/0!</v>
      </c>
    </row>
    <row r="93">
      <c r="B93" s="40"/>
      <c r="C93" s="38"/>
      <c r="D93" s="38"/>
      <c r="E93" s="42" t="str">
        <f t="shared" si="44"/>
        <v>#DIV/0!</v>
      </c>
      <c r="F93" s="42" t="str">
        <f t="shared" si="45"/>
        <v/>
      </c>
      <c r="G93" s="42" t="str">
        <f t="shared" si="46"/>
        <v>#DIV/0!</v>
      </c>
      <c r="H93" s="42" t="str">
        <f t="shared" si="47"/>
        <v>#DIV/0!</v>
      </c>
      <c r="I93" s="38"/>
      <c r="J93" s="38" t="str">
        <f t="shared" si="48"/>
        <v>#DIV/0!</v>
      </c>
      <c r="L93" s="40"/>
      <c r="M93" s="38"/>
      <c r="N93" s="38"/>
      <c r="O93" s="42" t="str">
        <f t="shared" si="49"/>
        <v>#DIV/0!</v>
      </c>
      <c r="P93" s="42" t="str">
        <f t="shared" si="50"/>
        <v/>
      </c>
      <c r="Q93" s="42" t="str">
        <f t="shared" si="51"/>
        <v>#DIV/0!</v>
      </c>
      <c r="R93" s="42" t="str">
        <f t="shared" si="52"/>
        <v>#DIV/0!</v>
      </c>
      <c r="S93" s="38"/>
      <c r="T93" s="38" t="str">
        <f t="shared" si="53"/>
        <v>#DIV/0!</v>
      </c>
    </row>
    <row r="94">
      <c r="B94" s="40"/>
      <c r="C94" s="38"/>
      <c r="D94" s="38"/>
      <c r="E94" s="42" t="str">
        <f t="shared" si="44"/>
        <v>#DIV/0!</v>
      </c>
      <c r="F94" s="42" t="str">
        <f t="shared" si="45"/>
        <v/>
      </c>
      <c r="G94" s="42" t="str">
        <f t="shared" si="46"/>
        <v>#DIV/0!</v>
      </c>
      <c r="H94" s="42" t="str">
        <f t="shared" si="47"/>
        <v>#DIV/0!</v>
      </c>
      <c r="I94" s="38"/>
      <c r="J94" s="38" t="str">
        <f t="shared" si="48"/>
        <v>#DIV/0!</v>
      </c>
      <c r="L94" s="40"/>
      <c r="M94" s="38"/>
      <c r="N94" s="38"/>
      <c r="O94" s="42" t="str">
        <f t="shared" si="49"/>
        <v>#DIV/0!</v>
      </c>
      <c r="P94" s="42" t="str">
        <f t="shared" si="50"/>
        <v/>
      </c>
      <c r="Q94" s="42" t="str">
        <f t="shared" si="51"/>
        <v>#DIV/0!</v>
      </c>
      <c r="R94" s="42" t="str">
        <f t="shared" si="52"/>
        <v>#DIV/0!</v>
      </c>
      <c r="S94" s="38"/>
      <c r="T94" s="38" t="str">
        <f t="shared" si="53"/>
        <v>#DIV/0!</v>
      </c>
    </row>
    <row r="95">
      <c r="I95" s="8" t="s">
        <v>107</v>
      </c>
      <c r="J95" s="37" t="str">
        <f>SUM(J89:J94)</f>
        <v>#DIV/0!</v>
      </c>
      <c r="S95" s="8" t="s">
        <v>107</v>
      </c>
      <c r="T95" s="37" t="str">
        <f>SUM(T89:T94)</f>
        <v>#DIV/0!</v>
      </c>
    </row>
    <row r="96">
      <c r="C96" s="36" t="s">
        <v>106</v>
      </c>
      <c r="D96" s="36" t="s">
        <v>107</v>
      </c>
      <c r="M96" s="36" t="s">
        <v>106</v>
      </c>
      <c r="N96" s="36" t="s">
        <v>107</v>
      </c>
    </row>
    <row r="97">
      <c r="B97" s="36" t="s">
        <v>126</v>
      </c>
      <c r="C97" s="38"/>
      <c r="D97" s="38">
        <f>C97*C48</f>
        <v>0</v>
      </c>
      <c r="L97" s="36" t="s">
        <v>126</v>
      </c>
      <c r="M97" s="38"/>
      <c r="N97" s="38">
        <f>M97*M48</f>
        <v>0</v>
      </c>
    </row>
    <row r="99">
      <c r="B99" s="8" t="s">
        <v>131</v>
      </c>
      <c r="C99" s="8" t="s">
        <v>115</v>
      </c>
      <c r="D99" s="8"/>
      <c r="L99" s="8" t="s">
        <v>131</v>
      </c>
      <c r="M99" s="8" t="s">
        <v>115</v>
      </c>
      <c r="N99" s="8"/>
    </row>
    <row r="100">
      <c r="B100" s="36" t="s">
        <v>116</v>
      </c>
      <c r="C100" s="36" t="s">
        <v>117</v>
      </c>
      <c r="D100" s="36" t="s">
        <v>118</v>
      </c>
      <c r="E100" s="36" t="s">
        <v>119</v>
      </c>
      <c r="F100" s="41" t="s">
        <v>120</v>
      </c>
      <c r="G100" s="36" t="s">
        <v>121</v>
      </c>
      <c r="H100" s="36" t="s">
        <v>122</v>
      </c>
      <c r="I100" s="41" t="s">
        <v>123</v>
      </c>
      <c r="J100" s="41" t="s">
        <v>124</v>
      </c>
      <c r="L100" s="36" t="s">
        <v>116</v>
      </c>
      <c r="M100" s="36" t="s">
        <v>117</v>
      </c>
      <c r="N100" s="36" t="s">
        <v>118</v>
      </c>
      <c r="O100" s="36" t="s">
        <v>119</v>
      </c>
      <c r="P100" s="41" t="s">
        <v>120</v>
      </c>
      <c r="Q100" s="36" t="s">
        <v>121</v>
      </c>
      <c r="R100" s="36" t="s">
        <v>122</v>
      </c>
      <c r="S100" s="41" t="s">
        <v>123</v>
      </c>
      <c r="T100" s="41" t="s">
        <v>124</v>
      </c>
    </row>
    <row r="101">
      <c r="B101" s="40"/>
      <c r="C101" s="38"/>
      <c r="D101" s="38"/>
      <c r="E101" s="42" t="str">
        <f t="shared" ref="E101:E106" si="54">C101/D101</f>
        <v>#DIV/0!</v>
      </c>
      <c r="F101" s="42" t="str">
        <f t="shared" ref="F101:F106" si="55">$C$43</f>
        <v/>
      </c>
      <c r="G101" s="42" t="str">
        <f t="shared" ref="G101:G106" si="56">E101*F101</f>
        <v>#DIV/0!</v>
      </c>
      <c r="H101" s="42" t="str">
        <f t="shared" ref="H101:H106" si="57">ROUNDUP(G101,0)</f>
        <v>#DIV/0!</v>
      </c>
      <c r="I101" s="38"/>
      <c r="J101" s="38" t="str">
        <f t="shared" ref="J101:J106" si="58">H101*I101</f>
        <v>#DIV/0!</v>
      </c>
      <c r="L101" s="40"/>
      <c r="M101" s="38"/>
      <c r="N101" s="38"/>
      <c r="O101" s="42" t="str">
        <f t="shared" ref="O101:O106" si="59">M101/N101</f>
        <v>#DIV/0!</v>
      </c>
      <c r="P101" s="42" t="str">
        <f t="shared" ref="P101:P106" si="60">$C$43</f>
        <v/>
      </c>
      <c r="Q101" s="42" t="str">
        <f t="shared" ref="Q101:Q106" si="61">O101*P101</f>
        <v>#DIV/0!</v>
      </c>
      <c r="R101" s="42" t="str">
        <f t="shared" ref="R101:R106" si="62">ROUNDUP(Q101,0)</f>
        <v>#DIV/0!</v>
      </c>
      <c r="S101" s="38"/>
      <c r="T101" s="38" t="str">
        <f t="shared" ref="T101:T106" si="63">R101*S101</f>
        <v>#DIV/0!</v>
      </c>
    </row>
    <row r="102">
      <c r="B102" s="40"/>
      <c r="C102" s="38"/>
      <c r="D102" s="38"/>
      <c r="E102" s="42" t="str">
        <f t="shared" si="54"/>
        <v>#DIV/0!</v>
      </c>
      <c r="F102" s="42" t="str">
        <f t="shared" si="55"/>
        <v/>
      </c>
      <c r="G102" s="42" t="str">
        <f t="shared" si="56"/>
        <v>#DIV/0!</v>
      </c>
      <c r="H102" s="42" t="str">
        <f t="shared" si="57"/>
        <v>#DIV/0!</v>
      </c>
      <c r="I102" s="38"/>
      <c r="J102" s="38" t="str">
        <f t="shared" si="58"/>
        <v>#DIV/0!</v>
      </c>
      <c r="L102" s="40"/>
      <c r="M102" s="38"/>
      <c r="N102" s="38"/>
      <c r="O102" s="42" t="str">
        <f t="shared" si="59"/>
        <v>#DIV/0!</v>
      </c>
      <c r="P102" s="42" t="str">
        <f t="shared" si="60"/>
        <v/>
      </c>
      <c r="Q102" s="42" t="str">
        <f t="shared" si="61"/>
        <v>#DIV/0!</v>
      </c>
      <c r="R102" s="42" t="str">
        <f t="shared" si="62"/>
        <v>#DIV/0!</v>
      </c>
      <c r="S102" s="38"/>
      <c r="T102" s="38" t="str">
        <f t="shared" si="63"/>
        <v>#DIV/0!</v>
      </c>
    </row>
    <row r="103">
      <c r="B103" s="40"/>
      <c r="C103" s="38"/>
      <c r="D103" s="38"/>
      <c r="E103" s="42" t="str">
        <f t="shared" si="54"/>
        <v>#DIV/0!</v>
      </c>
      <c r="F103" s="42" t="str">
        <f t="shared" si="55"/>
        <v/>
      </c>
      <c r="G103" s="42" t="str">
        <f t="shared" si="56"/>
        <v>#DIV/0!</v>
      </c>
      <c r="H103" s="42" t="str">
        <f t="shared" si="57"/>
        <v>#DIV/0!</v>
      </c>
      <c r="I103" s="38"/>
      <c r="J103" s="38" t="str">
        <f t="shared" si="58"/>
        <v>#DIV/0!</v>
      </c>
      <c r="L103" s="40"/>
      <c r="M103" s="38"/>
      <c r="N103" s="38"/>
      <c r="O103" s="42" t="str">
        <f t="shared" si="59"/>
        <v>#DIV/0!</v>
      </c>
      <c r="P103" s="42" t="str">
        <f t="shared" si="60"/>
        <v/>
      </c>
      <c r="Q103" s="42" t="str">
        <f t="shared" si="61"/>
        <v>#DIV/0!</v>
      </c>
      <c r="R103" s="42" t="str">
        <f t="shared" si="62"/>
        <v>#DIV/0!</v>
      </c>
      <c r="S103" s="38"/>
      <c r="T103" s="38" t="str">
        <f t="shared" si="63"/>
        <v>#DIV/0!</v>
      </c>
    </row>
    <row r="104">
      <c r="B104" s="40"/>
      <c r="C104" s="38"/>
      <c r="D104" s="38"/>
      <c r="E104" s="42" t="str">
        <f t="shared" si="54"/>
        <v>#DIV/0!</v>
      </c>
      <c r="F104" s="42" t="str">
        <f t="shared" si="55"/>
        <v/>
      </c>
      <c r="G104" s="42" t="str">
        <f t="shared" si="56"/>
        <v>#DIV/0!</v>
      </c>
      <c r="H104" s="42" t="str">
        <f t="shared" si="57"/>
        <v>#DIV/0!</v>
      </c>
      <c r="I104" s="38"/>
      <c r="J104" s="38" t="str">
        <f t="shared" si="58"/>
        <v>#DIV/0!</v>
      </c>
      <c r="L104" s="40"/>
      <c r="M104" s="38"/>
      <c r="N104" s="38"/>
      <c r="O104" s="42" t="str">
        <f t="shared" si="59"/>
        <v>#DIV/0!</v>
      </c>
      <c r="P104" s="42" t="str">
        <f t="shared" si="60"/>
        <v/>
      </c>
      <c r="Q104" s="42" t="str">
        <f t="shared" si="61"/>
        <v>#DIV/0!</v>
      </c>
      <c r="R104" s="42" t="str">
        <f t="shared" si="62"/>
        <v>#DIV/0!</v>
      </c>
      <c r="S104" s="38"/>
      <c r="T104" s="38" t="str">
        <f t="shared" si="63"/>
        <v>#DIV/0!</v>
      </c>
    </row>
    <row r="105">
      <c r="B105" s="40"/>
      <c r="C105" s="38"/>
      <c r="D105" s="38"/>
      <c r="E105" s="42" t="str">
        <f t="shared" si="54"/>
        <v>#DIV/0!</v>
      </c>
      <c r="F105" s="42" t="str">
        <f t="shared" si="55"/>
        <v/>
      </c>
      <c r="G105" s="42" t="str">
        <f t="shared" si="56"/>
        <v>#DIV/0!</v>
      </c>
      <c r="H105" s="42" t="str">
        <f t="shared" si="57"/>
        <v>#DIV/0!</v>
      </c>
      <c r="I105" s="38"/>
      <c r="J105" s="38" t="str">
        <f t="shared" si="58"/>
        <v>#DIV/0!</v>
      </c>
      <c r="L105" s="40"/>
      <c r="M105" s="38"/>
      <c r="N105" s="38"/>
      <c r="O105" s="42" t="str">
        <f t="shared" si="59"/>
        <v>#DIV/0!</v>
      </c>
      <c r="P105" s="42" t="str">
        <f t="shared" si="60"/>
        <v/>
      </c>
      <c r="Q105" s="42" t="str">
        <f t="shared" si="61"/>
        <v>#DIV/0!</v>
      </c>
      <c r="R105" s="42" t="str">
        <f t="shared" si="62"/>
        <v>#DIV/0!</v>
      </c>
      <c r="S105" s="38"/>
      <c r="T105" s="38" t="str">
        <f t="shared" si="63"/>
        <v>#DIV/0!</v>
      </c>
    </row>
    <row r="106">
      <c r="B106" s="40"/>
      <c r="C106" s="38"/>
      <c r="D106" s="38"/>
      <c r="E106" s="42" t="str">
        <f t="shared" si="54"/>
        <v>#DIV/0!</v>
      </c>
      <c r="F106" s="42" t="str">
        <f t="shared" si="55"/>
        <v/>
      </c>
      <c r="G106" s="42" t="str">
        <f t="shared" si="56"/>
        <v>#DIV/0!</v>
      </c>
      <c r="H106" s="42" t="str">
        <f t="shared" si="57"/>
        <v>#DIV/0!</v>
      </c>
      <c r="I106" s="38"/>
      <c r="J106" s="38" t="str">
        <f t="shared" si="58"/>
        <v>#DIV/0!</v>
      </c>
      <c r="L106" s="40"/>
      <c r="M106" s="38"/>
      <c r="N106" s="38"/>
      <c r="O106" s="42" t="str">
        <f t="shared" si="59"/>
        <v>#DIV/0!</v>
      </c>
      <c r="P106" s="42" t="str">
        <f t="shared" si="60"/>
        <v/>
      </c>
      <c r="Q106" s="42" t="str">
        <f t="shared" si="61"/>
        <v>#DIV/0!</v>
      </c>
      <c r="R106" s="42" t="str">
        <f t="shared" si="62"/>
        <v>#DIV/0!</v>
      </c>
      <c r="S106" s="38"/>
      <c r="T106" s="38" t="str">
        <f t="shared" si="63"/>
        <v>#DIV/0!</v>
      </c>
    </row>
    <row r="107">
      <c r="I107" s="8" t="s">
        <v>107</v>
      </c>
      <c r="J107" s="37" t="str">
        <f>SUM(J101:J106)</f>
        <v>#DIV/0!</v>
      </c>
      <c r="S107" s="8" t="s">
        <v>107</v>
      </c>
      <c r="T107" s="37" t="str">
        <f>SUM(T101:T106)</f>
        <v>#DIV/0!</v>
      </c>
    </row>
    <row r="108">
      <c r="C108" s="36" t="s">
        <v>106</v>
      </c>
      <c r="D108" s="36" t="s">
        <v>107</v>
      </c>
      <c r="I108" s="8"/>
      <c r="M108" s="36" t="s">
        <v>106</v>
      </c>
      <c r="N108" s="36" t="s">
        <v>107</v>
      </c>
      <c r="S108" s="8"/>
    </row>
    <row r="109">
      <c r="B109" s="36" t="s">
        <v>126</v>
      </c>
      <c r="C109" s="38"/>
      <c r="D109" s="38">
        <f>C109*$C$43</f>
        <v>0</v>
      </c>
      <c r="F109" s="8" t="s">
        <v>132</v>
      </c>
      <c r="G109" s="8" t="s">
        <v>133</v>
      </c>
      <c r="I109" s="8"/>
      <c r="L109" s="36" t="s">
        <v>126</v>
      </c>
      <c r="M109" s="38"/>
      <c r="N109" s="38">
        <f>M109*$C$43</f>
        <v>0</v>
      </c>
      <c r="S109" s="8"/>
    </row>
    <row r="110">
      <c r="I110" s="8"/>
      <c r="S110" s="8"/>
    </row>
    <row r="111">
      <c r="B111" s="8" t="s">
        <v>134</v>
      </c>
      <c r="C111" s="8" t="s">
        <v>115</v>
      </c>
      <c r="D111" s="8"/>
      <c r="L111" s="8" t="s">
        <v>134</v>
      </c>
      <c r="M111" s="8" t="s">
        <v>115</v>
      </c>
      <c r="N111" s="8"/>
    </row>
    <row r="112">
      <c r="B112" s="36" t="s">
        <v>116</v>
      </c>
      <c r="C112" s="36" t="s">
        <v>117</v>
      </c>
      <c r="D112" s="36" t="s">
        <v>118</v>
      </c>
      <c r="E112" s="36" t="s">
        <v>119</v>
      </c>
      <c r="F112" s="41" t="s">
        <v>120</v>
      </c>
      <c r="G112" s="36" t="s">
        <v>121</v>
      </c>
      <c r="H112" s="36" t="s">
        <v>122</v>
      </c>
      <c r="I112" s="41" t="s">
        <v>123</v>
      </c>
      <c r="J112" s="41" t="s">
        <v>124</v>
      </c>
      <c r="L112" s="36" t="s">
        <v>116</v>
      </c>
      <c r="M112" s="36" t="s">
        <v>117</v>
      </c>
      <c r="N112" s="36" t="s">
        <v>118</v>
      </c>
      <c r="O112" s="36" t="s">
        <v>119</v>
      </c>
      <c r="P112" s="41" t="s">
        <v>120</v>
      </c>
      <c r="Q112" s="36" t="s">
        <v>121</v>
      </c>
      <c r="R112" s="36" t="s">
        <v>122</v>
      </c>
      <c r="S112" s="41" t="s">
        <v>123</v>
      </c>
      <c r="T112" s="41" t="s">
        <v>124</v>
      </c>
    </row>
    <row r="113">
      <c r="B113" s="40"/>
      <c r="C113" s="38"/>
      <c r="D113" s="38"/>
      <c r="E113" s="42" t="str">
        <f t="shared" ref="E113:E118" si="64">C113/D113</f>
        <v>#DIV/0!</v>
      </c>
      <c r="F113" s="42" t="str">
        <f t="shared" ref="F113:F118" si="65">$C$43</f>
        <v/>
      </c>
      <c r="G113" s="42" t="str">
        <f t="shared" ref="G113:G118" si="66">E113*F113</f>
        <v>#DIV/0!</v>
      </c>
      <c r="H113" s="42" t="str">
        <f t="shared" ref="H113:H118" si="67">ROUNDUP(G113,0)</f>
        <v>#DIV/0!</v>
      </c>
      <c r="I113" s="38"/>
      <c r="J113" s="38" t="str">
        <f t="shared" ref="J113:J118" si="68">H113*I113</f>
        <v>#DIV/0!</v>
      </c>
      <c r="L113" s="40"/>
      <c r="M113" s="38"/>
      <c r="N113" s="38"/>
      <c r="O113" s="42" t="str">
        <f t="shared" ref="O113:O118" si="69">M113/N113</f>
        <v>#DIV/0!</v>
      </c>
      <c r="P113" s="42" t="str">
        <f t="shared" ref="P113:P118" si="70">$C$43</f>
        <v/>
      </c>
      <c r="Q113" s="42" t="str">
        <f t="shared" ref="Q113:Q118" si="71">O113*P113</f>
        <v>#DIV/0!</v>
      </c>
      <c r="R113" s="42" t="str">
        <f t="shared" ref="R113:R118" si="72">ROUNDUP(Q113,0)</f>
        <v>#DIV/0!</v>
      </c>
      <c r="S113" s="38"/>
      <c r="T113" s="38" t="str">
        <f t="shared" ref="T113:T118" si="73">R113*S113</f>
        <v>#DIV/0!</v>
      </c>
    </row>
    <row r="114">
      <c r="B114" s="40"/>
      <c r="C114" s="38"/>
      <c r="D114" s="38"/>
      <c r="E114" s="42" t="str">
        <f t="shared" si="64"/>
        <v>#DIV/0!</v>
      </c>
      <c r="F114" s="42" t="str">
        <f t="shared" si="65"/>
        <v/>
      </c>
      <c r="G114" s="42" t="str">
        <f t="shared" si="66"/>
        <v>#DIV/0!</v>
      </c>
      <c r="H114" s="42" t="str">
        <f t="shared" si="67"/>
        <v>#DIV/0!</v>
      </c>
      <c r="I114" s="38"/>
      <c r="J114" s="38" t="str">
        <f t="shared" si="68"/>
        <v>#DIV/0!</v>
      </c>
      <c r="L114" s="40"/>
      <c r="M114" s="38"/>
      <c r="N114" s="38"/>
      <c r="O114" s="42" t="str">
        <f t="shared" si="69"/>
        <v>#DIV/0!</v>
      </c>
      <c r="P114" s="42" t="str">
        <f t="shared" si="70"/>
        <v/>
      </c>
      <c r="Q114" s="42" t="str">
        <f t="shared" si="71"/>
        <v>#DIV/0!</v>
      </c>
      <c r="R114" s="42" t="str">
        <f t="shared" si="72"/>
        <v>#DIV/0!</v>
      </c>
      <c r="S114" s="38"/>
      <c r="T114" s="38" t="str">
        <f t="shared" si="73"/>
        <v>#DIV/0!</v>
      </c>
    </row>
    <row r="115">
      <c r="B115" s="40"/>
      <c r="C115" s="38"/>
      <c r="D115" s="38"/>
      <c r="E115" s="42" t="str">
        <f t="shared" si="64"/>
        <v>#DIV/0!</v>
      </c>
      <c r="F115" s="42" t="str">
        <f t="shared" si="65"/>
        <v/>
      </c>
      <c r="G115" s="42" t="str">
        <f t="shared" si="66"/>
        <v>#DIV/0!</v>
      </c>
      <c r="H115" s="42" t="str">
        <f t="shared" si="67"/>
        <v>#DIV/0!</v>
      </c>
      <c r="I115" s="38"/>
      <c r="J115" s="38" t="str">
        <f t="shared" si="68"/>
        <v>#DIV/0!</v>
      </c>
      <c r="L115" s="40"/>
      <c r="M115" s="38"/>
      <c r="N115" s="38"/>
      <c r="O115" s="42" t="str">
        <f t="shared" si="69"/>
        <v>#DIV/0!</v>
      </c>
      <c r="P115" s="42" t="str">
        <f t="shared" si="70"/>
        <v/>
      </c>
      <c r="Q115" s="42" t="str">
        <f t="shared" si="71"/>
        <v>#DIV/0!</v>
      </c>
      <c r="R115" s="42" t="str">
        <f t="shared" si="72"/>
        <v>#DIV/0!</v>
      </c>
      <c r="S115" s="38"/>
      <c r="T115" s="38" t="str">
        <f t="shared" si="73"/>
        <v>#DIV/0!</v>
      </c>
    </row>
    <row r="116">
      <c r="B116" s="40"/>
      <c r="C116" s="38"/>
      <c r="D116" s="38"/>
      <c r="E116" s="42" t="str">
        <f t="shared" si="64"/>
        <v>#DIV/0!</v>
      </c>
      <c r="F116" s="42" t="str">
        <f t="shared" si="65"/>
        <v/>
      </c>
      <c r="G116" s="42" t="str">
        <f t="shared" si="66"/>
        <v>#DIV/0!</v>
      </c>
      <c r="H116" s="42" t="str">
        <f t="shared" si="67"/>
        <v>#DIV/0!</v>
      </c>
      <c r="I116" s="38"/>
      <c r="J116" s="38" t="str">
        <f t="shared" si="68"/>
        <v>#DIV/0!</v>
      </c>
      <c r="L116" s="40"/>
      <c r="M116" s="38"/>
      <c r="N116" s="38"/>
      <c r="O116" s="42" t="str">
        <f t="shared" si="69"/>
        <v>#DIV/0!</v>
      </c>
      <c r="P116" s="42" t="str">
        <f t="shared" si="70"/>
        <v/>
      </c>
      <c r="Q116" s="42" t="str">
        <f t="shared" si="71"/>
        <v>#DIV/0!</v>
      </c>
      <c r="R116" s="42" t="str">
        <f t="shared" si="72"/>
        <v>#DIV/0!</v>
      </c>
      <c r="S116" s="38"/>
      <c r="T116" s="38" t="str">
        <f t="shared" si="73"/>
        <v>#DIV/0!</v>
      </c>
    </row>
    <row r="117">
      <c r="B117" s="40"/>
      <c r="C117" s="38"/>
      <c r="D117" s="38"/>
      <c r="E117" s="42" t="str">
        <f t="shared" si="64"/>
        <v>#DIV/0!</v>
      </c>
      <c r="F117" s="42" t="str">
        <f t="shared" si="65"/>
        <v/>
      </c>
      <c r="G117" s="42" t="str">
        <f t="shared" si="66"/>
        <v>#DIV/0!</v>
      </c>
      <c r="H117" s="42" t="str">
        <f t="shared" si="67"/>
        <v>#DIV/0!</v>
      </c>
      <c r="I117" s="38"/>
      <c r="J117" s="38" t="str">
        <f t="shared" si="68"/>
        <v>#DIV/0!</v>
      </c>
      <c r="L117" s="40"/>
      <c r="M117" s="38"/>
      <c r="N117" s="38"/>
      <c r="O117" s="42" t="str">
        <f t="shared" si="69"/>
        <v>#DIV/0!</v>
      </c>
      <c r="P117" s="42" t="str">
        <f t="shared" si="70"/>
        <v/>
      </c>
      <c r="Q117" s="42" t="str">
        <f t="shared" si="71"/>
        <v>#DIV/0!</v>
      </c>
      <c r="R117" s="42" t="str">
        <f t="shared" si="72"/>
        <v>#DIV/0!</v>
      </c>
      <c r="S117" s="38"/>
      <c r="T117" s="38" t="str">
        <f t="shared" si="73"/>
        <v>#DIV/0!</v>
      </c>
    </row>
    <row r="118">
      <c r="B118" s="40"/>
      <c r="C118" s="38"/>
      <c r="D118" s="38"/>
      <c r="E118" s="42" t="str">
        <f t="shared" si="64"/>
        <v>#DIV/0!</v>
      </c>
      <c r="F118" s="42" t="str">
        <f t="shared" si="65"/>
        <v/>
      </c>
      <c r="G118" s="42" t="str">
        <f t="shared" si="66"/>
        <v>#DIV/0!</v>
      </c>
      <c r="H118" s="42" t="str">
        <f t="shared" si="67"/>
        <v>#DIV/0!</v>
      </c>
      <c r="I118" s="38"/>
      <c r="J118" s="38" t="str">
        <f t="shared" si="68"/>
        <v>#DIV/0!</v>
      </c>
      <c r="L118" s="40"/>
      <c r="M118" s="38"/>
      <c r="N118" s="38"/>
      <c r="O118" s="42" t="str">
        <f t="shared" si="69"/>
        <v>#DIV/0!</v>
      </c>
      <c r="P118" s="42" t="str">
        <f t="shared" si="70"/>
        <v/>
      </c>
      <c r="Q118" s="42" t="str">
        <f t="shared" si="71"/>
        <v>#DIV/0!</v>
      </c>
      <c r="R118" s="42" t="str">
        <f t="shared" si="72"/>
        <v>#DIV/0!</v>
      </c>
      <c r="S118" s="38"/>
      <c r="T118" s="38" t="str">
        <f t="shared" si="73"/>
        <v>#DIV/0!</v>
      </c>
    </row>
    <row r="119">
      <c r="I119" s="8" t="s">
        <v>107</v>
      </c>
      <c r="J119" s="37" t="str">
        <f>SUM(J113:J118)</f>
        <v>#DIV/0!</v>
      </c>
      <c r="S119" s="8" t="s">
        <v>107</v>
      </c>
      <c r="T119" s="37" t="str">
        <f>SUM(T113:T118)</f>
        <v>#DIV/0!</v>
      </c>
    </row>
    <row r="120">
      <c r="C120" s="36" t="s">
        <v>106</v>
      </c>
      <c r="D120" s="36" t="s">
        <v>107</v>
      </c>
      <c r="M120" s="36" t="s">
        <v>106</v>
      </c>
      <c r="N120" s="36" t="s">
        <v>107</v>
      </c>
    </row>
    <row r="121">
      <c r="B121" s="36" t="s">
        <v>126</v>
      </c>
      <c r="C121" s="38"/>
      <c r="D121" s="38">
        <f>C121*$C$43</f>
        <v>0</v>
      </c>
      <c r="L121" s="36" t="s">
        <v>126</v>
      </c>
      <c r="M121" s="38"/>
      <c r="N121" s="38">
        <f>M121*$C$43</f>
        <v>0</v>
      </c>
    </row>
    <row r="123">
      <c r="B123" s="8" t="s">
        <v>135</v>
      </c>
      <c r="C123" s="8" t="s">
        <v>115</v>
      </c>
      <c r="D123" s="8"/>
      <c r="L123" s="8" t="s">
        <v>135</v>
      </c>
      <c r="M123" s="8" t="s">
        <v>115</v>
      </c>
      <c r="N123" s="8"/>
    </row>
    <row r="124">
      <c r="B124" s="36" t="s">
        <v>116</v>
      </c>
      <c r="C124" s="36" t="s">
        <v>117</v>
      </c>
      <c r="D124" s="36" t="s">
        <v>118</v>
      </c>
      <c r="E124" s="36" t="s">
        <v>119</v>
      </c>
      <c r="F124" s="41" t="s">
        <v>120</v>
      </c>
      <c r="G124" s="36" t="s">
        <v>121</v>
      </c>
      <c r="H124" s="36" t="s">
        <v>122</v>
      </c>
      <c r="I124" s="41" t="s">
        <v>123</v>
      </c>
      <c r="J124" s="41" t="s">
        <v>124</v>
      </c>
      <c r="L124" s="36" t="s">
        <v>116</v>
      </c>
      <c r="M124" s="36" t="s">
        <v>117</v>
      </c>
      <c r="N124" s="36" t="s">
        <v>118</v>
      </c>
      <c r="O124" s="36" t="s">
        <v>119</v>
      </c>
      <c r="P124" s="41" t="s">
        <v>120</v>
      </c>
      <c r="Q124" s="36" t="s">
        <v>121</v>
      </c>
      <c r="R124" s="36" t="s">
        <v>122</v>
      </c>
      <c r="S124" s="41" t="s">
        <v>123</v>
      </c>
      <c r="T124" s="41" t="s">
        <v>124</v>
      </c>
    </row>
    <row r="125">
      <c r="B125" s="40"/>
      <c r="C125" s="38"/>
      <c r="D125" s="38"/>
      <c r="E125" s="42" t="str">
        <f t="shared" ref="E125:E130" si="74">C125/D125</f>
        <v>#DIV/0!</v>
      </c>
      <c r="F125" s="42" t="str">
        <f t="shared" ref="F125:F130" si="75">$C$43</f>
        <v/>
      </c>
      <c r="G125" s="42" t="str">
        <f t="shared" ref="G125:G130" si="76">E125*F125</f>
        <v>#DIV/0!</v>
      </c>
      <c r="H125" s="42" t="str">
        <f t="shared" ref="H125:H130" si="77">ROUNDUP(G125,0)</f>
        <v>#DIV/0!</v>
      </c>
      <c r="I125" s="38"/>
      <c r="J125" s="38" t="str">
        <f t="shared" ref="J125:J130" si="78">H125*I125</f>
        <v>#DIV/0!</v>
      </c>
      <c r="L125" s="40"/>
      <c r="M125" s="38"/>
      <c r="N125" s="38"/>
      <c r="O125" s="42" t="str">
        <f t="shared" ref="O125:O130" si="79">M125/N125</f>
        <v>#DIV/0!</v>
      </c>
      <c r="P125" s="42" t="str">
        <f t="shared" ref="P125:P130" si="80">$C$43</f>
        <v/>
      </c>
      <c r="Q125" s="42" t="str">
        <f t="shared" ref="Q125:Q130" si="81">O125*P125</f>
        <v>#DIV/0!</v>
      </c>
      <c r="R125" s="42" t="str">
        <f t="shared" ref="R125:R130" si="82">ROUNDUP(Q125,0)</f>
        <v>#DIV/0!</v>
      </c>
      <c r="S125" s="38"/>
      <c r="T125" s="38" t="str">
        <f t="shared" ref="T125:T130" si="83">R125*S125</f>
        <v>#DIV/0!</v>
      </c>
    </row>
    <row r="126">
      <c r="B126" s="40"/>
      <c r="C126" s="38"/>
      <c r="D126" s="38"/>
      <c r="E126" s="42" t="str">
        <f t="shared" si="74"/>
        <v>#DIV/0!</v>
      </c>
      <c r="F126" s="42" t="str">
        <f t="shared" si="75"/>
        <v/>
      </c>
      <c r="G126" s="42" t="str">
        <f t="shared" si="76"/>
        <v>#DIV/0!</v>
      </c>
      <c r="H126" s="42" t="str">
        <f t="shared" si="77"/>
        <v>#DIV/0!</v>
      </c>
      <c r="I126" s="38"/>
      <c r="J126" s="38" t="str">
        <f t="shared" si="78"/>
        <v>#DIV/0!</v>
      </c>
      <c r="L126" s="40"/>
      <c r="M126" s="38"/>
      <c r="N126" s="38"/>
      <c r="O126" s="42" t="str">
        <f t="shared" si="79"/>
        <v>#DIV/0!</v>
      </c>
      <c r="P126" s="42" t="str">
        <f t="shared" si="80"/>
        <v/>
      </c>
      <c r="Q126" s="42" t="str">
        <f t="shared" si="81"/>
        <v>#DIV/0!</v>
      </c>
      <c r="R126" s="42" t="str">
        <f t="shared" si="82"/>
        <v>#DIV/0!</v>
      </c>
      <c r="S126" s="38"/>
      <c r="T126" s="38" t="str">
        <f t="shared" si="83"/>
        <v>#DIV/0!</v>
      </c>
    </row>
    <row r="127">
      <c r="B127" s="40"/>
      <c r="C127" s="38"/>
      <c r="D127" s="38"/>
      <c r="E127" s="42" t="str">
        <f t="shared" si="74"/>
        <v>#DIV/0!</v>
      </c>
      <c r="F127" s="42" t="str">
        <f t="shared" si="75"/>
        <v/>
      </c>
      <c r="G127" s="42" t="str">
        <f t="shared" si="76"/>
        <v>#DIV/0!</v>
      </c>
      <c r="H127" s="42" t="str">
        <f t="shared" si="77"/>
        <v>#DIV/0!</v>
      </c>
      <c r="I127" s="38"/>
      <c r="J127" s="38" t="str">
        <f t="shared" si="78"/>
        <v>#DIV/0!</v>
      </c>
      <c r="L127" s="40"/>
      <c r="M127" s="38"/>
      <c r="N127" s="38"/>
      <c r="O127" s="42" t="str">
        <f t="shared" si="79"/>
        <v>#DIV/0!</v>
      </c>
      <c r="P127" s="42" t="str">
        <f t="shared" si="80"/>
        <v/>
      </c>
      <c r="Q127" s="42" t="str">
        <f t="shared" si="81"/>
        <v>#DIV/0!</v>
      </c>
      <c r="R127" s="42" t="str">
        <f t="shared" si="82"/>
        <v>#DIV/0!</v>
      </c>
      <c r="S127" s="38"/>
      <c r="T127" s="38" t="str">
        <f t="shared" si="83"/>
        <v>#DIV/0!</v>
      </c>
    </row>
    <row r="128">
      <c r="B128" s="40"/>
      <c r="C128" s="38"/>
      <c r="D128" s="38"/>
      <c r="E128" s="42" t="str">
        <f t="shared" si="74"/>
        <v>#DIV/0!</v>
      </c>
      <c r="F128" s="42" t="str">
        <f t="shared" si="75"/>
        <v/>
      </c>
      <c r="G128" s="42" t="str">
        <f t="shared" si="76"/>
        <v>#DIV/0!</v>
      </c>
      <c r="H128" s="42" t="str">
        <f t="shared" si="77"/>
        <v>#DIV/0!</v>
      </c>
      <c r="I128" s="38"/>
      <c r="J128" s="38" t="str">
        <f t="shared" si="78"/>
        <v>#DIV/0!</v>
      </c>
      <c r="L128" s="40"/>
      <c r="M128" s="38"/>
      <c r="N128" s="38"/>
      <c r="O128" s="42" t="str">
        <f t="shared" si="79"/>
        <v>#DIV/0!</v>
      </c>
      <c r="P128" s="42" t="str">
        <f t="shared" si="80"/>
        <v/>
      </c>
      <c r="Q128" s="42" t="str">
        <f t="shared" si="81"/>
        <v>#DIV/0!</v>
      </c>
      <c r="R128" s="42" t="str">
        <f t="shared" si="82"/>
        <v>#DIV/0!</v>
      </c>
      <c r="S128" s="38"/>
      <c r="T128" s="38" t="str">
        <f t="shared" si="83"/>
        <v>#DIV/0!</v>
      </c>
    </row>
    <row r="129">
      <c r="B129" s="40"/>
      <c r="C129" s="38"/>
      <c r="D129" s="38"/>
      <c r="E129" s="42" t="str">
        <f t="shared" si="74"/>
        <v>#DIV/0!</v>
      </c>
      <c r="F129" s="42" t="str">
        <f t="shared" si="75"/>
        <v/>
      </c>
      <c r="G129" s="42" t="str">
        <f t="shared" si="76"/>
        <v>#DIV/0!</v>
      </c>
      <c r="H129" s="42" t="str">
        <f t="shared" si="77"/>
        <v>#DIV/0!</v>
      </c>
      <c r="I129" s="38"/>
      <c r="J129" s="38" t="str">
        <f t="shared" si="78"/>
        <v>#DIV/0!</v>
      </c>
      <c r="L129" s="40"/>
      <c r="M129" s="38"/>
      <c r="N129" s="38"/>
      <c r="O129" s="42" t="str">
        <f t="shared" si="79"/>
        <v>#DIV/0!</v>
      </c>
      <c r="P129" s="42" t="str">
        <f t="shared" si="80"/>
        <v/>
      </c>
      <c r="Q129" s="42" t="str">
        <f t="shared" si="81"/>
        <v>#DIV/0!</v>
      </c>
      <c r="R129" s="42" t="str">
        <f t="shared" si="82"/>
        <v>#DIV/0!</v>
      </c>
      <c r="S129" s="38"/>
      <c r="T129" s="38" t="str">
        <f t="shared" si="83"/>
        <v>#DIV/0!</v>
      </c>
    </row>
    <row r="130">
      <c r="B130" s="40"/>
      <c r="C130" s="38"/>
      <c r="D130" s="38"/>
      <c r="E130" s="42" t="str">
        <f t="shared" si="74"/>
        <v>#DIV/0!</v>
      </c>
      <c r="F130" s="42" t="str">
        <f t="shared" si="75"/>
        <v/>
      </c>
      <c r="G130" s="42" t="str">
        <f t="shared" si="76"/>
        <v>#DIV/0!</v>
      </c>
      <c r="H130" s="42" t="str">
        <f t="shared" si="77"/>
        <v>#DIV/0!</v>
      </c>
      <c r="I130" s="38"/>
      <c r="J130" s="38" t="str">
        <f t="shared" si="78"/>
        <v>#DIV/0!</v>
      </c>
      <c r="L130" s="40"/>
      <c r="M130" s="38"/>
      <c r="N130" s="38"/>
      <c r="O130" s="42" t="str">
        <f t="shared" si="79"/>
        <v>#DIV/0!</v>
      </c>
      <c r="P130" s="42" t="str">
        <f t="shared" si="80"/>
        <v/>
      </c>
      <c r="Q130" s="42" t="str">
        <f t="shared" si="81"/>
        <v>#DIV/0!</v>
      </c>
      <c r="R130" s="42" t="str">
        <f t="shared" si="82"/>
        <v>#DIV/0!</v>
      </c>
      <c r="S130" s="38"/>
      <c r="T130" s="38" t="str">
        <f t="shared" si="83"/>
        <v>#DIV/0!</v>
      </c>
    </row>
    <row r="131">
      <c r="I131" s="8" t="s">
        <v>107</v>
      </c>
      <c r="J131" s="37" t="str">
        <f>SUM(J125:J130)</f>
        <v>#DIV/0!</v>
      </c>
      <c r="S131" s="8" t="s">
        <v>107</v>
      </c>
      <c r="T131" s="37" t="str">
        <f>SUM(T125:T130)</f>
        <v>#DIV/0!</v>
      </c>
    </row>
    <row r="132">
      <c r="C132" s="36" t="s">
        <v>106</v>
      </c>
      <c r="D132" s="36" t="s">
        <v>107</v>
      </c>
      <c r="M132" s="36" t="s">
        <v>106</v>
      </c>
      <c r="N132" s="36" t="s">
        <v>107</v>
      </c>
    </row>
    <row r="133">
      <c r="B133" s="36" t="s">
        <v>126</v>
      </c>
      <c r="C133" s="38"/>
      <c r="D133" s="38">
        <f>C133*C48</f>
        <v>0</v>
      </c>
      <c r="L133" s="36" t="s">
        <v>126</v>
      </c>
      <c r="M133" s="38"/>
      <c r="N133" s="38">
        <f>M133*M48</f>
        <v>0</v>
      </c>
    </row>
    <row r="135">
      <c r="C135" s="36" t="s">
        <v>106</v>
      </c>
      <c r="D135" s="37">
        <f>C136*C48</f>
        <v>0</v>
      </c>
      <c r="E135" s="36" t="s">
        <v>108</v>
      </c>
      <c r="M135" s="36" t="s">
        <v>106</v>
      </c>
      <c r="N135" s="36" t="s">
        <v>107</v>
      </c>
      <c r="O135" s="36" t="s">
        <v>108</v>
      </c>
    </row>
    <row r="136">
      <c r="B136" s="36" t="s">
        <v>137</v>
      </c>
      <c r="C136" s="37"/>
      <c r="D136" s="38">
        <f>C136*C48</f>
        <v>0</v>
      </c>
      <c r="E136" s="36"/>
      <c r="L136" s="36" t="s">
        <v>137</v>
      </c>
      <c r="M136" s="37"/>
      <c r="N136" s="38">
        <f>M136*C48</f>
        <v>0</v>
      </c>
      <c r="O136" s="36"/>
    </row>
    <row r="138">
      <c r="B138" s="8" t="s">
        <v>138</v>
      </c>
      <c r="L138" s="8" t="s">
        <v>138</v>
      </c>
    </row>
    <row r="139">
      <c r="B139" s="36" t="s">
        <v>139</v>
      </c>
      <c r="C139" s="36" t="s">
        <v>140</v>
      </c>
      <c r="D139" s="36" t="s">
        <v>141</v>
      </c>
      <c r="L139" s="36" t="s">
        <v>139</v>
      </c>
      <c r="M139" s="36" t="s">
        <v>140</v>
      </c>
      <c r="N139" s="36" t="s">
        <v>141</v>
      </c>
    </row>
    <row r="140">
      <c r="B140" s="36"/>
      <c r="C140" s="37"/>
      <c r="D140" s="36"/>
      <c r="L140" s="36"/>
      <c r="M140" s="37"/>
      <c r="N140" s="36"/>
    </row>
    <row r="141">
      <c r="B141" s="40"/>
      <c r="C141" s="37"/>
      <c r="D141" s="36"/>
      <c r="L141" s="40"/>
      <c r="M141" s="37"/>
      <c r="N141" s="36"/>
    </row>
    <row r="142">
      <c r="B142" s="40"/>
      <c r="C142" s="37"/>
      <c r="D142" s="36"/>
      <c r="L142" s="40"/>
      <c r="M142" s="37"/>
      <c r="N142" s="36"/>
    </row>
    <row r="143">
      <c r="B143" s="40"/>
      <c r="C143" s="38"/>
      <c r="D143" s="40"/>
      <c r="L143" s="40"/>
      <c r="M143" s="38"/>
      <c r="N143" s="40"/>
    </row>
    <row r="144">
      <c r="B144" s="40"/>
      <c r="C144" s="38"/>
      <c r="D144" s="40"/>
      <c r="L144" s="40"/>
      <c r="M144" s="38"/>
      <c r="N144" s="40"/>
    </row>
    <row r="145">
      <c r="B145" s="40"/>
      <c r="C145" s="38"/>
      <c r="D145" s="40"/>
      <c r="L145" s="40"/>
      <c r="M145" s="38"/>
      <c r="N145" s="40"/>
    </row>
    <row r="146">
      <c r="B146" s="8" t="s">
        <v>15</v>
      </c>
      <c r="C146" s="38">
        <f>SUM(C140:C145)</f>
        <v>0</v>
      </c>
      <c r="L146" s="8" t="s">
        <v>15</v>
      </c>
      <c r="M146" s="38">
        <f>SUM(M140:M145)</f>
        <v>0</v>
      </c>
    </row>
    <row r="148">
      <c r="B148" s="36" t="s">
        <v>142</v>
      </c>
      <c r="C148" s="36"/>
      <c r="L148" s="36" t="s">
        <v>142</v>
      </c>
      <c r="M148" s="36"/>
    </row>
    <row r="149">
      <c r="B149" s="36" t="s">
        <v>143</v>
      </c>
      <c r="C149" s="37"/>
      <c r="L149" s="36" t="s">
        <v>143</v>
      </c>
      <c r="M149" s="37"/>
    </row>
    <row r="150">
      <c r="B150" s="43" t="s">
        <v>144</v>
      </c>
      <c r="C150" s="44">
        <f>C148*C149*C48</f>
        <v>0</v>
      </c>
      <c r="D150" s="8"/>
      <c r="L150" s="43" t="s">
        <v>144</v>
      </c>
      <c r="M150" s="44">
        <f>M148*M149*C48</f>
        <v>0</v>
      </c>
      <c r="N150" s="8"/>
    </row>
    <row r="151">
      <c r="B151" s="43" t="s">
        <v>146</v>
      </c>
      <c r="C151" s="45" t="str">
        <f>SUM(D58:D61,J71,D73,J83,D85,J95,D97,J107,D109,J119,D121,J131,D133,D136,C146)</f>
        <v>#DIV/0!</v>
      </c>
      <c r="D151" t="str">
        <f>C151+E25/2</f>
        <v>#DIV/0!</v>
      </c>
      <c r="E151" t="str">
        <f>C151+E25</f>
        <v>#DIV/0!</v>
      </c>
      <c r="L151" s="43" t="s">
        <v>146</v>
      </c>
      <c r="M151" s="45" t="str">
        <f>SUM(N58:N61,T71,N73,T83,N85,T95,N97,T107,N109,T119,N121,T131,N133,N136,M146)</f>
        <v>#DIV/0!</v>
      </c>
    </row>
    <row r="152">
      <c r="B152" s="43" t="s">
        <v>147</v>
      </c>
      <c r="C152" s="45" t="str">
        <f>C150-C151</f>
        <v>#DIV/0!</v>
      </c>
      <c r="D152" t="str">
        <f>C150-D151</f>
        <v>#DIV/0!</v>
      </c>
      <c r="E152" t="str">
        <f>C150-E151</f>
        <v>#DIV/0!</v>
      </c>
      <c r="L152" s="43" t="s">
        <v>147</v>
      </c>
      <c r="M152" s="45" t="str">
        <f>M150-M151</f>
        <v>#DIV/0!</v>
      </c>
    </row>
    <row r="153">
      <c r="B153" s="43" t="s">
        <v>148</v>
      </c>
      <c r="C153" s="45" t="str">
        <f>C150/C151*100</f>
        <v>#DIV/0!</v>
      </c>
      <c r="D153" t="str">
        <f>C150/D151*100</f>
        <v>#DIV/0!</v>
      </c>
      <c r="E153" t="str">
        <f>C150/E151*100</f>
        <v>#DIV/0!</v>
      </c>
      <c r="L153" s="43" t="s">
        <v>148</v>
      </c>
      <c r="M153" s="45" t="str">
        <f>M150/M151*100</f>
        <v>#DIV/0!</v>
      </c>
    </row>
  </sheetData>
  <conditionalFormatting sqref="C41:O41">
    <cfRule type="cellIs" dxfId="0" priority="1" operator="greaterThan">
      <formula>0</formula>
    </cfRule>
  </conditionalFormatting>
  <conditionalFormatting sqref="C41:O41">
    <cfRule type="cellIs" dxfId="1" priority="2" operator="lessThan">
      <formula>0</formula>
    </cfRule>
  </conditionalFormatting>
  <conditionalFormatting sqref="B42">
    <cfRule type="notContainsBlanks" dxfId="2" priority="3">
      <formula>LEN(TRIM(B42))&gt;0</formula>
    </cfRule>
  </conditionalFormatting>
  <conditionalFormatting sqref="C4:N4">
    <cfRule type="notContainsBlanks" dxfId="3" priority="4">
      <formula>LEN(TRIM(C4))&gt;0</formula>
    </cfRule>
  </conditionalFormatting>
  <conditionalFormatting sqref="B4:B9">
    <cfRule type="notContainsBlanks" dxfId="4" priority="5">
      <formula>LEN(TRIM(B4))&gt;0</formula>
    </cfRule>
  </conditionalFormatting>
  <conditionalFormatting sqref="B11:B26">
    <cfRule type="notContainsBlanks" dxfId="4" priority="6">
      <formula>LEN(TRIM(B11))&gt;0</formula>
    </cfRule>
  </conditionalFormatting>
  <conditionalFormatting sqref="B28:B38">
    <cfRule type="notContainsBlanks" dxfId="4" priority="7">
      <formula>LEN(TRIM(B28))&gt;0</formula>
    </cfRule>
  </conditionalFormatting>
  <conditionalFormatting sqref="C10:O10">
    <cfRule type="notContainsBlanks" dxfId="4" priority="8">
      <formula>LEN(TRIM(C10))&gt;0</formula>
    </cfRule>
  </conditionalFormatting>
  <conditionalFormatting sqref="B10">
    <cfRule type="notContainsBlanks" dxfId="5" priority="9">
      <formula>LEN(TRIM(B10))&gt;0</formula>
    </cfRule>
  </conditionalFormatting>
  <conditionalFormatting sqref="B27">
    <cfRule type="notContainsBlanks" dxfId="6" priority="10">
      <formula>LEN(TRIM(B27))&gt;0</formula>
    </cfRule>
  </conditionalFormatting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4.43" defaultRowHeight="15.75"/>
  <cols>
    <col customWidth="1" min="1" max="1" width="0.43"/>
    <col customWidth="1" min="2" max="2" width="25.0"/>
    <col customWidth="1" min="4" max="4" width="17.0"/>
    <col customWidth="1" min="9" max="9" width="17.57"/>
  </cols>
  <sheetData>
    <row r="1" ht="37.5" customHeight="1">
      <c r="B1" s="1" t="s">
        <v>0</v>
      </c>
    </row>
    <row r="2" ht="15.0" customHeight="1">
      <c r="B2" s="1"/>
    </row>
    <row r="3">
      <c r="B3" s="2" t="s">
        <v>1</v>
      </c>
    </row>
    <row r="4">
      <c r="B4" s="4"/>
      <c r="C4" s="6" t="s">
        <v>3</v>
      </c>
      <c r="D4" s="6" t="s">
        <v>4</v>
      </c>
      <c r="E4" s="6" t="s">
        <v>5</v>
      </c>
      <c r="F4" s="6" t="s">
        <v>6</v>
      </c>
      <c r="G4" s="6" t="s">
        <v>7</v>
      </c>
      <c r="H4" s="6" t="s">
        <v>8</v>
      </c>
      <c r="I4" s="6" t="s">
        <v>9</v>
      </c>
      <c r="J4" s="6" t="s">
        <v>10</v>
      </c>
      <c r="K4" s="6" t="s">
        <v>11</v>
      </c>
      <c r="L4" s="6" t="s">
        <v>12</v>
      </c>
      <c r="M4" s="6" t="s">
        <v>13</v>
      </c>
      <c r="N4" s="6" t="s">
        <v>14</v>
      </c>
      <c r="O4" s="10" t="s">
        <v>15</v>
      </c>
      <c r="Q4" s="8"/>
      <c r="R4" s="9" t="s">
        <v>16</v>
      </c>
      <c r="S4" s="9" t="s">
        <v>17</v>
      </c>
      <c r="T4" s="9" t="s">
        <v>18</v>
      </c>
      <c r="U4" s="9" t="s">
        <v>19</v>
      </c>
    </row>
    <row r="5">
      <c r="B5" s="12" t="s">
        <v>21</v>
      </c>
      <c r="C5" s="13">
        <f t="shared" ref="C5:N5" si="1">IF($D145=C4,$C145,0)+IF($N145=C4,$M145,0)</f>
        <v>0</v>
      </c>
      <c r="D5" s="13">
        <f t="shared" si="1"/>
        <v>0</v>
      </c>
      <c r="E5" s="13">
        <f t="shared" si="1"/>
        <v>0</v>
      </c>
      <c r="F5" s="13">
        <f t="shared" si="1"/>
        <v>0</v>
      </c>
      <c r="G5" s="13">
        <f t="shared" si="1"/>
        <v>0</v>
      </c>
      <c r="H5" s="13">
        <f t="shared" si="1"/>
        <v>0</v>
      </c>
      <c r="I5" s="13">
        <f t="shared" si="1"/>
        <v>0</v>
      </c>
      <c r="J5" s="13">
        <f t="shared" si="1"/>
        <v>0</v>
      </c>
      <c r="K5" s="13">
        <f t="shared" si="1"/>
        <v>126000</v>
      </c>
      <c r="L5" s="13">
        <f t="shared" si="1"/>
        <v>0</v>
      </c>
      <c r="M5" s="13">
        <f t="shared" si="1"/>
        <v>0</v>
      </c>
      <c r="N5" s="13">
        <f t="shared" si="1"/>
        <v>147000</v>
      </c>
      <c r="O5" s="14">
        <f t="shared" ref="O5:O36" si="2">SUM(C5:N5)</f>
        <v>273000</v>
      </c>
      <c r="R5" s="15">
        <v>42559.625</v>
      </c>
      <c r="S5" s="9" t="s">
        <v>22</v>
      </c>
      <c r="T5" s="16">
        <v>30000.0</v>
      </c>
      <c r="U5" s="9">
        <v>50000.0</v>
      </c>
    </row>
    <row r="6">
      <c r="B6" s="12" t="s">
        <v>23</v>
      </c>
      <c r="C6" s="13">
        <v>23000.0</v>
      </c>
      <c r="D6" s="13">
        <v>23000.0</v>
      </c>
      <c r="E6" s="13">
        <v>23000.0</v>
      </c>
      <c r="F6" s="13">
        <v>23000.0</v>
      </c>
      <c r="G6" s="13">
        <v>23000.0</v>
      </c>
      <c r="H6" s="13">
        <v>23000.0</v>
      </c>
      <c r="I6" s="13">
        <v>23000.0</v>
      </c>
      <c r="J6" s="13">
        <v>23000.0</v>
      </c>
      <c r="K6" s="13">
        <v>23000.0</v>
      </c>
      <c r="L6" s="13">
        <v>23000.0</v>
      </c>
      <c r="M6" s="13">
        <v>23000.0</v>
      </c>
      <c r="N6" s="13">
        <f>23000*2</f>
        <v>46000</v>
      </c>
      <c r="O6" s="14">
        <f t="shared" si="2"/>
        <v>299000</v>
      </c>
      <c r="R6" s="15">
        <v>42565.60902777778</v>
      </c>
      <c r="S6" s="17"/>
      <c r="T6" s="18">
        <v>270.0</v>
      </c>
      <c r="U6" s="17">
        <f>50000-270</f>
        <v>49730</v>
      </c>
    </row>
    <row r="7">
      <c r="B7" s="11" t="s">
        <v>27</v>
      </c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4">
        <f t="shared" si="2"/>
        <v>0</v>
      </c>
      <c r="R7" s="17"/>
      <c r="S7" s="17"/>
      <c r="T7" s="17"/>
      <c r="U7" s="17">
        <f t="shared" ref="U7:U17" si="3">U6+T7</f>
        <v>49730</v>
      </c>
    </row>
    <row r="8">
      <c r="B8" s="12" t="s">
        <v>30</v>
      </c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4">
        <f t="shared" si="2"/>
        <v>0</v>
      </c>
      <c r="R8" s="17"/>
      <c r="S8" s="17"/>
      <c r="T8" s="17"/>
      <c r="U8" s="17">
        <f t="shared" si="3"/>
        <v>49730</v>
      </c>
    </row>
    <row r="9">
      <c r="B9" s="21" t="s">
        <v>31</v>
      </c>
      <c r="C9" s="14">
        <f t="shared" ref="C9:N9" si="4">SUM(C5:C8)</f>
        <v>23000</v>
      </c>
      <c r="D9" s="14">
        <f t="shared" si="4"/>
        <v>23000</v>
      </c>
      <c r="E9" s="14">
        <f t="shared" si="4"/>
        <v>23000</v>
      </c>
      <c r="F9" s="14">
        <f t="shared" si="4"/>
        <v>23000</v>
      </c>
      <c r="G9" s="14">
        <f t="shared" si="4"/>
        <v>23000</v>
      </c>
      <c r="H9" s="14">
        <f t="shared" si="4"/>
        <v>23000</v>
      </c>
      <c r="I9" s="14">
        <f t="shared" si="4"/>
        <v>23000</v>
      </c>
      <c r="J9" s="14">
        <f t="shared" si="4"/>
        <v>23000</v>
      </c>
      <c r="K9" s="14">
        <f t="shared" si="4"/>
        <v>149000</v>
      </c>
      <c r="L9" s="14">
        <f t="shared" si="4"/>
        <v>23000</v>
      </c>
      <c r="M9" s="14">
        <f t="shared" si="4"/>
        <v>23000</v>
      </c>
      <c r="N9" s="14">
        <f t="shared" si="4"/>
        <v>193000</v>
      </c>
      <c r="O9" s="22">
        <f t="shared" si="2"/>
        <v>572000</v>
      </c>
      <c r="R9" s="17"/>
      <c r="S9" s="17"/>
      <c r="T9" s="17"/>
      <c r="U9" s="17">
        <f t="shared" si="3"/>
        <v>49730</v>
      </c>
    </row>
    <row r="10">
      <c r="B10" s="12" t="s">
        <v>33</v>
      </c>
      <c r="C10" s="25">
        <v>80.0</v>
      </c>
      <c r="D10" s="25">
        <v>80.0</v>
      </c>
      <c r="E10" s="25">
        <v>80.0</v>
      </c>
      <c r="F10" s="25">
        <v>80.0</v>
      </c>
      <c r="G10" s="25">
        <v>80.0</v>
      </c>
      <c r="H10" s="25">
        <v>80.0</v>
      </c>
      <c r="I10" s="25">
        <v>80.0</v>
      </c>
      <c r="J10" s="25">
        <v>80.0</v>
      </c>
      <c r="K10" s="25">
        <v>80.0</v>
      </c>
      <c r="L10" s="25">
        <v>80.0</v>
      </c>
      <c r="M10" s="25">
        <v>80.0</v>
      </c>
      <c r="N10" s="25">
        <v>80.0</v>
      </c>
      <c r="O10" s="27">
        <f t="shared" si="2"/>
        <v>960</v>
      </c>
      <c r="R10" s="17"/>
      <c r="S10" s="17"/>
      <c r="T10" s="17"/>
      <c r="U10" s="17">
        <f t="shared" si="3"/>
        <v>49730</v>
      </c>
    </row>
    <row r="11">
      <c r="B11" s="12" t="s">
        <v>35</v>
      </c>
      <c r="C11" s="25">
        <v>1000.0</v>
      </c>
      <c r="D11" s="25">
        <v>1000.0</v>
      </c>
      <c r="E11" s="25">
        <v>1000.0</v>
      </c>
      <c r="F11" s="25">
        <v>1000.0</v>
      </c>
      <c r="G11" s="25">
        <v>1000.0</v>
      </c>
      <c r="H11" s="25">
        <v>1000.0</v>
      </c>
      <c r="I11" s="25">
        <v>1000.0</v>
      </c>
      <c r="J11" s="25">
        <v>1000.0</v>
      </c>
      <c r="K11" s="25">
        <v>1000.0</v>
      </c>
      <c r="L11" s="25">
        <v>1000.0</v>
      </c>
      <c r="M11" s="25">
        <v>1000.0</v>
      </c>
      <c r="N11" s="25">
        <v>1000.0</v>
      </c>
      <c r="O11" s="27">
        <f t="shared" si="2"/>
        <v>12000</v>
      </c>
      <c r="R11" s="17"/>
      <c r="S11" s="17"/>
      <c r="T11" s="17"/>
      <c r="U11" s="17">
        <f t="shared" si="3"/>
        <v>49730</v>
      </c>
    </row>
    <row r="12">
      <c r="B12" s="12" t="s">
        <v>37</v>
      </c>
      <c r="C12" s="25">
        <v>500.0</v>
      </c>
      <c r="D12" s="25">
        <v>500.0</v>
      </c>
      <c r="E12" s="25">
        <v>500.0</v>
      </c>
      <c r="F12" s="25">
        <v>500.0</v>
      </c>
      <c r="G12" s="25">
        <v>500.0</v>
      </c>
      <c r="H12" s="25">
        <v>500.0</v>
      </c>
      <c r="I12" s="25">
        <v>500.0</v>
      </c>
      <c r="J12" s="25">
        <v>500.0</v>
      </c>
      <c r="K12" s="25">
        <v>500.0</v>
      </c>
      <c r="L12" s="25">
        <v>500.0</v>
      </c>
      <c r="M12" s="25">
        <v>500.0</v>
      </c>
      <c r="N12" s="25">
        <v>500.0</v>
      </c>
      <c r="O12" s="27">
        <f t="shared" si="2"/>
        <v>6000</v>
      </c>
      <c r="R12" s="17"/>
      <c r="S12" s="17"/>
      <c r="T12" s="17"/>
      <c r="U12" s="17">
        <f t="shared" si="3"/>
        <v>49730</v>
      </c>
    </row>
    <row r="13">
      <c r="B13" s="12" t="s">
        <v>38</v>
      </c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7">
        <f t="shared" si="2"/>
        <v>0</v>
      </c>
      <c r="R13" s="17"/>
      <c r="S13" s="17"/>
      <c r="T13" s="17"/>
      <c r="U13" s="17">
        <f t="shared" si="3"/>
        <v>49730</v>
      </c>
    </row>
    <row r="14">
      <c r="B14" s="12" t="s">
        <v>42</v>
      </c>
      <c r="C14" s="28"/>
      <c r="D14" s="28"/>
      <c r="E14" s="25">
        <v>3600.0</v>
      </c>
      <c r="F14" s="28"/>
      <c r="G14" s="28"/>
      <c r="H14" s="28"/>
      <c r="I14" s="28"/>
      <c r="J14" s="28"/>
      <c r="K14" s="28"/>
      <c r="L14" s="28"/>
      <c r="M14" s="28"/>
      <c r="N14" s="28"/>
      <c r="O14" s="27">
        <f t="shared" si="2"/>
        <v>3600</v>
      </c>
      <c r="R14" s="17"/>
      <c r="S14" s="17"/>
      <c r="T14" s="17"/>
      <c r="U14" s="17">
        <f t="shared" si="3"/>
        <v>49730</v>
      </c>
    </row>
    <row r="15">
      <c r="B15" s="12" t="s">
        <v>44</v>
      </c>
      <c r="C15" s="25">
        <v>9000.0</v>
      </c>
      <c r="D15" s="25">
        <v>6000.0</v>
      </c>
      <c r="E15" s="25">
        <v>6000.0</v>
      </c>
      <c r="F15" s="25">
        <v>6000.0</v>
      </c>
      <c r="G15" s="25">
        <v>6000.0</v>
      </c>
      <c r="H15" s="25">
        <v>6000.0</v>
      </c>
      <c r="I15" s="25">
        <v>6000.0</v>
      </c>
      <c r="J15" s="25">
        <v>6000.0</v>
      </c>
      <c r="K15" s="25">
        <v>6000.0</v>
      </c>
      <c r="L15" s="25">
        <v>6000.0</v>
      </c>
      <c r="M15" s="25">
        <v>6000.0</v>
      </c>
      <c r="N15" s="25">
        <v>6000.0</v>
      </c>
      <c r="O15" s="27">
        <f t="shared" si="2"/>
        <v>75000</v>
      </c>
      <c r="R15" s="17"/>
      <c r="S15" s="17"/>
      <c r="T15" s="17"/>
      <c r="U15" s="17">
        <f t="shared" si="3"/>
        <v>49730</v>
      </c>
    </row>
    <row r="16">
      <c r="B16" s="12" t="s">
        <v>46</v>
      </c>
      <c r="C16" s="25">
        <v>3000.0</v>
      </c>
      <c r="D16" s="25">
        <v>3000.0</v>
      </c>
      <c r="E16" s="25">
        <v>3000.0</v>
      </c>
      <c r="F16" s="25">
        <v>3000.0</v>
      </c>
      <c r="G16" s="25">
        <f>3000+1500+(800+600)*2</f>
        <v>7300</v>
      </c>
      <c r="H16" s="25">
        <v>3000.0</v>
      </c>
      <c r="I16" s="25">
        <v>3000.0</v>
      </c>
      <c r="J16" s="25">
        <v>3000.0</v>
      </c>
      <c r="K16" s="25">
        <v>3000.0</v>
      </c>
      <c r="L16" s="25">
        <v>3000.0</v>
      </c>
      <c r="M16" s="25">
        <f>3000+1500</f>
        <v>4500</v>
      </c>
      <c r="N16" s="25">
        <v>3000.0</v>
      </c>
      <c r="O16" s="27">
        <f t="shared" si="2"/>
        <v>41800</v>
      </c>
      <c r="R16" s="17"/>
      <c r="S16" s="17"/>
      <c r="T16" s="17"/>
      <c r="U16" s="17">
        <f t="shared" si="3"/>
        <v>49730</v>
      </c>
    </row>
    <row r="17">
      <c r="B17" s="11" t="s">
        <v>48</v>
      </c>
      <c r="C17" s="25">
        <v>100.0</v>
      </c>
      <c r="D17" s="25">
        <v>100.0</v>
      </c>
      <c r="E17" s="25">
        <v>100.0</v>
      </c>
      <c r="F17" s="25">
        <v>100.0</v>
      </c>
      <c r="G17" s="25">
        <v>100.0</v>
      </c>
      <c r="H17" s="25">
        <v>100.0</v>
      </c>
      <c r="I17" s="25">
        <v>100.0</v>
      </c>
      <c r="J17" s="25">
        <v>100.0</v>
      </c>
      <c r="K17" s="25">
        <v>100.0</v>
      </c>
      <c r="L17" s="25">
        <v>100.0</v>
      </c>
      <c r="M17" s="25">
        <v>100.0</v>
      </c>
      <c r="N17" s="25">
        <v>100.0</v>
      </c>
      <c r="O17" s="27">
        <f t="shared" si="2"/>
        <v>1200</v>
      </c>
      <c r="R17" s="17"/>
      <c r="S17" s="17"/>
      <c r="T17" s="17"/>
      <c r="U17" s="17">
        <f t="shared" si="3"/>
        <v>49730</v>
      </c>
    </row>
    <row r="18">
      <c r="B18" s="6" t="s">
        <v>49</v>
      </c>
      <c r="C18" s="25">
        <v>600.0</v>
      </c>
      <c r="D18" s="25">
        <v>600.0</v>
      </c>
      <c r="E18" s="25">
        <v>600.0</v>
      </c>
      <c r="F18" s="25">
        <v>600.0</v>
      </c>
      <c r="G18" s="25">
        <v>600.0</v>
      </c>
      <c r="H18" s="25">
        <v>600.0</v>
      </c>
      <c r="I18" s="25">
        <v>600.0</v>
      </c>
      <c r="J18" s="25">
        <v>600.0</v>
      </c>
      <c r="K18" s="25">
        <v>600.0</v>
      </c>
      <c r="L18" s="25">
        <v>600.0</v>
      </c>
      <c r="M18" s="25">
        <v>600.0</v>
      </c>
      <c r="N18" s="25">
        <v>600.0</v>
      </c>
      <c r="O18" s="27">
        <f t="shared" si="2"/>
        <v>7200</v>
      </c>
    </row>
    <row r="19">
      <c r="B19" s="11" t="s">
        <v>51</v>
      </c>
      <c r="C19" s="25">
        <f t="shared" ref="C19:G19" si="5">1000*2</f>
        <v>2000</v>
      </c>
      <c r="D19" s="25">
        <f t="shared" si="5"/>
        <v>2000</v>
      </c>
      <c r="E19" s="25">
        <f t="shared" si="5"/>
        <v>2000</v>
      </c>
      <c r="F19" s="25">
        <f t="shared" si="5"/>
        <v>2000</v>
      </c>
      <c r="G19" s="25">
        <f t="shared" si="5"/>
        <v>2000</v>
      </c>
      <c r="H19" s="25">
        <f>1000*2+2000</f>
        <v>4000</v>
      </c>
      <c r="I19" s="25">
        <f t="shared" ref="I19:N19" si="6">1000*2</f>
        <v>2000</v>
      </c>
      <c r="J19" s="25">
        <f t="shared" si="6"/>
        <v>2000</v>
      </c>
      <c r="K19" s="25">
        <f t="shared" si="6"/>
        <v>2000</v>
      </c>
      <c r="L19" s="25">
        <f t="shared" si="6"/>
        <v>2000</v>
      </c>
      <c r="M19" s="25">
        <f t="shared" si="6"/>
        <v>2000</v>
      </c>
      <c r="N19" s="25">
        <f t="shared" si="6"/>
        <v>2000</v>
      </c>
      <c r="O19" s="27">
        <f t="shared" si="2"/>
        <v>26000</v>
      </c>
    </row>
    <row r="20">
      <c r="B20" s="11" t="s">
        <v>53</v>
      </c>
      <c r="C20" s="28"/>
      <c r="D20" s="28"/>
      <c r="E20" s="28">
        <f>15*75*15</f>
        <v>16875</v>
      </c>
      <c r="F20" s="28"/>
      <c r="G20" s="28"/>
      <c r="H20" s="28"/>
      <c r="I20" s="28"/>
      <c r="J20" s="28"/>
      <c r="K20" s="28"/>
      <c r="L20" s="28"/>
      <c r="M20" s="28"/>
      <c r="N20" s="28"/>
      <c r="O20" s="27">
        <f t="shared" si="2"/>
        <v>16875</v>
      </c>
    </row>
    <row r="21">
      <c r="B21" s="11" t="s">
        <v>54</v>
      </c>
      <c r="C21" s="25">
        <f t="shared" ref="C21:N21" si="7">400+300</f>
        <v>700</v>
      </c>
      <c r="D21" s="25">
        <f t="shared" si="7"/>
        <v>700</v>
      </c>
      <c r="E21" s="25">
        <f t="shared" si="7"/>
        <v>700</v>
      </c>
      <c r="F21" s="25">
        <f t="shared" si="7"/>
        <v>700</v>
      </c>
      <c r="G21" s="25">
        <f t="shared" si="7"/>
        <v>700</v>
      </c>
      <c r="H21" s="25">
        <f t="shared" si="7"/>
        <v>700</v>
      </c>
      <c r="I21" s="25">
        <f t="shared" si="7"/>
        <v>700</v>
      </c>
      <c r="J21" s="25">
        <f t="shared" si="7"/>
        <v>700</v>
      </c>
      <c r="K21" s="25">
        <f t="shared" si="7"/>
        <v>700</v>
      </c>
      <c r="L21" s="25">
        <f t="shared" si="7"/>
        <v>700</v>
      </c>
      <c r="M21" s="25">
        <f t="shared" si="7"/>
        <v>700</v>
      </c>
      <c r="N21" s="25">
        <f t="shared" si="7"/>
        <v>700</v>
      </c>
      <c r="O21" s="27">
        <f t="shared" si="2"/>
        <v>8400</v>
      </c>
    </row>
    <row r="22">
      <c r="B22" s="11" t="s">
        <v>56</v>
      </c>
      <c r="C22" s="28">
        <f t="shared" ref="C22:N22" si="8">1000</f>
        <v>1000</v>
      </c>
      <c r="D22" s="28">
        <f t="shared" si="8"/>
        <v>1000</v>
      </c>
      <c r="E22" s="28">
        <f t="shared" si="8"/>
        <v>1000</v>
      </c>
      <c r="F22" s="28">
        <f t="shared" si="8"/>
        <v>1000</v>
      </c>
      <c r="G22" s="28">
        <f t="shared" si="8"/>
        <v>1000</v>
      </c>
      <c r="H22" s="28">
        <f t="shared" si="8"/>
        <v>1000</v>
      </c>
      <c r="I22" s="28">
        <f t="shared" si="8"/>
        <v>1000</v>
      </c>
      <c r="J22" s="28">
        <f t="shared" si="8"/>
        <v>1000</v>
      </c>
      <c r="K22" s="28">
        <f t="shared" si="8"/>
        <v>1000</v>
      </c>
      <c r="L22" s="28">
        <f t="shared" si="8"/>
        <v>1000</v>
      </c>
      <c r="M22" s="28">
        <f t="shared" si="8"/>
        <v>1000</v>
      </c>
      <c r="N22" s="28">
        <f t="shared" si="8"/>
        <v>1000</v>
      </c>
      <c r="O22" s="27">
        <f t="shared" si="2"/>
        <v>12000</v>
      </c>
    </row>
    <row r="23">
      <c r="B23" s="21" t="s">
        <v>58</v>
      </c>
      <c r="C23" s="27">
        <f t="shared" ref="C23:N23" si="9">SUM(C10:C22)</f>
        <v>17980</v>
      </c>
      <c r="D23" s="27">
        <f t="shared" si="9"/>
        <v>14980</v>
      </c>
      <c r="E23" s="27">
        <f t="shared" si="9"/>
        <v>35455</v>
      </c>
      <c r="F23" s="27">
        <f t="shared" si="9"/>
        <v>14980</v>
      </c>
      <c r="G23" s="27">
        <f t="shared" si="9"/>
        <v>19280</v>
      </c>
      <c r="H23" s="27">
        <f t="shared" si="9"/>
        <v>16980</v>
      </c>
      <c r="I23" s="27">
        <f t="shared" si="9"/>
        <v>14980</v>
      </c>
      <c r="J23" s="27">
        <f t="shared" si="9"/>
        <v>14980</v>
      </c>
      <c r="K23" s="27">
        <f t="shared" si="9"/>
        <v>14980</v>
      </c>
      <c r="L23" s="27">
        <f t="shared" si="9"/>
        <v>14980</v>
      </c>
      <c r="M23" s="27">
        <f t="shared" si="9"/>
        <v>16480</v>
      </c>
      <c r="N23" s="27">
        <f t="shared" si="9"/>
        <v>14980</v>
      </c>
      <c r="O23" s="29">
        <f t="shared" si="2"/>
        <v>211035</v>
      </c>
    </row>
    <row r="24">
      <c r="B24" s="12" t="s">
        <v>63</v>
      </c>
      <c r="C24" s="28">
        <f t="shared" ref="C24:N24" si="10">IF($E53=C$4,$D53,0)+IF($O53=C$4,$N53,0)</f>
        <v>0</v>
      </c>
      <c r="D24" s="28">
        <f t="shared" si="10"/>
        <v>0</v>
      </c>
      <c r="E24" s="28">
        <f t="shared" si="10"/>
        <v>0</v>
      </c>
      <c r="F24" s="28">
        <f t="shared" si="10"/>
        <v>0</v>
      </c>
      <c r="G24" s="28">
        <f t="shared" si="10"/>
        <v>7500</v>
      </c>
      <c r="H24" s="28">
        <f t="shared" si="10"/>
        <v>0</v>
      </c>
      <c r="I24" s="28">
        <f t="shared" si="10"/>
        <v>0</v>
      </c>
      <c r="J24" s="28">
        <f t="shared" si="10"/>
        <v>0</v>
      </c>
      <c r="K24" s="28">
        <f t="shared" si="10"/>
        <v>7500</v>
      </c>
      <c r="L24" s="28">
        <f t="shared" si="10"/>
        <v>0</v>
      </c>
      <c r="M24" s="28">
        <f t="shared" si="10"/>
        <v>0</v>
      </c>
      <c r="N24" s="28">
        <f t="shared" si="10"/>
        <v>0</v>
      </c>
      <c r="O24" s="27">
        <f t="shared" si="2"/>
        <v>15000</v>
      </c>
    </row>
    <row r="25">
      <c r="B25" s="12" t="s">
        <v>66</v>
      </c>
      <c r="C25" s="28">
        <f t="shared" ref="C25:N25" si="11">IF($E54=C$4,$D54,0)+IF($O54=C$4,$N54,0)</f>
        <v>0</v>
      </c>
      <c r="D25" s="28">
        <f t="shared" si="11"/>
        <v>0</v>
      </c>
      <c r="E25" s="28">
        <f t="shared" si="11"/>
        <v>0</v>
      </c>
      <c r="F25" s="28">
        <f t="shared" si="11"/>
        <v>0</v>
      </c>
      <c r="G25" s="28">
        <f t="shared" si="11"/>
        <v>8100</v>
      </c>
      <c r="H25" s="28">
        <f t="shared" si="11"/>
        <v>0</v>
      </c>
      <c r="I25" s="28">
        <f t="shared" si="11"/>
        <v>0</v>
      </c>
      <c r="J25" s="28">
        <f t="shared" si="11"/>
        <v>0</v>
      </c>
      <c r="K25" s="28">
        <f t="shared" si="11"/>
        <v>8100</v>
      </c>
      <c r="L25" s="28">
        <f t="shared" si="11"/>
        <v>0</v>
      </c>
      <c r="M25" s="28">
        <f t="shared" si="11"/>
        <v>0</v>
      </c>
      <c r="N25" s="28">
        <f t="shared" si="11"/>
        <v>0</v>
      </c>
      <c r="O25" s="27">
        <f t="shared" si="2"/>
        <v>16200</v>
      </c>
    </row>
    <row r="26">
      <c r="B26" s="12" t="s">
        <v>68</v>
      </c>
      <c r="C26" s="28">
        <f t="shared" ref="C26:N26" si="12">IF($E55=C$4,$D55,0)+IF($O55=C$4,$N55,0)</f>
        <v>0</v>
      </c>
      <c r="D26" s="28">
        <f t="shared" si="12"/>
        <v>0</v>
      </c>
      <c r="E26" s="28">
        <f t="shared" si="12"/>
        <v>0</v>
      </c>
      <c r="F26" s="28">
        <f t="shared" si="12"/>
        <v>0</v>
      </c>
      <c r="G26" s="28">
        <f t="shared" si="12"/>
        <v>10500</v>
      </c>
      <c r="H26" s="28">
        <f t="shared" si="12"/>
        <v>0</v>
      </c>
      <c r="I26" s="28">
        <f t="shared" si="12"/>
        <v>0</v>
      </c>
      <c r="J26" s="28">
        <f t="shared" si="12"/>
        <v>0</v>
      </c>
      <c r="K26" s="28">
        <f t="shared" si="12"/>
        <v>10500</v>
      </c>
      <c r="L26" s="28">
        <f t="shared" si="12"/>
        <v>0</v>
      </c>
      <c r="M26" s="28">
        <f t="shared" si="12"/>
        <v>0</v>
      </c>
      <c r="N26" s="28">
        <f t="shared" si="12"/>
        <v>0</v>
      </c>
      <c r="O26" s="27">
        <f t="shared" si="2"/>
        <v>21000</v>
      </c>
    </row>
    <row r="27">
      <c r="B27" s="12" t="s">
        <v>71</v>
      </c>
      <c r="C27" s="28">
        <f t="shared" ref="C27:N27" si="13">IF($E56=C$4,$D56,0)+IF($O56=C$4,$N56,0)</f>
        <v>0</v>
      </c>
      <c r="D27" s="28">
        <f t="shared" si="13"/>
        <v>0</v>
      </c>
      <c r="E27" s="28">
        <f t="shared" si="13"/>
        <v>0</v>
      </c>
      <c r="F27" s="28">
        <f t="shared" si="13"/>
        <v>0</v>
      </c>
      <c r="G27" s="28">
        <f t="shared" si="13"/>
        <v>0</v>
      </c>
      <c r="H27" s="28">
        <f t="shared" si="13"/>
        <v>0</v>
      </c>
      <c r="I27" s="28">
        <f t="shared" si="13"/>
        <v>0</v>
      </c>
      <c r="J27" s="28">
        <f t="shared" si="13"/>
        <v>0</v>
      </c>
      <c r="K27" s="28">
        <f t="shared" si="13"/>
        <v>0</v>
      </c>
      <c r="L27" s="28">
        <f t="shared" si="13"/>
        <v>0</v>
      </c>
      <c r="M27" s="28">
        <f t="shared" si="13"/>
        <v>0</v>
      </c>
      <c r="N27" s="28">
        <f t="shared" si="13"/>
        <v>0</v>
      </c>
      <c r="O27" s="27">
        <f t="shared" si="2"/>
        <v>0</v>
      </c>
    </row>
    <row r="28">
      <c r="B28" s="12" t="s">
        <v>73</v>
      </c>
      <c r="C28" s="28">
        <f t="shared" ref="C28:N28" si="14">IF($D58=C4,$J66,0)+IF($D70=C4,$J78,0)+IF($D82=C4,$J90,0)+IF($N58=C4,$T66,0)+IF($N70=C4,$T78,0)+IF($N82=C4,$T90,0)</f>
        <v>0</v>
      </c>
      <c r="D28" s="28">
        <f t="shared" si="14"/>
        <v>0</v>
      </c>
      <c r="E28" s="28">
        <f t="shared" si="14"/>
        <v>0</v>
      </c>
      <c r="F28" s="28">
        <f t="shared" si="14"/>
        <v>0</v>
      </c>
      <c r="G28" s="28">
        <f t="shared" si="14"/>
        <v>0</v>
      </c>
      <c r="H28" s="28">
        <f t="shared" si="14"/>
        <v>9000</v>
      </c>
      <c r="I28" s="28">
        <f t="shared" si="14"/>
        <v>9000</v>
      </c>
      <c r="J28" s="28">
        <f t="shared" si="14"/>
        <v>0</v>
      </c>
      <c r="K28" s="28">
        <f t="shared" si="14"/>
        <v>0</v>
      </c>
      <c r="L28" s="28">
        <f t="shared" si="14"/>
        <v>9000</v>
      </c>
      <c r="M28" s="28">
        <f t="shared" si="14"/>
        <v>9000</v>
      </c>
      <c r="N28" s="28">
        <f t="shared" si="14"/>
        <v>0</v>
      </c>
      <c r="O28" s="27">
        <f t="shared" si="2"/>
        <v>36000</v>
      </c>
    </row>
    <row r="29">
      <c r="B29" s="12" t="s">
        <v>77</v>
      </c>
      <c r="C29" s="28">
        <f t="shared" ref="C29:N29" si="15">IF($D58=C4,$D68,0)+IF($D70=C4,$D80,0)+IF($D82=C4,$D92,0)+IF($N58=C4,$N68,0)+IF($N70=C4,$N80,0)+IF($N82=C4,$N92,0)</f>
        <v>0</v>
      </c>
      <c r="D29" s="28">
        <f t="shared" si="15"/>
        <v>0</v>
      </c>
      <c r="E29" s="28">
        <f t="shared" si="15"/>
        <v>0</v>
      </c>
      <c r="F29" s="28">
        <f t="shared" si="15"/>
        <v>0</v>
      </c>
      <c r="G29" s="28">
        <f t="shared" si="15"/>
        <v>0</v>
      </c>
      <c r="H29" s="28">
        <f t="shared" si="15"/>
        <v>0</v>
      </c>
      <c r="I29" s="28">
        <f t="shared" si="15"/>
        <v>0</v>
      </c>
      <c r="J29" s="28">
        <f t="shared" si="15"/>
        <v>0</v>
      </c>
      <c r="K29" s="28">
        <f t="shared" si="15"/>
        <v>0</v>
      </c>
      <c r="L29" s="28">
        <f t="shared" si="15"/>
        <v>0</v>
      </c>
      <c r="M29" s="28">
        <f t="shared" si="15"/>
        <v>0</v>
      </c>
      <c r="N29" s="28">
        <f t="shared" si="15"/>
        <v>0</v>
      </c>
      <c r="O29" s="27">
        <f t="shared" si="2"/>
        <v>0</v>
      </c>
    </row>
    <row r="30">
      <c r="B30" s="12" t="s">
        <v>80</v>
      </c>
      <c r="C30" s="28">
        <f t="shared" ref="C30:N30" si="16">IF($D94=C4,$J102,0)+IF($D106=C4,$J114,0)+IF($D118=C4,$J126,0)+IF($N94=C4,$T94,0)+IF($N106=C4,$T114,0)+IF($N118=C4,$T126,0)</f>
        <v>0</v>
      </c>
      <c r="D30" s="28">
        <f t="shared" si="16"/>
        <v>0</v>
      </c>
      <c r="E30" s="28">
        <f t="shared" si="16"/>
        <v>0</v>
      </c>
      <c r="F30" s="28">
        <f t="shared" si="16"/>
        <v>0</v>
      </c>
      <c r="G30" s="28">
        <f t="shared" si="16"/>
        <v>8100</v>
      </c>
      <c r="H30" s="28">
        <f t="shared" si="16"/>
        <v>0</v>
      </c>
      <c r="I30" s="28">
        <f t="shared" si="16"/>
        <v>0</v>
      </c>
      <c r="J30" s="28">
        <f t="shared" si="16"/>
        <v>1100</v>
      </c>
      <c r="K30" s="28">
        <f t="shared" si="16"/>
        <v>4900</v>
      </c>
      <c r="L30" s="28">
        <f t="shared" si="16"/>
        <v>0</v>
      </c>
      <c r="M30" s="28">
        <f t="shared" si="16"/>
        <v>1100</v>
      </c>
      <c r="N30" s="28">
        <f t="shared" si="16"/>
        <v>0</v>
      </c>
      <c r="O30" s="27">
        <f t="shared" si="2"/>
        <v>15200</v>
      </c>
    </row>
    <row r="31">
      <c r="B31" s="12" t="s">
        <v>82</v>
      </c>
      <c r="C31" s="28">
        <f t="shared" ref="C31:N31" si="17">IF($D94=C4,$D104,0)+IF($D106=C4,$D116,0)+IF($D118=C4,$D128,0)+IF($N94=C4,$N104,0)+IF($N106=C4,$N116,0)+IF($N118=C4,$N128,0)</f>
        <v>0</v>
      </c>
      <c r="D31" s="28">
        <f t="shared" si="17"/>
        <v>0</v>
      </c>
      <c r="E31" s="28">
        <f t="shared" si="17"/>
        <v>0</v>
      </c>
      <c r="F31" s="28">
        <f t="shared" si="17"/>
        <v>0</v>
      </c>
      <c r="G31" s="28">
        <f t="shared" si="17"/>
        <v>0</v>
      </c>
      <c r="H31" s="28">
        <f t="shared" si="17"/>
        <v>0</v>
      </c>
      <c r="I31" s="28">
        <f t="shared" si="17"/>
        <v>0</v>
      </c>
      <c r="J31" s="28">
        <f t="shared" si="17"/>
        <v>0</v>
      </c>
      <c r="K31" s="28">
        <f t="shared" si="17"/>
        <v>0</v>
      </c>
      <c r="L31" s="28">
        <f t="shared" si="17"/>
        <v>0</v>
      </c>
      <c r="M31" s="28">
        <f t="shared" si="17"/>
        <v>0</v>
      </c>
      <c r="N31" s="28">
        <f t="shared" si="17"/>
        <v>0</v>
      </c>
      <c r="O31" s="27">
        <f t="shared" si="2"/>
        <v>0</v>
      </c>
    </row>
    <row r="32">
      <c r="B32" s="12" t="s">
        <v>84</v>
      </c>
      <c r="C32" s="28">
        <f t="shared" ref="C32:J32" si="18">IF($E131=C4,D131,0)+IF($O131=C4,$N131,0)</f>
        <v>0</v>
      </c>
      <c r="D32" s="28">
        <f t="shared" si="18"/>
        <v>0</v>
      </c>
      <c r="E32" s="28">
        <f t="shared" si="18"/>
        <v>0</v>
      </c>
      <c r="F32" s="28">
        <f t="shared" si="18"/>
        <v>0</v>
      </c>
      <c r="G32" s="28">
        <f t="shared" si="18"/>
        <v>0</v>
      </c>
      <c r="H32" s="28">
        <f t="shared" si="18"/>
        <v>0</v>
      </c>
      <c r="I32" s="28">
        <f t="shared" si="18"/>
        <v>0</v>
      </c>
      <c r="J32" s="28">
        <f t="shared" si="18"/>
        <v>0</v>
      </c>
      <c r="K32" s="32">
        <v>15000.0</v>
      </c>
      <c r="L32" s="28">
        <f t="shared" ref="L32:N32" si="19">IF($E131=L4,M131,0)+IF($O131=L4,$N131,0)</f>
        <v>0</v>
      </c>
      <c r="M32" s="28">
        <f t="shared" si="19"/>
        <v>0</v>
      </c>
      <c r="N32" s="28">
        <f t="shared" si="19"/>
        <v>15000</v>
      </c>
      <c r="O32" s="27">
        <f t="shared" si="2"/>
        <v>30000</v>
      </c>
    </row>
    <row r="33">
      <c r="B33" s="11" t="s">
        <v>86</v>
      </c>
      <c r="C33" s="28">
        <f t="shared" ref="C33:N33" si="20">SUMIF($D135:$D140,C4,$C135:$C140)+SUMIF($N135:$N140,C4,$M135:$M140)</f>
        <v>0</v>
      </c>
      <c r="D33" s="28">
        <f t="shared" si="20"/>
        <v>0</v>
      </c>
      <c r="E33" s="28">
        <f t="shared" si="20"/>
        <v>0</v>
      </c>
      <c r="F33" s="28">
        <f t="shared" si="20"/>
        <v>0</v>
      </c>
      <c r="G33" s="28">
        <f t="shared" si="20"/>
        <v>0</v>
      </c>
      <c r="H33" s="28">
        <f t="shared" si="20"/>
        <v>0</v>
      </c>
      <c r="I33" s="28">
        <f t="shared" si="20"/>
        <v>0</v>
      </c>
      <c r="J33" s="28">
        <f t="shared" si="20"/>
        <v>0</v>
      </c>
      <c r="K33" s="28">
        <f t="shared" si="20"/>
        <v>1000</v>
      </c>
      <c r="L33" s="28">
        <f t="shared" si="20"/>
        <v>0</v>
      </c>
      <c r="M33" s="28">
        <f t="shared" si="20"/>
        <v>0</v>
      </c>
      <c r="N33" s="28">
        <f t="shared" si="20"/>
        <v>1000</v>
      </c>
      <c r="O33" s="27">
        <f t="shared" si="2"/>
        <v>2000</v>
      </c>
    </row>
    <row r="34">
      <c r="B34" s="21" t="s">
        <v>87</v>
      </c>
      <c r="C34" s="27">
        <f t="shared" ref="C34:N34" si="21">SUM(C24:C33)</f>
        <v>0</v>
      </c>
      <c r="D34" s="27">
        <f t="shared" si="21"/>
        <v>0</v>
      </c>
      <c r="E34" s="27">
        <f t="shared" si="21"/>
        <v>0</v>
      </c>
      <c r="F34" s="27">
        <f t="shared" si="21"/>
        <v>0</v>
      </c>
      <c r="G34" s="27">
        <f t="shared" si="21"/>
        <v>34200</v>
      </c>
      <c r="H34" s="27">
        <f t="shared" si="21"/>
        <v>9000</v>
      </c>
      <c r="I34" s="27">
        <f t="shared" si="21"/>
        <v>9000</v>
      </c>
      <c r="J34" s="27">
        <f t="shared" si="21"/>
        <v>1100</v>
      </c>
      <c r="K34" s="27">
        <f t="shared" si="21"/>
        <v>47000</v>
      </c>
      <c r="L34" s="27">
        <f t="shared" si="21"/>
        <v>9000</v>
      </c>
      <c r="M34" s="27">
        <f t="shared" si="21"/>
        <v>10100</v>
      </c>
      <c r="N34" s="27">
        <f t="shared" si="21"/>
        <v>16000</v>
      </c>
      <c r="O34" s="29">
        <f t="shared" si="2"/>
        <v>135400</v>
      </c>
    </row>
    <row r="35">
      <c r="B35" s="21" t="s">
        <v>89</v>
      </c>
      <c r="C35" s="27">
        <f t="shared" ref="C35:N35" si="22">C23+C34</f>
        <v>17980</v>
      </c>
      <c r="D35" s="27">
        <f t="shared" si="22"/>
        <v>14980</v>
      </c>
      <c r="E35" s="27">
        <f t="shared" si="22"/>
        <v>35455</v>
      </c>
      <c r="F35" s="27">
        <f t="shared" si="22"/>
        <v>14980</v>
      </c>
      <c r="G35" s="27">
        <f t="shared" si="22"/>
        <v>53480</v>
      </c>
      <c r="H35" s="27">
        <f t="shared" si="22"/>
        <v>25980</v>
      </c>
      <c r="I35" s="27">
        <f t="shared" si="22"/>
        <v>23980</v>
      </c>
      <c r="J35" s="27">
        <f t="shared" si="22"/>
        <v>16080</v>
      </c>
      <c r="K35" s="27">
        <f t="shared" si="22"/>
        <v>61980</v>
      </c>
      <c r="L35" s="27">
        <f t="shared" si="22"/>
        <v>23980</v>
      </c>
      <c r="M35" s="27">
        <f t="shared" si="22"/>
        <v>26580</v>
      </c>
      <c r="N35" s="27">
        <f t="shared" si="22"/>
        <v>30980</v>
      </c>
      <c r="O35" s="27">
        <f t="shared" si="2"/>
        <v>346435</v>
      </c>
    </row>
    <row r="36">
      <c r="B36" s="21" t="s">
        <v>91</v>
      </c>
      <c r="C36" s="33">
        <f t="shared" ref="C36:N36" si="23">C9-C35</f>
        <v>5020</v>
      </c>
      <c r="D36" s="33">
        <f t="shared" si="23"/>
        <v>8020</v>
      </c>
      <c r="E36" s="33">
        <f t="shared" si="23"/>
        <v>-12455</v>
      </c>
      <c r="F36" s="33">
        <f t="shared" si="23"/>
        <v>8020</v>
      </c>
      <c r="G36" s="33">
        <f t="shared" si="23"/>
        <v>-30480</v>
      </c>
      <c r="H36" s="33">
        <f t="shared" si="23"/>
        <v>-2980</v>
      </c>
      <c r="I36" s="33">
        <f t="shared" si="23"/>
        <v>-980</v>
      </c>
      <c r="J36" s="33">
        <f t="shared" si="23"/>
        <v>6920</v>
      </c>
      <c r="K36" s="33">
        <f t="shared" si="23"/>
        <v>87020</v>
      </c>
      <c r="L36" s="33">
        <f t="shared" si="23"/>
        <v>-980</v>
      </c>
      <c r="M36" s="33">
        <f t="shared" si="23"/>
        <v>-3580</v>
      </c>
      <c r="N36" s="33">
        <f t="shared" si="23"/>
        <v>162020</v>
      </c>
      <c r="O36" s="33">
        <f t="shared" si="2"/>
        <v>225565</v>
      </c>
    </row>
    <row r="37">
      <c r="B37" s="21" t="s">
        <v>19</v>
      </c>
      <c r="C37" s="34">
        <f>C40+C36</f>
        <v>8020</v>
      </c>
      <c r="D37" s="35">
        <f t="shared" ref="D37:N37" si="24">C37+D36</f>
        <v>16040</v>
      </c>
      <c r="E37" s="35">
        <f t="shared" si="24"/>
        <v>3585</v>
      </c>
      <c r="F37" s="35">
        <f t="shared" si="24"/>
        <v>11605</v>
      </c>
      <c r="G37" s="35">
        <f t="shared" si="24"/>
        <v>-18875</v>
      </c>
      <c r="H37" s="35">
        <f t="shared" si="24"/>
        <v>-21855</v>
      </c>
      <c r="I37" s="35">
        <f t="shared" si="24"/>
        <v>-22835</v>
      </c>
      <c r="J37" s="35">
        <f t="shared" si="24"/>
        <v>-15915</v>
      </c>
      <c r="K37" s="35">
        <f t="shared" si="24"/>
        <v>71105</v>
      </c>
      <c r="L37" s="35">
        <f t="shared" si="24"/>
        <v>70125</v>
      </c>
      <c r="M37" s="35">
        <f t="shared" si="24"/>
        <v>66545</v>
      </c>
      <c r="N37" s="35">
        <f t="shared" si="24"/>
        <v>228565</v>
      </c>
      <c r="O37" s="35">
        <f>N37</f>
        <v>228565</v>
      </c>
    </row>
    <row r="39">
      <c r="B39" s="2" t="s">
        <v>94</v>
      </c>
    </row>
    <row r="40">
      <c r="B40" s="36" t="s">
        <v>95</v>
      </c>
      <c r="C40" s="37">
        <v>3000.0</v>
      </c>
      <c r="E40" s="8" t="s">
        <v>154</v>
      </c>
    </row>
    <row r="41">
      <c r="B41" s="36" t="s">
        <v>96</v>
      </c>
      <c r="C41" s="36">
        <v>6.0</v>
      </c>
      <c r="E41" s="8">
        <v>15.0</v>
      </c>
    </row>
    <row r="42">
      <c r="B42" s="36" t="s">
        <v>97</v>
      </c>
      <c r="C42" s="36">
        <v>3.0</v>
      </c>
    </row>
    <row r="43">
      <c r="B43" s="36" t="s">
        <v>98</v>
      </c>
      <c r="C43" s="36">
        <v>30.0</v>
      </c>
    </row>
    <row r="45">
      <c r="B45" s="2" t="s">
        <v>99</v>
      </c>
    </row>
    <row r="46">
      <c r="B46" s="36" t="s">
        <v>100</v>
      </c>
      <c r="C46" s="36" t="s">
        <v>9</v>
      </c>
    </row>
    <row r="47">
      <c r="B47" s="36" t="s">
        <v>101</v>
      </c>
      <c r="C47" s="38">
        <f>HLOOKUP(C46,C4:N15,12,FALSE)</f>
        <v>6000</v>
      </c>
      <c r="D47" t="str">
        <f>IF(C47&gt;2000*C41,"spend less on food","sustainable")</f>
        <v>sustainable</v>
      </c>
      <c r="H47" s="8"/>
    </row>
    <row r="48">
      <c r="B48" s="36" t="s">
        <v>102</v>
      </c>
      <c r="C48" s="39">
        <f>O12</f>
        <v>6000</v>
      </c>
      <c r="D48" t="str">
        <f>IF(C48&gt;10000,"spend less on social","sustainable")</f>
        <v>sustainable</v>
      </c>
    </row>
    <row r="49">
      <c r="B49" s="36" t="s">
        <v>103</v>
      </c>
      <c r="C49" s="39">
        <f>HLOOKUP(C46,C4:N11,7,FALSE)+HLOOKUP(C46,C4:N11,8,FALSE)</f>
        <v>1080</v>
      </c>
      <c r="D49" t="str">
        <f>IF(C49&gt;420,"spend less on water and electricity","sustainable")</f>
        <v>spend less on water and electricity</v>
      </c>
    </row>
    <row r="51">
      <c r="B51" s="2" t="s">
        <v>104</v>
      </c>
      <c r="C51" s="8"/>
      <c r="D51" s="8"/>
      <c r="E51" s="8"/>
      <c r="L51" s="2" t="s">
        <v>105</v>
      </c>
    </row>
    <row r="52">
      <c r="B52" s="8"/>
      <c r="C52" s="36" t="s">
        <v>106</v>
      </c>
      <c r="D52" s="36" t="s">
        <v>107</v>
      </c>
      <c r="E52" s="36" t="s">
        <v>108</v>
      </c>
      <c r="L52" s="8"/>
      <c r="M52" s="36" t="s">
        <v>106</v>
      </c>
      <c r="N52" s="36" t="s">
        <v>107</v>
      </c>
      <c r="O52" s="36" t="s">
        <v>108</v>
      </c>
    </row>
    <row r="53">
      <c r="B53" s="36" t="s">
        <v>109</v>
      </c>
      <c r="C53" s="37">
        <v>250.0</v>
      </c>
      <c r="D53" s="38">
        <f t="shared" ref="D53:D54" si="25">C53*C$43</f>
        <v>7500</v>
      </c>
      <c r="E53" s="36" t="s">
        <v>7</v>
      </c>
      <c r="L53" s="36" t="s">
        <v>109</v>
      </c>
      <c r="M53" s="37">
        <v>250.0</v>
      </c>
      <c r="N53" s="38">
        <f t="shared" ref="N53:N54" si="26">M53*C$43</f>
        <v>7500</v>
      </c>
      <c r="O53" s="36" t="s">
        <v>11</v>
      </c>
    </row>
    <row r="54">
      <c r="B54" s="36" t="s">
        <v>110</v>
      </c>
      <c r="C54" s="37">
        <v>270.0</v>
      </c>
      <c r="D54" s="38">
        <f t="shared" si="25"/>
        <v>8100</v>
      </c>
      <c r="E54" s="36" t="s">
        <v>7</v>
      </c>
      <c r="L54" s="36" t="s">
        <v>110</v>
      </c>
      <c r="M54" s="37">
        <v>270.0</v>
      </c>
      <c r="N54" s="38">
        <f t="shared" si="26"/>
        <v>8100</v>
      </c>
      <c r="O54" s="36" t="s">
        <v>11</v>
      </c>
    </row>
    <row r="55">
      <c r="B55" s="36" t="s">
        <v>111</v>
      </c>
      <c r="C55" s="37" t="s">
        <v>112</v>
      </c>
      <c r="D55" s="38">
        <f>140*2.5*30</f>
        <v>10500</v>
      </c>
      <c r="E55" s="36" t="s">
        <v>7</v>
      </c>
      <c r="L55" s="36" t="s">
        <v>111</v>
      </c>
      <c r="M55" s="37" t="s">
        <v>112</v>
      </c>
      <c r="N55" s="36">
        <v>10500.0</v>
      </c>
      <c r="O55" s="36" t="s">
        <v>11</v>
      </c>
    </row>
    <row r="56">
      <c r="B56" s="36" t="s">
        <v>113</v>
      </c>
      <c r="C56" s="38"/>
      <c r="D56" s="38">
        <f>C56*C$43</f>
        <v>0</v>
      </c>
      <c r="E56" s="40"/>
      <c r="L56" s="36" t="s">
        <v>113</v>
      </c>
      <c r="M56" s="38"/>
      <c r="N56" s="38">
        <f>M56*C$43</f>
        <v>0</v>
      </c>
      <c r="O56" s="40"/>
    </row>
    <row r="58">
      <c r="B58" s="8" t="s">
        <v>114</v>
      </c>
      <c r="C58" s="8" t="s">
        <v>115</v>
      </c>
      <c r="D58" s="8" t="s">
        <v>8</v>
      </c>
      <c r="L58" s="8" t="s">
        <v>114</v>
      </c>
      <c r="M58" s="8" t="s">
        <v>115</v>
      </c>
      <c r="N58" s="8" t="s">
        <v>12</v>
      </c>
    </row>
    <row r="59" ht="16.5" customHeight="1">
      <c r="B59" s="36" t="s">
        <v>116</v>
      </c>
      <c r="C59" s="36" t="s">
        <v>117</v>
      </c>
      <c r="D59" s="36" t="s">
        <v>118</v>
      </c>
      <c r="E59" s="36" t="s">
        <v>125</v>
      </c>
      <c r="F59" s="41" t="s">
        <v>120</v>
      </c>
      <c r="G59" s="36" t="s">
        <v>121</v>
      </c>
      <c r="H59" s="36" t="s">
        <v>122</v>
      </c>
      <c r="I59" s="41" t="s">
        <v>123</v>
      </c>
      <c r="J59" s="41" t="s">
        <v>124</v>
      </c>
      <c r="L59" s="36" t="s">
        <v>116</v>
      </c>
      <c r="M59" s="36" t="s">
        <v>117</v>
      </c>
      <c r="N59" s="36" t="s">
        <v>118</v>
      </c>
      <c r="O59" s="36" t="s">
        <v>125</v>
      </c>
      <c r="P59" s="41" t="s">
        <v>120</v>
      </c>
      <c r="Q59" s="36" t="s">
        <v>121</v>
      </c>
      <c r="R59" s="36" t="s">
        <v>122</v>
      </c>
      <c r="S59" s="41" t="s">
        <v>123</v>
      </c>
      <c r="T59" s="41" t="s">
        <v>124</v>
      </c>
    </row>
    <row r="60">
      <c r="B60" s="40"/>
      <c r="C60" s="37">
        <v>25.0</v>
      </c>
      <c r="D60" s="37">
        <v>50.0</v>
      </c>
      <c r="E60" s="42">
        <f t="shared" ref="E60:E65" si="27">C60/D60</f>
        <v>0.5</v>
      </c>
      <c r="F60" s="42">
        <f t="shared" ref="F60:F65" si="28">$C$43</f>
        <v>30</v>
      </c>
      <c r="G60" s="42">
        <f t="shared" ref="G60:G65" si="29">E60*F60</f>
        <v>15</v>
      </c>
      <c r="H60" s="42">
        <f t="shared" ref="H60:H65" si="30">ROUNDUP(G60,0)</f>
        <v>15</v>
      </c>
      <c r="I60" s="37">
        <v>600.0</v>
      </c>
      <c r="J60" s="38">
        <f>H60*I60</f>
        <v>9000</v>
      </c>
      <c r="L60" s="40"/>
      <c r="M60" s="37">
        <v>25.0</v>
      </c>
      <c r="N60" s="37">
        <v>50.0</v>
      </c>
      <c r="O60" s="42">
        <f t="shared" ref="O60:O65" si="31">M60/N60</f>
        <v>0.5</v>
      </c>
      <c r="P60" s="42">
        <f t="shared" ref="P60:P65" si="32">$C$43</f>
        <v>30</v>
      </c>
      <c r="Q60" s="42">
        <f t="shared" ref="Q60:Q65" si="33">O60*P60</f>
        <v>15</v>
      </c>
      <c r="R60" s="42">
        <f t="shared" ref="R60:R65" si="34">ROUNDUP(Q60,0)</f>
        <v>15</v>
      </c>
      <c r="S60" s="37">
        <v>600.0</v>
      </c>
      <c r="T60" s="38">
        <f>R60*S60</f>
        <v>9000</v>
      </c>
    </row>
    <row r="61">
      <c r="B61" s="40"/>
      <c r="C61" s="38"/>
      <c r="D61" s="38"/>
      <c r="E61" s="42" t="str">
        <f t="shared" si="27"/>
        <v>#DIV/0!</v>
      </c>
      <c r="F61" s="42">
        <f t="shared" si="28"/>
        <v>30</v>
      </c>
      <c r="G61" s="42" t="str">
        <f t="shared" si="29"/>
        <v>#DIV/0!</v>
      </c>
      <c r="H61" s="42" t="str">
        <f t="shared" si="30"/>
        <v>#DIV/0!</v>
      </c>
      <c r="I61" s="38"/>
      <c r="J61" s="38"/>
      <c r="L61" s="40"/>
      <c r="M61" s="38"/>
      <c r="N61" s="38"/>
      <c r="O61" s="42" t="str">
        <f t="shared" si="31"/>
        <v>#DIV/0!</v>
      </c>
      <c r="P61" s="42">
        <f t="shared" si="32"/>
        <v>30</v>
      </c>
      <c r="Q61" s="42" t="str">
        <f t="shared" si="33"/>
        <v>#DIV/0!</v>
      </c>
      <c r="R61" s="42" t="str">
        <f t="shared" si="34"/>
        <v>#DIV/0!</v>
      </c>
      <c r="S61" s="38"/>
      <c r="T61" s="38"/>
    </row>
    <row r="62">
      <c r="B62" s="40"/>
      <c r="C62" s="38"/>
      <c r="D62" s="38"/>
      <c r="E62" s="42" t="str">
        <f t="shared" si="27"/>
        <v>#DIV/0!</v>
      </c>
      <c r="F62" s="42">
        <f t="shared" si="28"/>
        <v>30</v>
      </c>
      <c r="G62" s="42" t="str">
        <f t="shared" si="29"/>
        <v>#DIV/0!</v>
      </c>
      <c r="H62" s="42" t="str">
        <f t="shared" si="30"/>
        <v>#DIV/0!</v>
      </c>
      <c r="I62" s="38"/>
      <c r="J62" s="38"/>
      <c r="L62" s="40"/>
      <c r="M62" s="38"/>
      <c r="N62" s="38"/>
      <c r="O62" s="42" t="str">
        <f t="shared" si="31"/>
        <v>#DIV/0!</v>
      </c>
      <c r="P62" s="42">
        <f t="shared" si="32"/>
        <v>30</v>
      </c>
      <c r="Q62" s="42" t="str">
        <f t="shared" si="33"/>
        <v>#DIV/0!</v>
      </c>
      <c r="R62" s="42" t="str">
        <f t="shared" si="34"/>
        <v>#DIV/0!</v>
      </c>
      <c r="S62" s="38"/>
      <c r="T62" s="38"/>
    </row>
    <row r="63">
      <c r="B63" s="40"/>
      <c r="C63" s="38"/>
      <c r="D63" s="38"/>
      <c r="E63" s="42" t="str">
        <f t="shared" si="27"/>
        <v>#DIV/0!</v>
      </c>
      <c r="F63" s="42">
        <f t="shared" si="28"/>
        <v>30</v>
      </c>
      <c r="G63" s="42" t="str">
        <f t="shared" si="29"/>
        <v>#DIV/0!</v>
      </c>
      <c r="H63" s="42" t="str">
        <f t="shared" si="30"/>
        <v>#DIV/0!</v>
      </c>
      <c r="I63" s="38"/>
      <c r="J63" s="38"/>
      <c r="L63" s="40"/>
      <c r="M63" s="38"/>
      <c r="N63" s="38"/>
      <c r="O63" s="42" t="str">
        <f t="shared" si="31"/>
        <v>#DIV/0!</v>
      </c>
      <c r="P63" s="42">
        <f t="shared" si="32"/>
        <v>30</v>
      </c>
      <c r="Q63" s="42" t="str">
        <f t="shared" si="33"/>
        <v>#DIV/0!</v>
      </c>
      <c r="R63" s="42" t="str">
        <f t="shared" si="34"/>
        <v>#DIV/0!</v>
      </c>
      <c r="S63" s="38"/>
      <c r="T63" s="38"/>
    </row>
    <row r="64">
      <c r="B64" s="40"/>
      <c r="C64" s="38"/>
      <c r="D64" s="38"/>
      <c r="E64" s="42" t="str">
        <f t="shared" si="27"/>
        <v>#DIV/0!</v>
      </c>
      <c r="F64" s="42">
        <f t="shared" si="28"/>
        <v>30</v>
      </c>
      <c r="G64" s="42" t="str">
        <f t="shared" si="29"/>
        <v>#DIV/0!</v>
      </c>
      <c r="H64" s="42" t="str">
        <f t="shared" si="30"/>
        <v>#DIV/0!</v>
      </c>
      <c r="I64" s="38"/>
      <c r="J64" s="38"/>
      <c r="L64" s="40"/>
      <c r="M64" s="38"/>
      <c r="N64" s="38"/>
      <c r="O64" s="42" t="str">
        <f t="shared" si="31"/>
        <v>#DIV/0!</v>
      </c>
      <c r="P64" s="42">
        <f t="shared" si="32"/>
        <v>30</v>
      </c>
      <c r="Q64" s="42" t="str">
        <f t="shared" si="33"/>
        <v>#DIV/0!</v>
      </c>
      <c r="R64" s="42" t="str">
        <f t="shared" si="34"/>
        <v>#DIV/0!</v>
      </c>
      <c r="S64" s="38"/>
      <c r="T64" s="38"/>
    </row>
    <row r="65">
      <c r="B65" s="40"/>
      <c r="C65" s="38"/>
      <c r="D65" s="38"/>
      <c r="E65" s="42" t="str">
        <f t="shared" si="27"/>
        <v>#DIV/0!</v>
      </c>
      <c r="F65" s="42">
        <f t="shared" si="28"/>
        <v>30</v>
      </c>
      <c r="G65" s="42" t="str">
        <f t="shared" si="29"/>
        <v>#DIV/0!</v>
      </c>
      <c r="H65" s="42" t="str">
        <f t="shared" si="30"/>
        <v>#DIV/0!</v>
      </c>
      <c r="I65" s="38"/>
      <c r="J65" s="38"/>
      <c r="L65" s="40"/>
      <c r="M65" s="38"/>
      <c r="N65" s="38"/>
      <c r="O65" s="42" t="str">
        <f t="shared" si="31"/>
        <v>#DIV/0!</v>
      </c>
      <c r="P65" s="42">
        <f t="shared" si="32"/>
        <v>30</v>
      </c>
      <c r="Q65" s="42" t="str">
        <f t="shared" si="33"/>
        <v>#DIV/0!</v>
      </c>
      <c r="R65" s="42" t="str">
        <f t="shared" si="34"/>
        <v>#DIV/0!</v>
      </c>
      <c r="S65" s="38"/>
      <c r="T65" s="38"/>
    </row>
    <row r="66">
      <c r="I66" s="8" t="s">
        <v>107</v>
      </c>
      <c r="J66" s="38">
        <f>SUM(J60:J65)</f>
        <v>9000</v>
      </c>
      <c r="S66" s="8" t="s">
        <v>107</v>
      </c>
      <c r="T66" s="38">
        <f>SUM(T60:T65)</f>
        <v>9000</v>
      </c>
    </row>
    <row r="67">
      <c r="C67" s="36" t="s">
        <v>106</v>
      </c>
      <c r="D67" s="36" t="s">
        <v>107</v>
      </c>
      <c r="I67" s="8"/>
      <c r="M67" s="36" t="s">
        <v>106</v>
      </c>
      <c r="N67" s="36" t="s">
        <v>107</v>
      </c>
      <c r="S67" s="8"/>
    </row>
    <row r="68">
      <c r="A68" s="8"/>
      <c r="B68" s="36" t="s">
        <v>126</v>
      </c>
      <c r="C68" s="38"/>
      <c r="D68" s="38">
        <f>C68*$C$43</f>
        <v>0</v>
      </c>
      <c r="I68" s="8"/>
      <c r="L68" s="36" t="s">
        <v>126</v>
      </c>
      <c r="M68" s="38"/>
      <c r="N68" s="38">
        <f>M68*$C$43</f>
        <v>0</v>
      </c>
      <c r="S68" s="8"/>
    </row>
    <row r="69">
      <c r="I69" s="8"/>
      <c r="S69" s="8"/>
    </row>
    <row r="70">
      <c r="B70" s="8" t="s">
        <v>128</v>
      </c>
      <c r="C70" s="8" t="s">
        <v>115</v>
      </c>
      <c r="D70" s="8" t="s">
        <v>9</v>
      </c>
      <c r="L70" s="8" t="s">
        <v>128</v>
      </c>
      <c r="M70" s="8" t="s">
        <v>115</v>
      </c>
      <c r="N70" s="8" t="s">
        <v>13</v>
      </c>
    </row>
    <row r="71">
      <c r="B71" s="36" t="s">
        <v>116</v>
      </c>
      <c r="C71" s="36" t="s">
        <v>117</v>
      </c>
      <c r="D71" s="36" t="s">
        <v>118</v>
      </c>
      <c r="E71" s="36" t="s">
        <v>125</v>
      </c>
      <c r="F71" s="41" t="s">
        <v>120</v>
      </c>
      <c r="G71" s="36" t="s">
        <v>121</v>
      </c>
      <c r="H71" s="36" t="s">
        <v>122</v>
      </c>
      <c r="I71" s="41" t="s">
        <v>123</v>
      </c>
      <c r="J71" s="41" t="s">
        <v>124</v>
      </c>
      <c r="L71" s="36" t="s">
        <v>116</v>
      </c>
      <c r="M71" s="36" t="s">
        <v>117</v>
      </c>
      <c r="N71" s="36" t="s">
        <v>118</v>
      </c>
      <c r="O71" s="36" t="s">
        <v>125</v>
      </c>
      <c r="P71" s="41" t="s">
        <v>120</v>
      </c>
      <c r="Q71" s="36" t="s">
        <v>121</v>
      </c>
      <c r="R71" s="36" t="s">
        <v>122</v>
      </c>
      <c r="S71" s="41" t="s">
        <v>123</v>
      </c>
      <c r="T71" s="41" t="s">
        <v>124</v>
      </c>
    </row>
    <row r="72">
      <c r="B72" s="40"/>
      <c r="C72" s="38"/>
      <c r="D72" s="38"/>
      <c r="E72" s="42" t="str">
        <f t="shared" ref="E72:E77" si="35">D72/C72</f>
        <v>#DIV/0!</v>
      </c>
      <c r="F72" s="42">
        <f t="shared" ref="F72:F77" si="36">$C$43</f>
        <v>30</v>
      </c>
      <c r="G72" s="42" t="str">
        <f t="shared" ref="G72:G77" si="37">E72*F72</f>
        <v>#DIV/0!</v>
      </c>
      <c r="H72" s="42" t="str">
        <f t="shared" ref="H72:H77" si="38">ROUNDUP(G72,0)</f>
        <v>#DIV/0!</v>
      </c>
      <c r="I72" s="38"/>
      <c r="J72" s="37">
        <v>9000.0</v>
      </c>
      <c r="L72" s="40"/>
      <c r="M72" s="38"/>
      <c r="N72" s="38"/>
      <c r="O72" s="42" t="str">
        <f t="shared" ref="O72:O77" si="39">N72/M72</f>
        <v>#DIV/0!</v>
      </c>
      <c r="P72" s="42">
        <f t="shared" ref="P72:P77" si="40">$C$43</f>
        <v>30</v>
      </c>
      <c r="Q72" s="42" t="str">
        <f t="shared" ref="Q72:Q77" si="41">O72*P72</f>
        <v>#DIV/0!</v>
      </c>
      <c r="R72" s="42" t="str">
        <f t="shared" ref="R72:R77" si="42">ROUNDUP(Q72,0)</f>
        <v>#DIV/0!</v>
      </c>
      <c r="S72" s="38"/>
      <c r="T72" s="37">
        <v>9000.0</v>
      </c>
    </row>
    <row r="73">
      <c r="B73" s="40"/>
      <c r="C73" s="38"/>
      <c r="D73" s="38"/>
      <c r="E73" s="42" t="str">
        <f t="shared" si="35"/>
        <v>#DIV/0!</v>
      </c>
      <c r="F73" s="42">
        <f t="shared" si="36"/>
        <v>30</v>
      </c>
      <c r="G73" s="42" t="str">
        <f t="shared" si="37"/>
        <v>#DIV/0!</v>
      </c>
      <c r="H73" s="42" t="str">
        <f t="shared" si="38"/>
        <v>#DIV/0!</v>
      </c>
      <c r="I73" s="38"/>
      <c r="J73" s="38"/>
      <c r="L73" s="40"/>
      <c r="M73" s="38"/>
      <c r="N73" s="38"/>
      <c r="O73" s="42" t="str">
        <f t="shared" si="39"/>
        <v>#DIV/0!</v>
      </c>
      <c r="P73" s="42">
        <f t="shared" si="40"/>
        <v>30</v>
      </c>
      <c r="Q73" s="42" t="str">
        <f t="shared" si="41"/>
        <v>#DIV/0!</v>
      </c>
      <c r="R73" s="42" t="str">
        <f t="shared" si="42"/>
        <v>#DIV/0!</v>
      </c>
      <c r="S73" s="38"/>
      <c r="T73" s="38"/>
    </row>
    <row r="74">
      <c r="B74" s="40"/>
      <c r="C74" s="38"/>
      <c r="D74" s="38"/>
      <c r="E74" s="42" t="str">
        <f t="shared" si="35"/>
        <v>#DIV/0!</v>
      </c>
      <c r="F74" s="42">
        <f t="shared" si="36"/>
        <v>30</v>
      </c>
      <c r="G74" s="42" t="str">
        <f t="shared" si="37"/>
        <v>#DIV/0!</v>
      </c>
      <c r="H74" s="42" t="str">
        <f t="shared" si="38"/>
        <v>#DIV/0!</v>
      </c>
      <c r="I74" s="38"/>
      <c r="J74" s="38"/>
      <c r="L74" s="40"/>
      <c r="M74" s="38"/>
      <c r="N74" s="38"/>
      <c r="O74" s="42" t="str">
        <f t="shared" si="39"/>
        <v>#DIV/0!</v>
      </c>
      <c r="P74" s="42">
        <f t="shared" si="40"/>
        <v>30</v>
      </c>
      <c r="Q74" s="42" t="str">
        <f t="shared" si="41"/>
        <v>#DIV/0!</v>
      </c>
      <c r="R74" s="42" t="str">
        <f t="shared" si="42"/>
        <v>#DIV/0!</v>
      </c>
      <c r="S74" s="38"/>
      <c r="T74" s="38"/>
    </row>
    <row r="75">
      <c r="B75" s="40"/>
      <c r="C75" s="38"/>
      <c r="D75" s="38"/>
      <c r="E75" s="42" t="str">
        <f t="shared" si="35"/>
        <v>#DIV/0!</v>
      </c>
      <c r="F75" s="42">
        <f t="shared" si="36"/>
        <v>30</v>
      </c>
      <c r="G75" s="42" t="str">
        <f t="shared" si="37"/>
        <v>#DIV/0!</v>
      </c>
      <c r="H75" s="42" t="str">
        <f t="shared" si="38"/>
        <v>#DIV/0!</v>
      </c>
      <c r="I75" s="38"/>
      <c r="J75" s="38"/>
      <c r="L75" s="40"/>
      <c r="M75" s="38"/>
      <c r="N75" s="38"/>
      <c r="O75" s="42" t="str">
        <f t="shared" si="39"/>
        <v>#DIV/0!</v>
      </c>
      <c r="P75" s="42">
        <f t="shared" si="40"/>
        <v>30</v>
      </c>
      <c r="Q75" s="42" t="str">
        <f t="shared" si="41"/>
        <v>#DIV/0!</v>
      </c>
      <c r="R75" s="42" t="str">
        <f t="shared" si="42"/>
        <v>#DIV/0!</v>
      </c>
      <c r="S75" s="38"/>
      <c r="T75" s="38"/>
    </row>
    <row r="76">
      <c r="B76" s="40"/>
      <c r="C76" s="38"/>
      <c r="D76" s="38"/>
      <c r="E76" s="42" t="str">
        <f t="shared" si="35"/>
        <v>#DIV/0!</v>
      </c>
      <c r="F76" s="42">
        <f t="shared" si="36"/>
        <v>30</v>
      </c>
      <c r="G76" s="42" t="str">
        <f t="shared" si="37"/>
        <v>#DIV/0!</v>
      </c>
      <c r="H76" s="42" t="str">
        <f t="shared" si="38"/>
        <v>#DIV/0!</v>
      </c>
      <c r="I76" s="38"/>
      <c r="J76" s="38"/>
      <c r="L76" s="40"/>
      <c r="M76" s="38"/>
      <c r="N76" s="38"/>
      <c r="O76" s="42" t="str">
        <f t="shared" si="39"/>
        <v>#DIV/0!</v>
      </c>
      <c r="P76" s="42">
        <f t="shared" si="40"/>
        <v>30</v>
      </c>
      <c r="Q76" s="42" t="str">
        <f t="shared" si="41"/>
        <v>#DIV/0!</v>
      </c>
      <c r="R76" s="42" t="str">
        <f t="shared" si="42"/>
        <v>#DIV/0!</v>
      </c>
      <c r="S76" s="38"/>
      <c r="T76" s="38"/>
    </row>
    <row r="77">
      <c r="B77" s="40"/>
      <c r="C77" s="38"/>
      <c r="D77" s="38"/>
      <c r="E77" s="42" t="str">
        <f t="shared" si="35"/>
        <v>#DIV/0!</v>
      </c>
      <c r="F77" s="42">
        <f t="shared" si="36"/>
        <v>30</v>
      </c>
      <c r="G77" s="42" t="str">
        <f t="shared" si="37"/>
        <v>#DIV/0!</v>
      </c>
      <c r="H77" s="42" t="str">
        <f t="shared" si="38"/>
        <v>#DIV/0!</v>
      </c>
      <c r="I77" s="38"/>
      <c r="J77" s="38"/>
      <c r="L77" s="40"/>
      <c r="M77" s="38"/>
      <c r="N77" s="38"/>
      <c r="O77" s="42" t="str">
        <f t="shared" si="39"/>
        <v>#DIV/0!</v>
      </c>
      <c r="P77" s="42">
        <f t="shared" si="40"/>
        <v>30</v>
      </c>
      <c r="Q77" s="42" t="str">
        <f t="shared" si="41"/>
        <v>#DIV/0!</v>
      </c>
      <c r="R77" s="42" t="str">
        <f t="shared" si="42"/>
        <v>#DIV/0!</v>
      </c>
      <c r="S77" s="38"/>
      <c r="T77" s="38"/>
    </row>
    <row r="78">
      <c r="I78" s="8" t="s">
        <v>107</v>
      </c>
      <c r="J78" s="38">
        <f>SUM(J72:J77)</f>
        <v>9000</v>
      </c>
      <c r="S78" s="8" t="s">
        <v>107</v>
      </c>
      <c r="T78" s="38">
        <f>SUM(T72:T77)</f>
        <v>9000</v>
      </c>
    </row>
    <row r="79">
      <c r="C79" s="36" t="s">
        <v>106</v>
      </c>
      <c r="D79" s="36" t="s">
        <v>107</v>
      </c>
      <c r="M79" s="36" t="s">
        <v>106</v>
      </c>
      <c r="N79" s="36" t="s">
        <v>107</v>
      </c>
    </row>
    <row r="80">
      <c r="B80" s="36" t="s">
        <v>126</v>
      </c>
      <c r="C80" s="38"/>
      <c r="D80" s="38">
        <f>C80*$C$43</f>
        <v>0</v>
      </c>
      <c r="L80" s="36" t="s">
        <v>126</v>
      </c>
      <c r="M80" s="38"/>
      <c r="N80" s="38">
        <f>M80*$C$43</f>
        <v>0</v>
      </c>
    </row>
    <row r="82">
      <c r="B82" s="8" t="s">
        <v>129</v>
      </c>
      <c r="C82" s="8" t="s">
        <v>115</v>
      </c>
      <c r="D82" s="8"/>
      <c r="L82" s="8" t="s">
        <v>129</v>
      </c>
      <c r="M82" s="8" t="s">
        <v>115</v>
      </c>
    </row>
    <row r="83">
      <c r="B83" s="36" t="s">
        <v>116</v>
      </c>
      <c r="C83" s="36" t="s">
        <v>117</v>
      </c>
      <c r="D83" s="36" t="s">
        <v>118</v>
      </c>
      <c r="E83" s="36" t="s">
        <v>125</v>
      </c>
      <c r="F83" s="41" t="s">
        <v>120</v>
      </c>
      <c r="G83" s="36" t="s">
        <v>121</v>
      </c>
      <c r="H83" s="36" t="s">
        <v>122</v>
      </c>
      <c r="I83" s="41" t="s">
        <v>123</v>
      </c>
      <c r="J83" s="41" t="s">
        <v>124</v>
      </c>
      <c r="L83" s="36" t="s">
        <v>116</v>
      </c>
      <c r="M83" s="36" t="s">
        <v>117</v>
      </c>
      <c r="N83" s="36" t="s">
        <v>118</v>
      </c>
      <c r="O83" s="36" t="s">
        <v>125</v>
      </c>
      <c r="P83" s="41" t="s">
        <v>120</v>
      </c>
      <c r="Q83" s="36" t="s">
        <v>121</v>
      </c>
      <c r="R83" s="36" t="s">
        <v>122</v>
      </c>
      <c r="S83" s="41" t="s">
        <v>123</v>
      </c>
      <c r="T83" s="41" t="s">
        <v>124</v>
      </c>
    </row>
    <row r="84">
      <c r="B84" s="40"/>
      <c r="C84" s="38"/>
      <c r="D84" s="38"/>
      <c r="E84" s="42" t="str">
        <f t="shared" ref="E84:E89" si="43">D84/C84</f>
        <v>#DIV/0!</v>
      </c>
      <c r="F84" s="42">
        <f t="shared" ref="F84:F89" si="44">$C$43</f>
        <v>30</v>
      </c>
      <c r="G84" s="42" t="str">
        <f t="shared" ref="G84:G89" si="45">E84*F84</f>
        <v>#DIV/0!</v>
      </c>
      <c r="H84" s="42" t="str">
        <f t="shared" ref="H84:H89" si="46">ROUNDUP(G84,0)</f>
        <v>#DIV/0!</v>
      </c>
      <c r="I84" s="38"/>
      <c r="J84" s="38" t="str">
        <f t="shared" ref="J84:J89" si="47">H84*I84</f>
        <v>#DIV/0!</v>
      </c>
      <c r="L84" s="40"/>
      <c r="M84" s="38"/>
      <c r="N84" s="38"/>
      <c r="O84" s="42" t="str">
        <f t="shared" ref="O84:O89" si="48">N84/M84</f>
        <v>#DIV/0!</v>
      </c>
      <c r="P84" s="42">
        <f t="shared" ref="P84:P89" si="49">$C$43</f>
        <v>30</v>
      </c>
      <c r="Q84" s="42" t="str">
        <f t="shared" ref="Q84:Q89" si="50">O84*P84</f>
        <v>#DIV/0!</v>
      </c>
      <c r="R84" s="42" t="str">
        <f t="shared" ref="R84:R89" si="51">ROUNDUP(Q84,0)</f>
        <v>#DIV/0!</v>
      </c>
      <c r="S84" s="38"/>
      <c r="T84" s="38" t="str">
        <f t="shared" ref="T84:T89" si="52">R84*S84</f>
        <v>#DIV/0!</v>
      </c>
    </row>
    <row r="85">
      <c r="B85" s="40"/>
      <c r="C85" s="38"/>
      <c r="D85" s="38"/>
      <c r="E85" s="42" t="str">
        <f t="shared" si="43"/>
        <v>#DIV/0!</v>
      </c>
      <c r="F85" s="42">
        <f t="shared" si="44"/>
        <v>30</v>
      </c>
      <c r="G85" s="42" t="str">
        <f t="shared" si="45"/>
        <v>#DIV/0!</v>
      </c>
      <c r="H85" s="42" t="str">
        <f t="shared" si="46"/>
        <v>#DIV/0!</v>
      </c>
      <c r="I85" s="38"/>
      <c r="J85" s="38" t="str">
        <f t="shared" si="47"/>
        <v>#DIV/0!</v>
      </c>
      <c r="L85" s="40"/>
      <c r="M85" s="38"/>
      <c r="N85" s="38"/>
      <c r="O85" s="42" t="str">
        <f t="shared" si="48"/>
        <v>#DIV/0!</v>
      </c>
      <c r="P85" s="42">
        <f t="shared" si="49"/>
        <v>30</v>
      </c>
      <c r="Q85" s="42" t="str">
        <f t="shared" si="50"/>
        <v>#DIV/0!</v>
      </c>
      <c r="R85" s="42" t="str">
        <f t="shared" si="51"/>
        <v>#DIV/0!</v>
      </c>
      <c r="S85" s="38"/>
      <c r="T85" s="38" t="str">
        <f t="shared" si="52"/>
        <v>#DIV/0!</v>
      </c>
    </row>
    <row r="86">
      <c r="B86" s="40"/>
      <c r="C86" s="38"/>
      <c r="D86" s="38"/>
      <c r="E86" s="42" t="str">
        <f t="shared" si="43"/>
        <v>#DIV/0!</v>
      </c>
      <c r="F86" s="42">
        <f t="shared" si="44"/>
        <v>30</v>
      </c>
      <c r="G86" s="42" t="str">
        <f t="shared" si="45"/>
        <v>#DIV/0!</v>
      </c>
      <c r="H86" s="42" t="str">
        <f t="shared" si="46"/>
        <v>#DIV/0!</v>
      </c>
      <c r="I86" s="38"/>
      <c r="J86" s="38" t="str">
        <f t="shared" si="47"/>
        <v>#DIV/0!</v>
      </c>
      <c r="L86" s="40"/>
      <c r="M86" s="38"/>
      <c r="N86" s="38"/>
      <c r="O86" s="42" t="str">
        <f t="shared" si="48"/>
        <v>#DIV/0!</v>
      </c>
      <c r="P86" s="42">
        <f t="shared" si="49"/>
        <v>30</v>
      </c>
      <c r="Q86" s="42" t="str">
        <f t="shared" si="50"/>
        <v>#DIV/0!</v>
      </c>
      <c r="R86" s="42" t="str">
        <f t="shared" si="51"/>
        <v>#DIV/0!</v>
      </c>
      <c r="S86" s="38"/>
      <c r="T86" s="38" t="str">
        <f t="shared" si="52"/>
        <v>#DIV/0!</v>
      </c>
    </row>
    <row r="87">
      <c r="B87" s="40"/>
      <c r="C87" s="38"/>
      <c r="D87" s="38"/>
      <c r="E87" s="42" t="str">
        <f t="shared" si="43"/>
        <v>#DIV/0!</v>
      </c>
      <c r="F87" s="42">
        <f t="shared" si="44"/>
        <v>30</v>
      </c>
      <c r="G87" s="42" t="str">
        <f t="shared" si="45"/>
        <v>#DIV/0!</v>
      </c>
      <c r="H87" s="42" t="str">
        <f t="shared" si="46"/>
        <v>#DIV/0!</v>
      </c>
      <c r="I87" s="38"/>
      <c r="J87" s="38" t="str">
        <f t="shared" si="47"/>
        <v>#DIV/0!</v>
      </c>
      <c r="L87" s="40"/>
      <c r="M87" s="38"/>
      <c r="N87" s="38"/>
      <c r="O87" s="42" t="str">
        <f t="shared" si="48"/>
        <v>#DIV/0!</v>
      </c>
      <c r="P87" s="42">
        <f t="shared" si="49"/>
        <v>30</v>
      </c>
      <c r="Q87" s="42" t="str">
        <f t="shared" si="50"/>
        <v>#DIV/0!</v>
      </c>
      <c r="R87" s="42" t="str">
        <f t="shared" si="51"/>
        <v>#DIV/0!</v>
      </c>
      <c r="S87" s="38"/>
      <c r="T87" s="38" t="str">
        <f t="shared" si="52"/>
        <v>#DIV/0!</v>
      </c>
    </row>
    <row r="88">
      <c r="B88" s="40"/>
      <c r="C88" s="38"/>
      <c r="D88" s="38"/>
      <c r="E88" s="42" t="str">
        <f t="shared" si="43"/>
        <v>#DIV/0!</v>
      </c>
      <c r="F88" s="42">
        <f t="shared" si="44"/>
        <v>30</v>
      </c>
      <c r="G88" s="42" t="str">
        <f t="shared" si="45"/>
        <v>#DIV/0!</v>
      </c>
      <c r="H88" s="42" t="str">
        <f t="shared" si="46"/>
        <v>#DIV/0!</v>
      </c>
      <c r="I88" s="38"/>
      <c r="J88" s="38" t="str">
        <f t="shared" si="47"/>
        <v>#DIV/0!</v>
      </c>
      <c r="L88" s="40"/>
      <c r="M88" s="38"/>
      <c r="N88" s="38"/>
      <c r="O88" s="42" t="str">
        <f t="shared" si="48"/>
        <v>#DIV/0!</v>
      </c>
      <c r="P88" s="42">
        <f t="shared" si="49"/>
        <v>30</v>
      </c>
      <c r="Q88" s="42" t="str">
        <f t="shared" si="50"/>
        <v>#DIV/0!</v>
      </c>
      <c r="R88" s="42" t="str">
        <f t="shared" si="51"/>
        <v>#DIV/0!</v>
      </c>
      <c r="S88" s="38"/>
      <c r="T88" s="38" t="str">
        <f t="shared" si="52"/>
        <v>#DIV/0!</v>
      </c>
    </row>
    <row r="89">
      <c r="B89" s="40"/>
      <c r="C89" s="38"/>
      <c r="D89" s="38"/>
      <c r="E89" s="42" t="str">
        <f t="shared" si="43"/>
        <v>#DIV/0!</v>
      </c>
      <c r="F89" s="42">
        <f t="shared" si="44"/>
        <v>30</v>
      </c>
      <c r="G89" s="42" t="str">
        <f t="shared" si="45"/>
        <v>#DIV/0!</v>
      </c>
      <c r="H89" s="42" t="str">
        <f t="shared" si="46"/>
        <v>#DIV/0!</v>
      </c>
      <c r="I89" s="38"/>
      <c r="J89" s="38" t="str">
        <f t="shared" si="47"/>
        <v>#DIV/0!</v>
      </c>
      <c r="L89" s="40"/>
      <c r="M89" s="38"/>
      <c r="N89" s="38"/>
      <c r="O89" s="42" t="str">
        <f t="shared" si="48"/>
        <v>#DIV/0!</v>
      </c>
      <c r="P89" s="42">
        <f t="shared" si="49"/>
        <v>30</v>
      </c>
      <c r="Q89" s="42" t="str">
        <f t="shared" si="50"/>
        <v>#DIV/0!</v>
      </c>
      <c r="R89" s="42" t="str">
        <f t="shared" si="51"/>
        <v>#DIV/0!</v>
      </c>
      <c r="S89" s="38"/>
      <c r="T89" s="38" t="str">
        <f t="shared" si="52"/>
        <v>#DIV/0!</v>
      </c>
    </row>
    <row r="90">
      <c r="I90" s="8" t="s">
        <v>107</v>
      </c>
      <c r="J90" s="37">
        <v>0.0</v>
      </c>
      <c r="S90" s="8" t="s">
        <v>107</v>
      </c>
      <c r="T90" s="37">
        <v>0.0</v>
      </c>
    </row>
    <row r="91">
      <c r="C91" s="36" t="s">
        <v>106</v>
      </c>
      <c r="D91" s="36" t="s">
        <v>107</v>
      </c>
      <c r="M91" s="36" t="s">
        <v>106</v>
      </c>
      <c r="N91" s="36" t="s">
        <v>107</v>
      </c>
    </row>
    <row r="92">
      <c r="B92" s="36" t="s">
        <v>126</v>
      </c>
      <c r="C92" s="38"/>
      <c r="D92" s="38">
        <f>C92*C43</f>
        <v>0</v>
      </c>
      <c r="L92" s="36" t="s">
        <v>126</v>
      </c>
      <c r="M92" s="38"/>
      <c r="N92" s="38">
        <f>M92*M43</f>
        <v>0</v>
      </c>
    </row>
    <row r="94">
      <c r="B94" s="8" t="s">
        <v>131</v>
      </c>
      <c r="C94" s="8" t="s">
        <v>115</v>
      </c>
      <c r="D94" s="8" t="s">
        <v>7</v>
      </c>
      <c r="L94" s="8" t="s">
        <v>131</v>
      </c>
      <c r="M94" s="8" t="s">
        <v>115</v>
      </c>
      <c r="N94" s="8" t="s">
        <v>11</v>
      </c>
    </row>
    <row r="95">
      <c r="B95" s="36" t="s">
        <v>116</v>
      </c>
      <c r="C95" s="36" t="s">
        <v>117</v>
      </c>
      <c r="D95" s="36" t="s">
        <v>118</v>
      </c>
      <c r="E95" s="36" t="s">
        <v>125</v>
      </c>
      <c r="F95" s="41" t="s">
        <v>120</v>
      </c>
      <c r="G95" s="36" t="s">
        <v>121</v>
      </c>
      <c r="H95" s="36" t="s">
        <v>122</v>
      </c>
      <c r="I95" s="41" t="s">
        <v>123</v>
      </c>
      <c r="J95" s="41" t="s">
        <v>124</v>
      </c>
      <c r="L95" s="36" t="s">
        <v>116</v>
      </c>
      <c r="M95" s="36" t="s">
        <v>117</v>
      </c>
      <c r="N95" s="36" t="s">
        <v>118</v>
      </c>
      <c r="O95" s="36" t="s">
        <v>125</v>
      </c>
      <c r="P95" s="41" t="s">
        <v>120</v>
      </c>
      <c r="Q95" s="36" t="s">
        <v>121</v>
      </c>
      <c r="R95" s="36" t="s">
        <v>122</v>
      </c>
      <c r="S95" s="41" t="s">
        <v>123</v>
      </c>
      <c r="T95" s="41" t="s">
        <v>124</v>
      </c>
    </row>
    <row r="96">
      <c r="B96" s="36" t="s">
        <v>158</v>
      </c>
      <c r="C96" s="38"/>
      <c r="D96" s="38"/>
      <c r="E96" s="42" t="str">
        <f t="shared" ref="E96:E101" si="53">D96/C96</f>
        <v>#DIV/0!</v>
      </c>
      <c r="F96" s="42">
        <f t="shared" ref="F96:F101" si="54">$C$43</f>
        <v>30</v>
      </c>
      <c r="G96" s="42" t="str">
        <f t="shared" ref="G96:G101" si="55">E96*F96</f>
        <v>#DIV/0!</v>
      </c>
      <c r="H96" s="32">
        <v>8.0</v>
      </c>
      <c r="I96" s="37">
        <v>350.0</v>
      </c>
      <c r="J96" s="38">
        <f t="shared" ref="J96:J97" si="56">H96*I96</f>
        <v>2800</v>
      </c>
      <c r="L96" s="40"/>
      <c r="M96" s="38"/>
      <c r="N96" s="38"/>
      <c r="O96" s="42" t="str">
        <f t="shared" ref="O96:O101" si="57">N96/M96</f>
        <v>#DIV/0!</v>
      </c>
      <c r="P96" s="42">
        <f t="shared" ref="P96:P101" si="58">$C$43</f>
        <v>30</v>
      </c>
      <c r="Q96" s="42" t="str">
        <f t="shared" ref="Q96:Q101" si="59">O96*P96</f>
        <v>#DIV/0!</v>
      </c>
      <c r="R96" s="42" t="str">
        <f t="shared" ref="R96:R101" si="60">ROUNDUP(Q96,0)</f>
        <v>#DIV/0!</v>
      </c>
      <c r="S96" s="38"/>
      <c r="T96" s="38" t="str">
        <f t="shared" ref="T96:T101" si="61">R96*S96</f>
        <v>#DIV/0!</v>
      </c>
    </row>
    <row r="97">
      <c r="B97" s="36" t="s">
        <v>159</v>
      </c>
      <c r="C97" s="38"/>
      <c r="D97" s="38"/>
      <c r="E97" s="42" t="str">
        <f t="shared" si="53"/>
        <v>#DIV/0!</v>
      </c>
      <c r="F97" s="42">
        <f t="shared" si="54"/>
        <v>30</v>
      </c>
      <c r="G97" s="42" t="str">
        <f t="shared" si="55"/>
        <v>#DIV/0!</v>
      </c>
      <c r="H97" s="32">
        <v>2.0</v>
      </c>
      <c r="I97" s="37">
        <v>200.0</v>
      </c>
      <c r="J97" s="38">
        <f t="shared" si="56"/>
        <v>400</v>
      </c>
      <c r="L97" s="40"/>
      <c r="M97" s="38"/>
      <c r="N97" s="38"/>
      <c r="O97" s="42" t="str">
        <f t="shared" si="57"/>
        <v>#DIV/0!</v>
      </c>
      <c r="P97" s="42">
        <f t="shared" si="58"/>
        <v>30</v>
      </c>
      <c r="Q97" s="42" t="str">
        <f t="shared" si="59"/>
        <v>#DIV/0!</v>
      </c>
      <c r="R97" s="42" t="str">
        <f t="shared" si="60"/>
        <v>#DIV/0!</v>
      </c>
      <c r="S97" s="38"/>
      <c r="T97" s="38" t="str">
        <f t="shared" si="61"/>
        <v>#DIV/0!</v>
      </c>
    </row>
    <row r="98">
      <c r="B98" s="40"/>
      <c r="C98" s="38"/>
      <c r="D98" s="38"/>
      <c r="E98" s="42" t="str">
        <f t="shared" si="53"/>
        <v>#DIV/0!</v>
      </c>
      <c r="F98" s="42">
        <f t="shared" si="54"/>
        <v>30</v>
      </c>
      <c r="G98" s="42" t="str">
        <f t="shared" si="55"/>
        <v>#DIV/0!</v>
      </c>
      <c r="H98" s="42" t="str">
        <f t="shared" ref="H98:H101" si="62">ROUNDUP(G98,0)</f>
        <v>#DIV/0!</v>
      </c>
      <c r="I98" s="38"/>
      <c r="J98" s="38"/>
      <c r="L98" s="40"/>
      <c r="M98" s="38"/>
      <c r="N98" s="38"/>
      <c r="O98" s="42" t="str">
        <f t="shared" si="57"/>
        <v>#DIV/0!</v>
      </c>
      <c r="P98" s="42">
        <f t="shared" si="58"/>
        <v>30</v>
      </c>
      <c r="Q98" s="42" t="str">
        <f t="shared" si="59"/>
        <v>#DIV/0!</v>
      </c>
      <c r="R98" s="42" t="str">
        <f t="shared" si="60"/>
        <v>#DIV/0!</v>
      </c>
      <c r="S98" s="38"/>
      <c r="T98" s="38" t="str">
        <f t="shared" si="61"/>
        <v>#DIV/0!</v>
      </c>
    </row>
    <row r="99">
      <c r="B99" s="40"/>
      <c r="C99" s="38"/>
      <c r="D99" s="38"/>
      <c r="E99" s="42" t="str">
        <f t="shared" si="53"/>
        <v>#DIV/0!</v>
      </c>
      <c r="F99" s="42">
        <f t="shared" si="54"/>
        <v>30</v>
      </c>
      <c r="G99" s="42" t="str">
        <f t="shared" si="55"/>
        <v>#DIV/0!</v>
      </c>
      <c r="H99" s="42" t="str">
        <f t="shared" si="62"/>
        <v>#DIV/0!</v>
      </c>
      <c r="I99" s="38"/>
      <c r="J99" s="38"/>
      <c r="L99" s="40"/>
      <c r="M99" s="38"/>
      <c r="N99" s="38"/>
      <c r="O99" s="42" t="str">
        <f t="shared" si="57"/>
        <v>#DIV/0!</v>
      </c>
      <c r="P99" s="42">
        <f t="shared" si="58"/>
        <v>30</v>
      </c>
      <c r="Q99" s="42" t="str">
        <f t="shared" si="59"/>
        <v>#DIV/0!</v>
      </c>
      <c r="R99" s="42" t="str">
        <f t="shared" si="60"/>
        <v>#DIV/0!</v>
      </c>
      <c r="S99" s="38"/>
      <c r="T99" s="38" t="str">
        <f t="shared" si="61"/>
        <v>#DIV/0!</v>
      </c>
    </row>
    <row r="100">
      <c r="B100" s="40"/>
      <c r="C100" s="38"/>
      <c r="D100" s="38"/>
      <c r="E100" s="42" t="str">
        <f t="shared" si="53"/>
        <v>#DIV/0!</v>
      </c>
      <c r="F100" s="42">
        <f t="shared" si="54"/>
        <v>30</v>
      </c>
      <c r="G100" s="42" t="str">
        <f t="shared" si="55"/>
        <v>#DIV/0!</v>
      </c>
      <c r="H100" s="42" t="str">
        <f t="shared" si="62"/>
        <v>#DIV/0!</v>
      </c>
      <c r="I100" s="38"/>
      <c r="J100" s="38"/>
      <c r="L100" s="40"/>
      <c r="M100" s="38"/>
      <c r="N100" s="38"/>
      <c r="O100" s="42" t="str">
        <f t="shared" si="57"/>
        <v>#DIV/0!</v>
      </c>
      <c r="P100" s="42">
        <f t="shared" si="58"/>
        <v>30</v>
      </c>
      <c r="Q100" s="42" t="str">
        <f t="shared" si="59"/>
        <v>#DIV/0!</v>
      </c>
      <c r="R100" s="42" t="str">
        <f t="shared" si="60"/>
        <v>#DIV/0!</v>
      </c>
      <c r="S100" s="38"/>
      <c r="T100" s="38" t="str">
        <f t="shared" si="61"/>
        <v>#DIV/0!</v>
      </c>
    </row>
    <row r="101">
      <c r="B101" s="40"/>
      <c r="C101" s="38"/>
      <c r="D101" s="38"/>
      <c r="E101" s="42" t="str">
        <f t="shared" si="53"/>
        <v>#DIV/0!</v>
      </c>
      <c r="F101" s="42">
        <f t="shared" si="54"/>
        <v>30</v>
      </c>
      <c r="G101" s="42" t="str">
        <f t="shared" si="55"/>
        <v>#DIV/0!</v>
      </c>
      <c r="H101" s="42" t="str">
        <f t="shared" si="62"/>
        <v>#DIV/0!</v>
      </c>
      <c r="I101" s="38"/>
      <c r="J101" s="38"/>
      <c r="L101" s="40"/>
      <c r="M101" s="38"/>
      <c r="N101" s="38"/>
      <c r="O101" s="42" t="str">
        <f t="shared" si="57"/>
        <v>#DIV/0!</v>
      </c>
      <c r="P101" s="42">
        <f t="shared" si="58"/>
        <v>30</v>
      </c>
      <c r="Q101" s="42" t="str">
        <f t="shared" si="59"/>
        <v>#DIV/0!</v>
      </c>
      <c r="R101" s="42" t="str">
        <f t="shared" si="60"/>
        <v>#DIV/0!</v>
      </c>
      <c r="S101" s="38"/>
      <c r="T101" s="38" t="str">
        <f t="shared" si="61"/>
        <v>#DIV/0!</v>
      </c>
    </row>
    <row r="102">
      <c r="I102" s="8" t="s">
        <v>107</v>
      </c>
      <c r="J102" s="38">
        <f>SUM(J96:J101)</f>
        <v>3200</v>
      </c>
      <c r="S102" s="8" t="s">
        <v>107</v>
      </c>
      <c r="T102" s="37">
        <v>3200.0</v>
      </c>
    </row>
    <row r="103">
      <c r="C103" s="36" t="s">
        <v>106</v>
      </c>
      <c r="D103" s="36" t="s">
        <v>107</v>
      </c>
      <c r="I103" s="8"/>
      <c r="M103" s="36" t="s">
        <v>106</v>
      </c>
      <c r="N103" s="36" t="s">
        <v>107</v>
      </c>
      <c r="S103" s="8"/>
    </row>
    <row r="104">
      <c r="B104" s="36" t="s">
        <v>126</v>
      </c>
      <c r="C104" s="38"/>
      <c r="D104" s="38">
        <f>C104*$C$43</f>
        <v>0</v>
      </c>
      <c r="F104" s="8" t="s">
        <v>132</v>
      </c>
      <c r="G104" s="8" t="s">
        <v>133</v>
      </c>
      <c r="I104" s="8"/>
      <c r="L104" s="36" t="s">
        <v>126</v>
      </c>
      <c r="M104" s="38"/>
      <c r="N104" s="38">
        <f>M104*$C$43</f>
        <v>0</v>
      </c>
      <c r="S104" s="8"/>
    </row>
    <row r="105">
      <c r="I105" s="8"/>
      <c r="S105" s="8"/>
    </row>
    <row r="106">
      <c r="B106" s="8" t="s">
        <v>134</v>
      </c>
      <c r="C106" s="8" t="s">
        <v>115</v>
      </c>
      <c r="D106" s="8" t="s">
        <v>7</v>
      </c>
      <c r="L106" s="8" t="s">
        <v>134</v>
      </c>
      <c r="M106" s="8" t="s">
        <v>115</v>
      </c>
      <c r="N106" s="8" t="s">
        <v>11</v>
      </c>
    </row>
    <row r="107">
      <c r="B107" s="36" t="s">
        <v>116</v>
      </c>
      <c r="C107" s="36" t="s">
        <v>117</v>
      </c>
      <c r="D107" s="36" t="s">
        <v>118</v>
      </c>
      <c r="E107" s="36" t="s">
        <v>125</v>
      </c>
      <c r="F107" s="41" t="s">
        <v>120</v>
      </c>
      <c r="G107" s="36" t="s">
        <v>121</v>
      </c>
      <c r="H107" s="36" t="s">
        <v>122</v>
      </c>
      <c r="I107" s="41" t="s">
        <v>123</v>
      </c>
      <c r="J107" s="41" t="s">
        <v>124</v>
      </c>
      <c r="L107" s="36" t="s">
        <v>116</v>
      </c>
      <c r="M107" s="36" t="s">
        <v>117</v>
      </c>
      <c r="N107" s="36" t="s">
        <v>118</v>
      </c>
      <c r="O107" s="36" t="s">
        <v>125</v>
      </c>
      <c r="P107" s="41" t="s">
        <v>120</v>
      </c>
      <c r="Q107" s="36" t="s">
        <v>121</v>
      </c>
      <c r="R107" s="36" t="s">
        <v>122</v>
      </c>
      <c r="S107" s="41" t="s">
        <v>123</v>
      </c>
      <c r="T107" s="41" t="s">
        <v>124</v>
      </c>
    </row>
    <row r="108">
      <c r="B108" s="36" t="s">
        <v>160</v>
      </c>
      <c r="C108" s="38"/>
      <c r="D108" s="38"/>
      <c r="E108" s="42" t="str">
        <f t="shared" ref="E108:E113" si="63">D108/C108</f>
        <v>#DIV/0!</v>
      </c>
      <c r="F108" s="42">
        <f t="shared" ref="F108:F113" si="64">$C$43</f>
        <v>30</v>
      </c>
      <c r="G108" s="42" t="str">
        <f t="shared" ref="G108:G113" si="65">E108*F108</f>
        <v>#DIV/0!</v>
      </c>
      <c r="H108" s="32">
        <v>9.0</v>
      </c>
      <c r="I108" s="37">
        <v>400.0</v>
      </c>
      <c r="J108" s="38">
        <f>H108*I108</f>
        <v>3600</v>
      </c>
      <c r="L108" s="36" t="s">
        <v>160</v>
      </c>
      <c r="M108" s="38"/>
      <c r="N108" s="38"/>
      <c r="O108" s="42" t="str">
        <f t="shared" ref="O108:O113" si="66">N108/M108</f>
        <v>#DIV/0!</v>
      </c>
      <c r="P108" s="42">
        <f t="shared" ref="P108:P113" si="67">$C$43</f>
        <v>30</v>
      </c>
      <c r="Q108" s="42" t="str">
        <f t="shared" ref="Q108:Q113" si="68">O108*P108</f>
        <v>#DIV/0!</v>
      </c>
      <c r="R108" s="32">
        <v>9.0</v>
      </c>
      <c r="S108" s="38"/>
      <c r="T108" s="37">
        <v>3600.0</v>
      </c>
    </row>
    <row r="109">
      <c r="B109" s="36" t="s">
        <v>159</v>
      </c>
      <c r="C109" s="38"/>
      <c r="D109" s="38"/>
      <c r="E109" s="42" t="str">
        <f t="shared" si="63"/>
        <v>#DIV/0!</v>
      </c>
      <c r="F109" s="42">
        <f t="shared" si="64"/>
        <v>30</v>
      </c>
      <c r="G109" s="42" t="str">
        <f t="shared" si="65"/>
        <v>#DIV/0!</v>
      </c>
      <c r="H109" s="32">
        <v>2.0</v>
      </c>
      <c r="I109" s="37">
        <v>200.0</v>
      </c>
      <c r="J109" s="37">
        <v>400.0</v>
      </c>
      <c r="L109" s="36" t="s">
        <v>159</v>
      </c>
      <c r="M109" s="38"/>
      <c r="N109" s="38"/>
      <c r="O109" s="42" t="str">
        <f t="shared" si="66"/>
        <v>#DIV/0!</v>
      </c>
      <c r="P109" s="42">
        <f t="shared" si="67"/>
        <v>30</v>
      </c>
      <c r="Q109" s="42" t="str">
        <f t="shared" si="68"/>
        <v>#DIV/0!</v>
      </c>
      <c r="R109" s="32">
        <v>2.0</v>
      </c>
      <c r="S109" s="38"/>
      <c r="T109" s="37">
        <v>400.0</v>
      </c>
    </row>
    <row r="110">
      <c r="B110" s="36" t="s">
        <v>161</v>
      </c>
      <c r="C110" s="38"/>
      <c r="D110" s="38"/>
      <c r="E110" s="42" t="str">
        <f t="shared" si="63"/>
        <v>#DIV/0!</v>
      </c>
      <c r="F110" s="42">
        <f t="shared" si="64"/>
        <v>30</v>
      </c>
      <c r="G110" s="42" t="str">
        <f t="shared" si="65"/>
        <v>#DIV/0!</v>
      </c>
      <c r="H110" s="32">
        <v>2.0</v>
      </c>
      <c r="I110" s="37">
        <v>450.0</v>
      </c>
      <c r="J110" s="37">
        <v>900.0</v>
      </c>
      <c r="L110" s="36" t="s">
        <v>161</v>
      </c>
      <c r="M110" s="38"/>
      <c r="N110" s="38"/>
      <c r="O110" s="42" t="str">
        <f t="shared" si="66"/>
        <v>#DIV/0!</v>
      </c>
      <c r="P110" s="42">
        <f t="shared" si="67"/>
        <v>30</v>
      </c>
      <c r="Q110" s="42" t="str">
        <f t="shared" si="68"/>
        <v>#DIV/0!</v>
      </c>
      <c r="R110" s="32">
        <v>2.0</v>
      </c>
      <c r="S110" s="37">
        <v>450.0</v>
      </c>
      <c r="T110" s="37">
        <v>900.0</v>
      </c>
    </row>
    <row r="111">
      <c r="B111" s="40"/>
      <c r="C111" s="38"/>
      <c r="D111" s="38"/>
      <c r="E111" s="42" t="str">
        <f t="shared" si="63"/>
        <v>#DIV/0!</v>
      </c>
      <c r="F111" s="42">
        <f t="shared" si="64"/>
        <v>30</v>
      </c>
      <c r="G111" s="42" t="str">
        <f t="shared" si="65"/>
        <v>#DIV/0!</v>
      </c>
      <c r="H111" s="42" t="str">
        <f t="shared" ref="H111:H113" si="69">ROUNDUP(G111,0)</f>
        <v>#DIV/0!</v>
      </c>
      <c r="I111" s="38"/>
      <c r="J111" s="38"/>
      <c r="L111" s="40"/>
      <c r="M111" s="38"/>
      <c r="N111" s="38"/>
      <c r="O111" s="42" t="str">
        <f t="shared" si="66"/>
        <v>#DIV/0!</v>
      </c>
      <c r="P111" s="42">
        <f t="shared" si="67"/>
        <v>30</v>
      </c>
      <c r="Q111" s="42" t="str">
        <f t="shared" si="68"/>
        <v>#DIV/0!</v>
      </c>
      <c r="R111" s="42" t="str">
        <f t="shared" ref="R111:R113" si="70">ROUNDUP(Q111,0)</f>
        <v>#DIV/0!</v>
      </c>
      <c r="S111" s="38"/>
      <c r="T111" s="38"/>
    </row>
    <row r="112">
      <c r="B112" s="40"/>
      <c r="C112" s="38"/>
      <c r="D112" s="38"/>
      <c r="E112" s="42" t="str">
        <f t="shared" si="63"/>
        <v>#DIV/0!</v>
      </c>
      <c r="F112" s="42">
        <f t="shared" si="64"/>
        <v>30</v>
      </c>
      <c r="G112" s="42" t="str">
        <f t="shared" si="65"/>
        <v>#DIV/0!</v>
      </c>
      <c r="H112" s="42" t="str">
        <f t="shared" si="69"/>
        <v>#DIV/0!</v>
      </c>
      <c r="I112" s="38"/>
      <c r="J112" s="38"/>
      <c r="L112" s="40"/>
      <c r="M112" s="38"/>
      <c r="N112" s="38"/>
      <c r="O112" s="42" t="str">
        <f t="shared" si="66"/>
        <v>#DIV/0!</v>
      </c>
      <c r="P112" s="42">
        <f t="shared" si="67"/>
        <v>30</v>
      </c>
      <c r="Q112" s="42" t="str">
        <f t="shared" si="68"/>
        <v>#DIV/0!</v>
      </c>
      <c r="R112" s="42" t="str">
        <f t="shared" si="70"/>
        <v>#DIV/0!</v>
      </c>
      <c r="S112" s="38"/>
      <c r="T112" s="38"/>
    </row>
    <row r="113">
      <c r="B113" s="40"/>
      <c r="C113" s="38"/>
      <c r="D113" s="38"/>
      <c r="E113" s="42" t="str">
        <f t="shared" si="63"/>
        <v>#DIV/0!</v>
      </c>
      <c r="F113" s="42">
        <f t="shared" si="64"/>
        <v>30</v>
      </c>
      <c r="G113" s="42" t="str">
        <f t="shared" si="65"/>
        <v>#DIV/0!</v>
      </c>
      <c r="H113" s="42" t="str">
        <f t="shared" si="69"/>
        <v>#DIV/0!</v>
      </c>
      <c r="I113" s="38"/>
      <c r="J113" s="38"/>
      <c r="L113" s="40"/>
      <c r="M113" s="38"/>
      <c r="N113" s="38"/>
      <c r="O113" s="42" t="str">
        <f t="shared" si="66"/>
        <v>#DIV/0!</v>
      </c>
      <c r="P113" s="42">
        <f t="shared" si="67"/>
        <v>30</v>
      </c>
      <c r="Q113" s="42" t="str">
        <f t="shared" si="68"/>
        <v>#DIV/0!</v>
      </c>
      <c r="R113" s="42" t="str">
        <f t="shared" si="70"/>
        <v>#DIV/0!</v>
      </c>
      <c r="S113" s="38"/>
      <c r="T113" s="38"/>
    </row>
    <row r="114">
      <c r="I114" s="8" t="s">
        <v>107</v>
      </c>
      <c r="J114" s="38">
        <f>SUM(J108:J113)</f>
        <v>4900</v>
      </c>
      <c r="S114" s="8" t="s">
        <v>107</v>
      </c>
      <c r="T114" s="38">
        <f>SUM(T108:T113)</f>
        <v>4900</v>
      </c>
    </row>
    <row r="115">
      <c r="C115" s="36" t="s">
        <v>106</v>
      </c>
      <c r="D115" s="36" t="s">
        <v>107</v>
      </c>
      <c r="M115" s="36" t="s">
        <v>106</v>
      </c>
      <c r="N115" s="36" t="s">
        <v>107</v>
      </c>
    </row>
    <row r="116">
      <c r="B116" s="36" t="s">
        <v>126</v>
      </c>
      <c r="C116" s="38"/>
      <c r="D116" s="38">
        <f>C116*$C$43</f>
        <v>0</v>
      </c>
      <c r="L116" s="36" t="s">
        <v>126</v>
      </c>
      <c r="M116" s="38"/>
      <c r="N116" s="38">
        <f>M116*$C$43</f>
        <v>0</v>
      </c>
    </row>
    <row r="118">
      <c r="B118" s="8" t="s">
        <v>135</v>
      </c>
      <c r="C118" s="8" t="s">
        <v>115</v>
      </c>
      <c r="D118" s="8" t="s">
        <v>10</v>
      </c>
      <c r="L118" s="8" t="s">
        <v>135</v>
      </c>
      <c r="M118" s="8" t="s">
        <v>115</v>
      </c>
      <c r="N118" s="8" t="s">
        <v>13</v>
      </c>
    </row>
    <row r="119">
      <c r="B119" s="36" t="s">
        <v>116</v>
      </c>
      <c r="C119" s="36" t="s">
        <v>117</v>
      </c>
      <c r="D119" s="36" t="s">
        <v>118</v>
      </c>
      <c r="E119" s="36" t="s">
        <v>125</v>
      </c>
      <c r="F119" s="41" t="s">
        <v>120</v>
      </c>
      <c r="G119" s="36" t="s">
        <v>121</v>
      </c>
      <c r="H119" s="36" t="s">
        <v>122</v>
      </c>
      <c r="I119" s="41" t="s">
        <v>123</v>
      </c>
      <c r="J119" s="41" t="s">
        <v>124</v>
      </c>
      <c r="L119" s="36" t="s">
        <v>116</v>
      </c>
      <c r="M119" s="36" t="s">
        <v>117</v>
      </c>
      <c r="N119" s="36" t="s">
        <v>118</v>
      </c>
      <c r="O119" s="36" t="s">
        <v>125</v>
      </c>
      <c r="P119" s="41" t="s">
        <v>120</v>
      </c>
      <c r="Q119" s="36" t="s">
        <v>121</v>
      </c>
      <c r="R119" s="36" t="s">
        <v>122</v>
      </c>
      <c r="S119" s="41" t="s">
        <v>123</v>
      </c>
      <c r="T119" s="41" t="s">
        <v>124</v>
      </c>
    </row>
    <row r="120">
      <c r="B120" s="8" t="s">
        <v>162</v>
      </c>
      <c r="C120" s="38"/>
      <c r="D120" s="38"/>
      <c r="E120" s="42" t="str">
        <f t="shared" ref="E120:E125" si="71">D120/C120</f>
        <v>#DIV/0!</v>
      </c>
      <c r="F120" s="42">
        <f t="shared" ref="F120:F125" si="72">$C$43</f>
        <v>30</v>
      </c>
      <c r="G120" s="42" t="str">
        <f t="shared" ref="G120:G125" si="73">E120*F120</f>
        <v>#DIV/0!</v>
      </c>
      <c r="H120" s="32">
        <v>1.0</v>
      </c>
      <c r="I120" s="37">
        <v>800.0</v>
      </c>
      <c r="J120" s="38">
        <f t="shared" ref="J120:J121" si="74">H120*I120</f>
        <v>800</v>
      </c>
      <c r="L120" s="8" t="s">
        <v>162</v>
      </c>
      <c r="M120" s="38"/>
      <c r="N120" s="38"/>
      <c r="O120" s="42" t="str">
        <f t="shared" ref="O120:O125" si="75">N120/M120</f>
        <v>#DIV/0!</v>
      </c>
      <c r="P120" s="42">
        <f t="shared" ref="P120:P125" si="76">$C$43</f>
        <v>30</v>
      </c>
      <c r="Q120" s="42" t="str">
        <f t="shared" ref="Q120:Q125" si="77">O120*P120</f>
        <v>#DIV/0!</v>
      </c>
      <c r="R120" s="32">
        <v>1.0</v>
      </c>
      <c r="S120" s="37">
        <v>800.0</v>
      </c>
      <c r="T120" s="38">
        <f t="shared" ref="T120:T121" si="78">R120*S120</f>
        <v>800</v>
      </c>
    </row>
    <row r="121">
      <c r="B121" s="36" t="s">
        <v>163</v>
      </c>
      <c r="C121" s="38"/>
      <c r="D121" s="38"/>
      <c r="E121" s="42" t="str">
        <f t="shared" si="71"/>
        <v>#DIV/0!</v>
      </c>
      <c r="F121" s="42">
        <f t="shared" si="72"/>
        <v>30</v>
      </c>
      <c r="G121" s="42" t="str">
        <f t="shared" si="73"/>
        <v>#DIV/0!</v>
      </c>
      <c r="H121" s="32">
        <v>1.0</v>
      </c>
      <c r="I121" s="37">
        <v>300.0</v>
      </c>
      <c r="J121" s="38">
        <f t="shared" si="74"/>
        <v>300</v>
      </c>
      <c r="L121" s="36" t="s">
        <v>163</v>
      </c>
      <c r="M121" s="38"/>
      <c r="N121" s="38"/>
      <c r="O121" s="42" t="str">
        <f t="shared" si="75"/>
        <v>#DIV/0!</v>
      </c>
      <c r="P121" s="42">
        <f t="shared" si="76"/>
        <v>30</v>
      </c>
      <c r="Q121" s="42" t="str">
        <f t="shared" si="77"/>
        <v>#DIV/0!</v>
      </c>
      <c r="R121" s="32">
        <v>1.0</v>
      </c>
      <c r="S121" s="37">
        <v>300.0</v>
      </c>
      <c r="T121" s="38">
        <f t="shared" si="78"/>
        <v>300</v>
      </c>
    </row>
    <row r="122">
      <c r="B122" s="40"/>
      <c r="C122" s="38"/>
      <c r="D122" s="38"/>
      <c r="E122" s="42" t="str">
        <f t="shared" si="71"/>
        <v>#DIV/0!</v>
      </c>
      <c r="F122" s="42">
        <f t="shared" si="72"/>
        <v>30</v>
      </c>
      <c r="G122" s="42" t="str">
        <f t="shared" si="73"/>
        <v>#DIV/0!</v>
      </c>
      <c r="H122" s="42" t="str">
        <f t="shared" ref="H122:H125" si="79">ROUNDUP(G122,0)</f>
        <v>#DIV/0!</v>
      </c>
      <c r="I122" s="38"/>
      <c r="J122" s="38"/>
      <c r="L122" s="40"/>
      <c r="M122" s="38"/>
      <c r="N122" s="38"/>
      <c r="O122" s="42" t="str">
        <f t="shared" si="75"/>
        <v>#DIV/0!</v>
      </c>
      <c r="P122" s="42">
        <f t="shared" si="76"/>
        <v>30</v>
      </c>
      <c r="Q122" s="42" t="str">
        <f t="shared" si="77"/>
        <v>#DIV/0!</v>
      </c>
      <c r="R122" s="42" t="str">
        <f t="shared" ref="R122:R125" si="80">ROUNDUP(Q122,0)</f>
        <v>#DIV/0!</v>
      </c>
      <c r="S122" s="38"/>
      <c r="T122" s="38"/>
    </row>
    <row r="123">
      <c r="B123" s="40"/>
      <c r="C123" s="38"/>
      <c r="D123" s="38"/>
      <c r="E123" s="42" t="str">
        <f t="shared" si="71"/>
        <v>#DIV/0!</v>
      </c>
      <c r="F123" s="42">
        <f t="shared" si="72"/>
        <v>30</v>
      </c>
      <c r="G123" s="42" t="str">
        <f t="shared" si="73"/>
        <v>#DIV/0!</v>
      </c>
      <c r="H123" s="42" t="str">
        <f t="shared" si="79"/>
        <v>#DIV/0!</v>
      </c>
      <c r="I123" s="38"/>
      <c r="J123" s="38"/>
      <c r="L123" s="40"/>
      <c r="M123" s="38"/>
      <c r="N123" s="38"/>
      <c r="O123" s="42" t="str">
        <f t="shared" si="75"/>
        <v>#DIV/0!</v>
      </c>
      <c r="P123" s="42">
        <f t="shared" si="76"/>
        <v>30</v>
      </c>
      <c r="Q123" s="42" t="str">
        <f t="shared" si="77"/>
        <v>#DIV/0!</v>
      </c>
      <c r="R123" s="42" t="str">
        <f t="shared" si="80"/>
        <v>#DIV/0!</v>
      </c>
      <c r="S123" s="38"/>
      <c r="T123" s="38"/>
    </row>
    <row r="124">
      <c r="B124" s="40"/>
      <c r="C124" s="38"/>
      <c r="D124" s="38"/>
      <c r="E124" s="42" t="str">
        <f t="shared" si="71"/>
        <v>#DIV/0!</v>
      </c>
      <c r="F124" s="42">
        <f t="shared" si="72"/>
        <v>30</v>
      </c>
      <c r="G124" s="42" t="str">
        <f t="shared" si="73"/>
        <v>#DIV/0!</v>
      </c>
      <c r="H124" s="42" t="str">
        <f t="shared" si="79"/>
        <v>#DIV/0!</v>
      </c>
      <c r="I124" s="38"/>
      <c r="J124" s="38"/>
      <c r="L124" s="40"/>
      <c r="M124" s="38"/>
      <c r="N124" s="38"/>
      <c r="O124" s="42" t="str">
        <f t="shared" si="75"/>
        <v>#DIV/0!</v>
      </c>
      <c r="P124" s="42">
        <f t="shared" si="76"/>
        <v>30</v>
      </c>
      <c r="Q124" s="42" t="str">
        <f t="shared" si="77"/>
        <v>#DIV/0!</v>
      </c>
      <c r="R124" s="42" t="str">
        <f t="shared" si="80"/>
        <v>#DIV/0!</v>
      </c>
      <c r="S124" s="38"/>
      <c r="T124" s="38"/>
    </row>
    <row r="125">
      <c r="B125" s="40"/>
      <c r="C125" s="38"/>
      <c r="D125" s="38"/>
      <c r="E125" s="42" t="str">
        <f t="shared" si="71"/>
        <v>#DIV/0!</v>
      </c>
      <c r="F125" s="42">
        <f t="shared" si="72"/>
        <v>30</v>
      </c>
      <c r="G125" s="42" t="str">
        <f t="shared" si="73"/>
        <v>#DIV/0!</v>
      </c>
      <c r="H125" s="42" t="str">
        <f t="shared" si="79"/>
        <v>#DIV/0!</v>
      </c>
      <c r="I125" s="38"/>
      <c r="J125" s="38"/>
      <c r="L125" s="40"/>
      <c r="M125" s="38"/>
      <c r="N125" s="38"/>
      <c r="O125" s="42" t="str">
        <f t="shared" si="75"/>
        <v>#DIV/0!</v>
      </c>
      <c r="P125" s="42">
        <f t="shared" si="76"/>
        <v>30</v>
      </c>
      <c r="Q125" s="42" t="str">
        <f t="shared" si="77"/>
        <v>#DIV/0!</v>
      </c>
      <c r="R125" s="42" t="str">
        <f t="shared" si="80"/>
        <v>#DIV/0!</v>
      </c>
      <c r="S125" s="38"/>
      <c r="T125" s="38"/>
    </row>
    <row r="126">
      <c r="I126" s="8" t="s">
        <v>107</v>
      </c>
      <c r="J126" s="38">
        <f>SUM(J120:J125)</f>
        <v>1100</v>
      </c>
      <c r="S126" s="8" t="s">
        <v>107</v>
      </c>
      <c r="T126" s="38">
        <f>SUM(T120:T125)</f>
        <v>1100</v>
      </c>
    </row>
    <row r="127">
      <c r="C127" s="36" t="s">
        <v>106</v>
      </c>
      <c r="D127" s="36" t="s">
        <v>107</v>
      </c>
      <c r="M127" s="36" t="s">
        <v>106</v>
      </c>
      <c r="N127" s="36" t="s">
        <v>107</v>
      </c>
    </row>
    <row r="128">
      <c r="B128" s="36" t="s">
        <v>126</v>
      </c>
      <c r="C128" s="38"/>
      <c r="D128" s="38">
        <f>C128*C43</f>
        <v>0</v>
      </c>
      <c r="L128" s="36" t="s">
        <v>126</v>
      </c>
      <c r="M128" s="38"/>
      <c r="N128" s="38">
        <f>M128*M43</f>
        <v>0</v>
      </c>
    </row>
    <row r="130">
      <c r="C130" s="36" t="s">
        <v>106</v>
      </c>
      <c r="D130" s="36" t="s">
        <v>107</v>
      </c>
      <c r="E130" s="36" t="s">
        <v>108</v>
      </c>
      <c r="M130" s="36" t="s">
        <v>106</v>
      </c>
      <c r="N130" s="36" t="s">
        <v>107</v>
      </c>
      <c r="O130" s="36" t="s">
        <v>108</v>
      </c>
    </row>
    <row r="131">
      <c r="B131" s="36" t="s">
        <v>137</v>
      </c>
      <c r="C131" s="37">
        <v>500.0</v>
      </c>
      <c r="D131" s="38">
        <f>C131*C43</f>
        <v>15000</v>
      </c>
      <c r="E131" s="36" t="s">
        <v>11</v>
      </c>
      <c r="L131" s="36" t="s">
        <v>137</v>
      </c>
      <c r="M131" s="37">
        <v>500.0</v>
      </c>
      <c r="N131" s="38">
        <f>M131*C43</f>
        <v>15000</v>
      </c>
      <c r="O131" s="36" t="s">
        <v>14</v>
      </c>
    </row>
    <row r="133">
      <c r="B133" s="8" t="s">
        <v>138</v>
      </c>
      <c r="L133" s="8" t="s">
        <v>138</v>
      </c>
    </row>
    <row r="134">
      <c r="B134" s="36" t="s">
        <v>139</v>
      </c>
      <c r="C134" s="36" t="s">
        <v>140</v>
      </c>
      <c r="D134" s="36" t="s">
        <v>141</v>
      </c>
      <c r="L134" s="36" t="s">
        <v>139</v>
      </c>
      <c r="M134" s="36" t="s">
        <v>140</v>
      </c>
      <c r="N134" s="36" t="s">
        <v>141</v>
      </c>
    </row>
    <row r="135">
      <c r="B135" s="36" t="s">
        <v>152</v>
      </c>
      <c r="C135" s="37">
        <f>1000</f>
        <v>1000</v>
      </c>
      <c r="D135" s="36" t="s">
        <v>11</v>
      </c>
      <c r="L135" s="36" t="s">
        <v>152</v>
      </c>
      <c r="M135" s="37">
        <v>1000.0</v>
      </c>
      <c r="N135" s="36" t="s">
        <v>14</v>
      </c>
    </row>
    <row r="136">
      <c r="B136" s="40"/>
      <c r="C136" s="37"/>
      <c r="D136" s="36"/>
      <c r="L136" s="40"/>
      <c r="M136" s="37"/>
      <c r="N136" s="36"/>
    </row>
    <row r="137">
      <c r="B137" s="40"/>
      <c r="C137" s="37"/>
      <c r="D137" s="36"/>
      <c r="L137" s="40"/>
      <c r="M137" s="37"/>
      <c r="N137" s="36"/>
    </row>
    <row r="138">
      <c r="B138" s="40"/>
      <c r="C138" s="38"/>
      <c r="D138" s="40"/>
      <c r="L138" s="40"/>
      <c r="M138" s="38"/>
      <c r="N138" s="40"/>
    </row>
    <row r="139">
      <c r="B139" s="40"/>
      <c r="C139" s="38"/>
      <c r="D139" s="40"/>
      <c r="L139" s="40"/>
      <c r="M139" s="38"/>
      <c r="N139" s="40"/>
    </row>
    <row r="140">
      <c r="B140" s="40"/>
      <c r="C140" s="38"/>
      <c r="D140" s="40"/>
      <c r="L140" s="40"/>
      <c r="M140" s="38"/>
      <c r="N140" s="40"/>
    </row>
    <row r="141">
      <c r="B141" s="8" t="s">
        <v>15</v>
      </c>
      <c r="C141" s="38">
        <f>SUM(C135:C140)</f>
        <v>1000</v>
      </c>
      <c r="L141" s="8" t="s">
        <v>15</v>
      </c>
      <c r="M141" s="38">
        <f>SUM(M135:M140)</f>
        <v>1000</v>
      </c>
    </row>
    <row r="143">
      <c r="B143" s="36" t="s">
        <v>142</v>
      </c>
      <c r="C143" s="36">
        <v>70.0</v>
      </c>
      <c r="L143" s="36" t="s">
        <v>142</v>
      </c>
      <c r="M143" s="36">
        <v>70.0</v>
      </c>
    </row>
    <row r="144">
      <c r="B144" s="36" t="s">
        <v>143</v>
      </c>
      <c r="C144" s="37">
        <v>60.0</v>
      </c>
      <c r="L144" s="36" t="s">
        <v>143</v>
      </c>
      <c r="M144" s="37">
        <v>70.0</v>
      </c>
    </row>
    <row r="145">
      <c r="B145" s="43" t="s">
        <v>144</v>
      </c>
      <c r="C145" s="44">
        <f>C143*C144*C43</f>
        <v>126000</v>
      </c>
      <c r="D145" s="8" t="s">
        <v>11</v>
      </c>
      <c r="L145" s="43" t="s">
        <v>144</v>
      </c>
      <c r="M145" s="44">
        <f>M143*M144*C43</f>
        <v>147000</v>
      </c>
      <c r="N145" s="8" t="s">
        <v>14</v>
      </c>
    </row>
    <row r="146">
      <c r="B146" s="43" t="s">
        <v>146</v>
      </c>
      <c r="C146" s="44">
        <f>SUM(D53:D56,J66,D68,J78,D80,J90,D92,J102,D104,J114,D116,J126,D128,D131,C141)</f>
        <v>69300</v>
      </c>
      <c r="D146" s="46">
        <f>C146+E20/2</f>
        <v>77737.5</v>
      </c>
      <c r="E146" s="46">
        <f>C146+E20</f>
        <v>86175</v>
      </c>
      <c r="L146" s="43" t="s">
        <v>146</v>
      </c>
      <c r="M146" s="44">
        <f>SUM(N53:N56,T66,N68,T78,N80,T90,N92,T102,N104,T114,N116,T126,N128,N131,M141)</f>
        <v>69300</v>
      </c>
    </row>
    <row r="147">
      <c r="B147" s="43" t="s">
        <v>147</v>
      </c>
      <c r="C147" s="44">
        <f>C145-C146</f>
        <v>56700</v>
      </c>
      <c r="D147" s="46">
        <f>C145-D146</f>
        <v>48262.5</v>
      </c>
      <c r="E147" s="46">
        <f>C145-E146</f>
        <v>39825</v>
      </c>
      <c r="L147" s="43" t="s">
        <v>147</v>
      </c>
      <c r="M147" s="44">
        <f>M145-M146</f>
        <v>77700</v>
      </c>
    </row>
    <row r="148">
      <c r="B148" s="43" t="s">
        <v>148</v>
      </c>
      <c r="C148" s="45">
        <f>C145/C146*100</f>
        <v>181.8181818</v>
      </c>
      <c r="D148">
        <f>C145/D146*100</f>
        <v>162.0839363</v>
      </c>
      <c r="E148">
        <f>C145/E146*100</f>
        <v>146.2140992</v>
      </c>
      <c r="L148" s="43" t="s">
        <v>148</v>
      </c>
      <c r="M148" s="45">
        <f>M145/M146*100</f>
        <v>212.1212121</v>
      </c>
    </row>
  </sheetData>
  <conditionalFormatting sqref="C36:O36">
    <cfRule type="cellIs" dxfId="0" priority="1" operator="greaterThan">
      <formula>0</formula>
    </cfRule>
  </conditionalFormatting>
  <conditionalFormatting sqref="C36:O36">
    <cfRule type="cellIs" dxfId="1" priority="2" operator="lessThan">
      <formula>0</formula>
    </cfRule>
  </conditionalFormatting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57"/>
    <col customWidth="1" min="2" max="2" width="25.0"/>
    <col customWidth="1" min="4" max="4" width="17.0"/>
    <col customWidth="1" min="9" max="9" width="17.57"/>
    <col customWidth="1" min="21" max="21" width="7.43"/>
  </cols>
  <sheetData>
    <row r="1" ht="37.5" customHeight="1">
      <c r="B1" s="1" t="s">
        <v>0</v>
      </c>
    </row>
    <row r="2" ht="15.0" customHeight="1">
      <c r="B2" s="1"/>
    </row>
    <row r="3">
      <c r="B3" s="2" t="s">
        <v>1</v>
      </c>
    </row>
    <row r="4">
      <c r="B4" s="4"/>
      <c r="C4" s="6" t="s">
        <v>3</v>
      </c>
      <c r="D4" s="6" t="s">
        <v>4</v>
      </c>
      <c r="E4" s="6" t="s">
        <v>5</v>
      </c>
      <c r="F4" s="6" t="s">
        <v>6</v>
      </c>
      <c r="G4" s="6" t="s">
        <v>7</v>
      </c>
      <c r="H4" s="6" t="s">
        <v>8</v>
      </c>
      <c r="I4" s="6" t="s">
        <v>9</v>
      </c>
      <c r="J4" s="6" t="s">
        <v>10</v>
      </c>
      <c r="K4" s="6" t="s">
        <v>11</v>
      </c>
      <c r="L4" s="6" t="s">
        <v>12</v>
      </c>
      <c r="M4" s="6" t="s">
        <v>13</v>
      </c>
      <c r="N4" s="6" t="s">
        <v>14</v>
      </c>
      <c r="O4" s="10" t="s">
        <v>15</v>
      </c>
      <c r="U4" s="9" t="s">
        <v>156</v>
      </c>
      <c r="V4" s="9" t="s">
        <v>16</v>
      </c>
      <c r="W4" s="9" t="s">
        <v>18</v>
      </c>
      <c r="X4" s="9" t="s">
        <v>19</v>
      </c>
    </row>
    <row r="5">
      <c r="B5" s="12" t="s">
        <v>21</v>
      </c>
      <c r="C5" s="13">
        <f t="shared" ref="C5:N5" si="1">IF($D146=C4,$C146,0)+IF($N146=C4,$M146,0)</f>
        <v>0</v>
      </c>
      <c r="D5" s="13">
        <f t="shared" si="1"/>
        <v>0</v>
      </c>
      <c r="E5" s="13">
        <f t="shared" si="1"/>
        <v>0</v>
      </c>
      <c r="F5" s="13">
        <f t="shared" si="1"/>
        <v>0</v>
      </c>
      <c r="G5" s="13">
        <f t="shared" si="1"/>
        <v>0</v>
      </c>
      <c r="H5" s="13">
        <f t="shared" si="1"/>
        <v>0</v>
      </c>
      <c r="I5" s="13">
        <f t="shared" si="1"/>
        <v>0</v>
      </c>
      <c r="J5" s="13">
        <f t="shared" si="1"/>
        <v>0</v>
      </c>
      <c r="K5" s="13">
        <f t="shared" si="1"/>
        <v>0</v>
      </c>
      <c r="L5" s="13">
        <f t="shared" si="1"/>
        <v>0</v>
      </c>
      <c r="M5" s="13">
        <f t="shared" si="1"/>
        <v>0</v>
      </c>
      <c r="N5" s="13">
        <f t="shared" si="1"/>
        <v>0</v>
      </c>
      <c r="O5" s="14">
        <f t="shared" ref="O5:O21" si="2">SUM(C5:N5)</f>
        <v>0</v>
      </c>
      <c r="U5" s="17"/>
      <c r="V5" s="17"/>
      <c r="W5" s="47">
        <v>30000.0</v>
      </c>
      <c r="X5" s="17"/>
    </row>
    <row r="6">
      <c r="B6" s="12" t="s">
        <v>23</v>
      </c>
      <c r="C6" s="13">
        <v>12000.0</v>
      </c>
      <c r="D6" s="13">
        <v>12000.0</v>
      </c>
      <c r="E6" s="13">
        <v>12000.0</v>
      </c>
      <c r="F6" s="13">
        <v>12000.0</v>
      </c>
      <c r="G6" s="13">
        <v>12000.0</v>
      </c>
      <c r="H6" s="13">
        <v>12000.0</v>
      </c>
      <c r="I6" s="13">
        <v>12000.0</v>
      </c>
      <c r="J6" s="13">
        <v>12000.0</v>
      </c>
      <c r="K6" s="13">
        <v>12000.0</v>
      </c>
      <c r="L6" s="13">
        <v>12000.0</v>
      </c>
      <c r="M6" s="13">
        <v>12000.0</v>
      </c>
      <c r="N6" s="13">
        <v>12000.0</v>
      </c>
      <c r="O6" s="14">
        <f t="shared" si="2"/>
        <v>144000</v>
      </c>
      <c r="U6" s="17"/>
      <c r="V6" s="17"/>
      <c r="W6" s="17"/>
      <c r="X6" s="17">
        <f t="shared" ref="X6:X17" si="3">X5+W6</f>
        <v>0</v>
      </c>
    </row>
    <row r="7">
      <c r="B7" s="11" t="s">
        <v>27</v>
      </c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4">
        <f t="shared" si="2"/>
        <v>0</v>
      </c>
      <c r="U7" s="17"/>
      <c r="V7" s="17"/>
      <c r="W7" s="17"/>
      <c r="X7" s="17">
        <f t="shared" si="3"/>
        <v>0</v>
      </c>
    </row>
    <row r="8">
      <c r="B8" s="12" t="s">
        <v>30</v>
      </c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4">
        <f t="shared" si="2"/>
        <v>0</v>
      </c>
      <c r="U8" s="17"/>
      <c r="V8" s="17"/>
      <c r="W8" s="17"/>
      <c r="X8" s="17">
        <f t="shared" si="3"/>
        <v>0</v>
      </c>
    </row>
    <row r="9">
      <c r="B9" s="21" t="s">
        <v>31</v>
      </c>
      <c r="C9" s="14">
        <f t="shared" ref="C9:N9" si="4">SUM(C5:C8)</f>
        <v>12000</v>
      </c>
      <c r="D9" s="14">
        <f t="shared" si="4"/>
        <v>12000</v>
      </c>
      <c r="E9" s="14">
        <f t="shared" si="4"/>
        <v>12000</v>
      </c>
      <c r="F9" s="14">
        <f t="shared" si="4"/>
        <v>12000</v>
      </c>
      <c r="G9" s="14">
        <f t="shared" si="4"/>
        <v>12000</v>
      </c>
      <c r="H9" s="14">
        <f t="shared" si="4"/>
        <v>12000</v>
      </c>
      <c r="I9" s="14">
        <f t="shared" si="4"/>
        <v>12000</v>
      </c>
      <c r="J9" s="14">
        <f t="shared" si="4"/>
        <v>12000</v>
      </c>
      <c r="K9" s="14">
        <f t="shared" si="4"/>
        <v>12000</v>
      </c>
      <c r="L9" s="14">
        <f t="shared" si="4"/>
        <v>12000</v>
      </c>
      <c r="M9" s="14">
        <f t="shared" si="4"/>
        <v>12000</v>
      </c>
      <c r="N9" s="14">
        <f t="shared" si="4"/>
        <v>12000</v>
      </c>
      <c r="O9" s="22">
        <f t="shared" si="2"/>
        <v>144000</v>
      </c>
      <c r="U9" s="17"/>
      <c r="V9" s="17"/>
      <c r="W9" s="17"/>
      <c r="X9" s="17">
        <f t="shared" si="3"/>
        <v>0</v>
      </c>
    </row>
    <row r="10">
      <c r="B10" s="12" t="s">
        <v>33</v>
      </c>
      <c r="C10" s="25">
        <v>60.0</v>
      </c>
      <c r="D10" s="25">
        <v>60.0</v>
      </c>
      <c r="E10" s="25">
        <v>60.0</v>
      </c>
      <c r="F10" s="25">
        <v>60.0</v>
      </c>
      <c r="G10" s="25">
        <v>60.0</v>
      </c>
      <c r="H10" s="25">
        <v>60.0</v>
      </c>
      <c r="I10" s="25">
        <v>60.0</v>
      </c>
      <c r="J10" s="25">
        <v>60.0</v>
      </c>
      <c r="K10" s="25">
        <v>60.0</v>
      </c>
      <c r="L10" s="25">
        <v>60.0</v>
      </c>
      <c r="M10" s="25">
        <v>60.0</v>
      </c>
      <c r="N10" s="25">
        <v>60.0</v>
      </c>
      <c r="O10" s="27">
        <f t="shared" si="2"/>
        <v>720</v>
      </c>
      <c r="U10" s="17"/>
      <c r="V10" s="17"/>
      <c r="W10" s="17"/>
      <c r="X10" s="17">
        <f t="shared" si="3"/>
        <v>0</v>
      </c>
    </row>
    <row r="11">
      <c r="B11" s="12" t="s">
        <v>35</v>
      </c>
      <c r="C11" s="25">
        <v>300.0</v>
      </c>
      <c r="D11" s="25">
        <v>300.0</v>
      </c>
      <c r="E11" s="25">
        <v>300.0</v>
      </c>
      <c r="F11" s="25">
        <v>300.0</v>
      </c>
      <c r="G11" s="25">
        <v>300.0</v>
      </c>
      <c r="H11" s="25">
        <v>300.0</v>
      </c>
      <c r="I11" s="25">
        <v>300.0</v>
      </c>
      <c r="J11" s="25">
        <v>300.0</v>
      </c>
      <c r="K11" s="25">
        <v>300.0</v>
      </c>
      <c r="L11" s="25">
        <v>300.0</v>
      </c>
      <c r="M11" s="25">
        <v>300.0</v>
      </c>
      <c r="N11" s="25">
        <v>300.0</v>
      </c>
      <c r="O11" s="27">
        <f t="shared" si="2"/>
        <v>3600</v>
      </c>
      <c r="U11" s="17"/>
      <c r="V11" s="17"/>
      <c r="W11" s="17"/>
      <c r="X11" s="17">
        <f t="shared" si="3"/>
        <v>0</v>
      </c>
    </row>
    <row r="12">
      <c r="B12" s="12" t="s">
        <v>37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5">
        <v>2000.0</v>
      </c>
      <c r="O12" s="27">
        <f t="shared" si="2"/>
        <v>2000</v>
      </c>
      <c r="U12" s="17"/>
      <c r="V12" s="17"/>
      <c r="W12" s="17"/>
      <c r="X12" s="17">
        <f t="shared" si="3"/>
        <v>0</v>
      </c>
    </row>
    <row r="13">
      <c r="B13" s="12" t="s">
        <v>38</v>
      </c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7">
        <f t="shared" si="2"/>
        <v>0</v>
      </c>
      <c r="U13" s="17"/>
      <c r="V13" s="17"/>
      <c r="W13" s="17"/>
      <c r="X13" s="17">
        <f t="shared" si="3"/>
        <v>0</v>
      </c>
    </row>
    <row r="14">
      <c r="B14" s="12" t="s">
        <v>42</v>
      </c>
      <c r="C14" s="28">
        <f t="shared" ref="C14:D14" si="5">780+1686</f>
        <v>2466</v>
      </c>
      <c r="D14" s="28">
        <f t="shared" si="5"/>
        <v>2466</v>
      </c>
      <c r="E14" s="28">
        <f>780+1686+25000</f>
        <v>27466</v>
      </c>
      <c r="F14" s="28">
        <f t="shared" ref="F14:J14" si="6">780+1686</f>
        <v>2466</v>
      </c>
      <c r="G14" s="28">
        <f t="shared" si="6"/>
        <v>2466</v>
      </c>
      <c r="H14" s="28">
        <f t="shared" si="6"/>
        <v>2466</v>
      </c>
      <c r="I14" s="28">
        <f t="shared" si="6"/>
        <v>2466</v>
      </c>
      <c r="J14" s="28">
        <f t="shared" si="6"/>
        <v>2466</v>
      </c>
      <c r="K14" s="28">
        <f>780+1686+25000</f>
        <v>27466</v>
      </c>
      <c r="L14" s="28">
        <f t="shared" ref="L14:N14" si="7">780+1686</f>
        <v>2466</v>
      </c>
      <c r="M14" s="28">
        <f t="shared" si="7"/>
        <v>2466</v>
      </c>
      <c r="N14" s="28">
        <f t="shared" si="7"/>
        <v>2466</v>
      </c>
      <c r="O14" s="27">
        <f t="shared" si="2"/>
        <v>79592</v>
      </c>
      <c r="U14" s="17"/>
      <c r="V14" s="17"/>
      <c r="W14" s="17"/>
      <c r="X14" s="17">
        <f t="shared" si="3"/>
        <v>0</v>
      </c>
    </row>
    <row r="15">
      <c r="B15" s="12" t="s">
        <v>44</v>
      </c>
      <c r="C15" s="28">
        <f t="shared" ref="C15:N15" si="8">150*30</f>
        <v>4500</v>
      </c>
      <c r="D15" s="28">
        <f t="shared" si="8"/>
        <v>4500</v>
      </c>
      <c r="E15" s="28">
        <f t="shared" si="8"/>
        <v>4500</v>
      </c>
      <c r="F15" s="28">
        <f t="shared" si="8"/>
        <v>4500</v>
      </c>
      <c r="G15" s="28">
        <f t="shared" si="8"/>
        <v>4500</v>
      </c>
      <c r="H15" s="28">
        <f t="shared" si="8"/>
        <v>4500</v>
      </c>
      <c r="I15" s="28">
        <f t="shared" si="8"/>
        <v>4500</v>
      </c>
      <c r="J15" s="28">
        <f t="shared" si="8"/>
        <v>4500</v>
      </c>
      <c r="K15" s="28">
        <f t="shared" si="8"/>
        <v>4500</v>
      </c>
      <c r="L15" s="28">
        <f t="shared" si="8"/>
        <v>4500</v>
      </c>
      <c r="M15" s="28">
        <f t="shared" si="8"/>
        <v>4500</v>
      </c>
      <c r="N15" s="28">
        <f t="shared" si="8"/>
        <v>4500</v>
      </c>
      <c r="O15" s="27">
        <f t="shared" si="2"/>
        <v>54000</v>
      </c>
      <c r="U15" s="17"/>
      <c r="V15" s="17"/>
      <c r="W15" s="17"/>
      <c r="X15" s="17">
        <f t="shared" si="3"/>
        <v>0</v>
      </c>
    </row>
    <row r="16">
      <c r="B16" s="12" t="s">
        <v>46</v>
      </c>
      <c r="C16" s="25">
        <v>900.0</v>
      </c>
      <c r="D16" s="25">
        <v>900.0</v>
      </c>
      <c r="E16" s="25">
        <v>900.0</v>
      </c>
      <c r="F16" s="25">
        <f>1000+900</f>
        <v>1900</v>
      </c>
      <c r="G16" s="25">
        <v>900.0</v>
      </c>
      <c r="H16" s="25">
        <f>1000+900</f>
        <v>1900</v>
      </c>
      <c r="I16" s="25">
        <v>900.0</v>
      </c>
      <c r="J16" s="25">
        <v>900.0</v>
      </c>
      <c r="K16" s="25">
        <v>900.0</v>
      </c>
      <c r="L16" s="25">
        <v>900.0</v>
      </c>
      <c r="M16" s="25">
        <v>900.0</v>
      </c>
      <c r="N16" s="25">
        <v>900.0</v>
      </c>
      <c r="O16" s="27">
        <f t="shared" si="2"/>
        <v>12800</v>
      </c>
      <c r="U16" s="17"/>
      <c r="V16" s="17"/>
      <c r="W16" s="17"/>
      <c r="X16" s="17">
        <f t="shared" si="3"/>
        <v>0</v>
      </c>
    </row>
    <row r="17">
      <c r="B17" s="11" t="s">
        <v>48</v>
      </c>
      <c r="C17" s="25">
        <v>400.0</v>
      </c>
      <c r="D17" s="25">
        <v>400.0</v>
      </c>
      <c r="E17" s="25">
        <v>400.0</v>
      </c>
      <c r="F17" s="25">
        <v>400.0</v>
      </c>
      <c r="G17" s="25">
        <v>400.0</v>
      </c>
      <c r="H17" s="25">
        <v>400.0</v>
      </c>
      <c r="I17" s="25">
        <v>400.0</v>
      </c>
      <c r="J17" s="25">
        <v>400.0</v>
      </c>
      <c r="K17" s="25">
        <v>400.0</v>
      </c>
      <c r="L17" s="25">
        <v>400.0</v>
      </c>
      <c r="M17" s="25">
        <v>400.0</v>
      </c>
      <c r="N17" s="25">
        <v>400.0</v>
      </c>
      <c r="O17" s="27">
        <f t="shared" si="2"/>
        <v>4800</v>
      </c>
      <c r="U17" s="17"/>
      <c r="V17" s="17"/>
      <c r="W17" s="17"/>
      <c r="X17" s="17">
        <f t="shared" si="3"/>
        <v>0</v>
      </c>
    </row>
    <row r="18">
      <c r="B18" s="6" t="s">
        <v>49</v>
      </c>
      <c r="C18" s="28">
        <f t="shared" ref="C18:N18" si="9">140+200+100+100+200</f>
        <v>740</v>
      </c>
      <c r="D18" s="28">
        <f t="shared" si="9"/>
        <v>740</v>
      </c>
      <c r="E18" s="28">
        <f t="shared" si="9"/>
        <v>740</v>
      </c>
      <c r="F18" s="28">
        <f t="shared" si="9"/>
        <v>740</v>
      </c>
      <c r="G18" s="28">
        <f t="shared" si="9"/>
        <v>740</v>
      </c>
      <c r="H18" s="28">
        <f t="shared" si="9"/>
        <v>740</v>
      </c>
      <c r="I18" s="28">
        <f t="shared" si="9"/>
        <v>740</v>
      </c>
      <c r="J18" s="28">
        <f t="shared" si="9"/>
        <v>740</v>
      </c>
      <c r="K18" s="28">
        <f t="shared" si="9"/>
        <v>740</v>
      </c>
      <c r="L18" s="28">
        <f t="shared" si="9"/>
        <v>740</v>
      </c>
      <c r="M18" s="28">
        <f t="shared" si="9"/>
        <v>740</v>
      </c>
      <c r="N18" s="28">
        <f t="shared" si="9"/>
        <v>740</v>
      </c>
      <c r="O18" s="27">
        <f t="shared" si="2"/>
        <v>8880</v>
      </c>
    </row>
    <row r="19">
      <c r="B19" s="11" t="s">
        <v>51</v>
      </c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7">
        <f t="shared" si="2"/>
        <v>0</v>
      </c>
    </row>
    <row r="20">
      <c r="B20" s="11" t="s">
        <v>53</v>
      </c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7">
        <f t="shared" si="2"/>
        <v>0</v>
      </c>
    </row>
    <row r="21">
      <c r="B21" s="11" t="s">
        <v>54</v>
      </c>
      <c r="C21" s="25">
        <v>1200.0</v>
      </c>
      <c r="D21" s="25">
        <v>1200.0</v>
      </c>
      <c r="E21" s="25">
        <v>1200.0</v>
      </c>
      <c r="F21" s="25">
        <v>1200.0</v>
      </c>
      <c r="G21" s="25">
        <v>1200.0</v>
      </c>
      <c r="H21" s="25">
        <v>1200.0</v>
      </c>
      <c r="I21" s="25">
        <v>1200.0</v>
      </c>
      <c r="J21" s="25">
        <v>1200.0</v>
      </c>
      <c r="K21" s="25">
        <v>1200.0</v>
      </c>
      <c r="L21" s="25">
        <v>1200.0</v>
      </c>
      <c r="M21" s="25">
        <v>1200.0</v>
      </c>
      <c r="N21" s="25">
        <v>1200.0</v>
      </c>
      <c r="O21" s="27">
        <f t="shared" si="2"/>
        <v>14400</v>
      </c>
    </row>
    <row r="22">
      <c r="B22" s="11" t="s">
        <v>157</v>
      </c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7"/>
    </row>
    <row r="23">
      <c r="B23" s="11" t="s">
        <v>56</v>
      </c>
      <c r="C23" s="28">
        <f t="shared" ref="C23:N23" si="10">300+300+200</f>
        <v>800</v>
      </c>
      <c r="D23" s="28">
        <f t="shared" si="10"/>
        <v>800</v>
      </c>
      <c r="E23" s="28">
        <f t="shared" si="10"/>
        <v>800</v>
      </c>
      <c r="F23" s="28">
        <f t="shared" si="10"/>
        <v>800</v>
      </c>
      <c r="G23" s="28">
        <f t="shared" si="10"/>
        <v>800</v>
      </c>
      <c r="H23" s="28">
        <f t="shared" si="10"/>
        <v>800</v>
      </c>
      <c r="I23" s="28">
        <f t="shared" si="10"/>
        <v>800</v>
      </c>
      <c r="J23" s="28">
        <f t="shared" si="10"/>
        <v>800</v>
      </c>
      <c r="K23" s="28">
        <f t="shared" si="10"/>
        <v>800</v>
      </c>
      <c r="L23" s="28">
        <f t="shared" si="10"/>
        <v>800</v>
      </c>
      <c r="M23" s="28">
        <f t="shared" si="10"/>
        <v>800</v>
      </c>
      <c r="N23" s="28">
        <f t="shared" si="10"/>
        <v>800</v>
      </c>
      <c r="O23" s="27">
        <f t="shared" ref="O23:O37" si="12">SUM(C23:N23)</f>
        <v>9600</v>
      </c>
    </row>
    <row r="24">
      <c r="B24" s="21" t="s">
        <v>58</v>
      </c>
      <c r="C24" s="27">
        <f t="shared" ref="C24:N24" si="11">SUM(C10:C23)</f>
        <v>11366</v>
      </c>
      <c r="D24" s="27">
        <f t="shared" si="11"/>
        <v>11366</v>
      </c>
      <c r="E24" s="27">
        <f t="shared" si="11"/>
        <v>36366</v>
      </c>
      <c r="F24" s="27">
        <f t="shared" si="11"/>
        <v>12366</v>
      </c>
      <c r="G24" s="27">
        <f t="shared" si="11"/>
        <v>11366</v>
      </c>
      <c r="H24" s="27">
        <f t="shared" si="11"/>
        <v>12366</v>
      </c>
      <c r="I24" s="27">
        <f t="shared" si="11"/>
        <v>11366</v>
      </c>
      <c r="J24" s="27">
        <f t="shared" si="11"/>
        <v>11366</v>
      </c>
      <c r="K24" s="27">
        <f t="shared" si="11"/>
        <v>36366</v>
      </c>
      <c r="L24" s="27">
        <f t="shared" si="11"/>
        <v>11366</v>
      </c>
      <c r="M24" s="27">
        <f t="shared" si="11"/>
        <v>11366</v>
      </c>
      <c r="N24" s="27">
        <f t="shared" si="11"/>
        <v>13366</v>
      </c>
      <c r="O24" s="29">
        <f t="shared" si="12"/>
        <v>190392</v>
      </c>
    </row>
    <row r="25">
      <c r="B25" s="12" t="s">
        <v>63</v>
      </c>
      <c r="C25" s="28">
        <f t="shared" ref="C25:N25" si="13">IF($E54=C$4,$D54,0)+IF($O54=C$4,$N54,0)</f>
        <v>0</v>
      </c>
      <c r="D25" s="28">
        <f t="shared" si="13"/>
        <v>0</v>
      </c>
      <c r="E25" s="28">
        <f t="shared" si="13"/>
        <v>0</v>
      </c>
      <c r="F25" s="28">
        <f t="shared" si="13"/>
        <v>0</v>
      </c>
      <c r="G25" s="28">
        <f t="shared" si="13"/>
        <v>0</v>
      </c>
      <c r="H25" s="28">
        <f t="shared" si="13"/>
        <v>0</v>
      </c>
      <c r="I25" s="28">
        <f t="shared" si="13"/>
        <v>0</v>
      </c>
      <c r="J25" s="28">
        <f t="shared" si="13"/>
        <v>0</v>
      </c>
      <c r="K25" s="28">
        <f t="shared" si="13"/>
        <v>0</v>
      </c>
      <c r="L25" s="28">
        <f t="shared" si="13"/>
        <v>0</v>
      </c>
      <c r="M25" s="28">
        <f t="shared" si="13"/>
        <v>0</v>
      </c>
      <c r="N25" s="28">
        <f t="shared" si="13"/>
        <v>0</v>
      </c>
      <c r="O25" s="27">
        <f t="shared" si="12"/>
        <v>0</v>
      </c>
    </row>
    <row r="26">
      <c r="B26" s="12" t="s">
        <v>66</v>
      </c>
      <c r="C26" s="28">
        <f t="shared" ref="C26:N26" si="14">IF($E55=C$4,$D55,0)+IF($O55=C$4,$N55,0)</f>
        <v>0</v>
      </c>
      <c r="D26" s="28">
        <f t="shared" si="14"/>
        <v>0</v>
      </c>
      <c r="E26" s="28">
        <f t="shared" si="14"/>
        <v>0</v>
      </c>
      <c r="F26" s="28">
        <f t="shared" si="14"/>
        <v>0</v>
      </c>
      <c r="G26" s="28">
        <f t="shared" si="14"/>
        <v>0</v>
      </c>
      <c r="H26" s="28">
        <f t="shared" si="14"/>
        <v>0</v>
      </c>
      <c r="I26" s="28">
        <f t="shared" si="14"/>
        <v>0</v>
      </c>
      <c r="J26" s="28">
        <f t="shared" si="14"/>
        <v>0</v>
      </c>
      <c r="K26" s="28">
        <f t="shared" si="14"/>
        <v>0</v>
      </c>
      <c r="L26" s="28">
        <f t="shared" si="14"/>
        <v>0</v>
      </c>
      <c r="M26" s="28">
        <f t="shared" si="14"/>
        <v>0</v>
      </c>
      <c r="N26" s="28">
        <f t="shared" si="14"/>
        <v>0</v>
      </c>
      <c r="O26" s="27">
        <f t="shared" si="12"/>
        <v>0</v>
      </c>
    </row>
    <row r="27">
      <c r="B27" s="12" t="s">
        <v>68</v>
      </c>
      <c r="C27" s="28">
        <f t="shared" ref="C27:N27" si="15">IF($E56=C$4,$D56,0)+IF($O56=C$4,$N56,0)</f>
        <v>0</v>
      </c>
      <c r="D27" s="28">
        <f t="shared" si="15"/>
        <v>0</v>
      </c>
      <c r="E27" s="28">
        <f t="shared" si="15"/>
        <v>0</v>
      </c>
      <c r="F27" s="28">
        <f t="shared" si="15"/>
        <v>0</v>
      </c>
      <c r="G27" s="28">
        <f t="shared" si="15"/>
        <v>0</v>
      </c>
      <c r="H27" s="28">
        <f t="shared" si="15"/>
        <v>0</v>
      </c>
      <c r="I27" s="28">
        <f t="shared" si="15"/>
        <v>0</v>
      </c>
      <c r="J27" s="28">
        <f t="shared" si="15"/>
        <v>0</v>
      </c>
      <c r="K27" s="28">
        <f t="shared" si="15"/>
        <v>0</v>
      </c>
      <c r="L27" s="28">
        <f t="shared" si="15"/>
        <v>0</v>
      </c>
      <c r="M27" s="28">
        <f t="shared" si="15"/>
        <v>0</v>
      </c>
      <c r="N27" s="28">
        <f t="shared" si="15"/>
        <v>0</v>
      </c>
      <c r="O27" s="27">
        <f t="shared" si="12"/>
        <v>0</v>
      </c>
    </row>
    <row r="28">
      <c r="B28" s="12" t="s">
        <v>71</v>
      </c>
      <c r="C28" s="28">
        <f t="shared" ref="C28:N28" si="16">IF($E57=C$4,$D57,0)+IF($O57=C$4,$N57,0)</f>
        <v>0</v>
      </c>
      <c r="D28" s="28">
        <f t="shared" si="16"/>
        <v>0</v>
      </c>
      <c r="E28" s="28">
        <f t="shared" si="16"/>
        <v>0</v>
      </c>
      <c r="F28" s="28">
        <f t="shared" si="16"/>
        <v>0</v>
      </c>
      <c r="G28" s="28">
        <f t="shared" si="16"/>
        <v>0</v>
      </c>
      <c r="H28" s="28">
        <f t="shared" si="16"/>
        <v>0</v>
      </c>
      <c r="I28" s="28">
        <f t="shared" si="16"/>
        <v>0</v>
      </c>
      <c r="J28" s="28">
        <f t="shared" si="16"/>
        <v>0</v>
      </c>
      <c r="K28" s="28">
        <f t="shared" si="16"/>
        <v>0</v>
      </c>
      <c r="L28" s="28">
        <f t="shared" si="16"/>
        <v>0</v>
      </c>
      <c r="M28" s="28">
        <f t="shared" si="16"/>
        <v>0</v>
      </c>
      <c r="N28" s="28">
        <f t="shared" si="16"/>
        <v>0</v>
      </c>
      <c r="O28" s="27">
        <f t="shared" si="12"/>
        <v>0</v>
      </c>
    </row>
    <row r="29">
      <c r="B29" s="12" t="s">
        <v>73</v>
      </c>
      <c r="C29" s="28">
        <f t="shared" ref="C29:N29" si="17">IF($D59=C4,$J67,0)+IF($D71=C4,$J79,0)+IF($D83=C4,$J91,0)+IF($N59=C4,$T67,0)+IF($N71=C4,$T79,0)+IF($N83=C4,$T91,0)</f>
        <v>0</v>
      </c>
      <c r="D29" s="28">
        <f t="shared" si="17"/>
        <v>0</v>
      </c>
      <c r="E29" s="28">
        <f t="shared" si="17"/>
        <v>0</v>
      </c>
      <c r="F29" s="28">
        <f t="shared" si="17"/>
        <v>0</v>
      </c>
      <c r="G29" s="28">
        <f t="shared" si="17"/>
        <v>0</v>
      </c>
      <c r="H29" s="28">
        <f t="shared" si="17"/>
        <v>0</v>
      </c>
      <c r="I29" s="28">
        <f t="shared" si="17"/>
        <v>0</v>
      </c>
      <c r="J29" s="28">
        <f t="shared" si="17"/>
        <v>0</v>
      </c>
      <c r="K29" s="28">
        <f t="shared" si="17"/>
        <v>0</v>
      </c>
      <c r="L29" s="28">
        <f t="shared" si="17"/>
        <v>0</v>
      </c>
      <c r="M29" s="28">
        <f t="shared" si="17"/>
        <v>0</v>
      </c>
      <c r="N29" s="28">
        <f t="shared" si="17"/>
        <v>0</v>
      </c>
      <c r="O29" s="27">
        <f t="shared" si="12"/>
        <v>0</v>
      </c>
    </row>
    <row r="30">
      <c r="B30" s="12" t="s">
        <v>77</v>
      </c>
      <c r="C30" s="28">
        <f t="shared" ref="C30:N30" si="18">IF($D59=C4,$D69,0)+IF($D71=C4,$D81,0)+IF($D83=C4,$D93,0)+IF($N59=C4,$N69,0)+IF($N71=C4,$N81,0)+IF($N83=C4,$N93,0)</f>
        <v>0</v>
      </c>
      <c r="D30" s="28">
        <f t="shared" si="18"/>
        <v>0</v>
      </c>
      <c r="E30" s="28">
        <f t="shared" si="18"/>
        <v>0</v>
      </c>
      <c r="F30" s="28">
        <f t="shared" si="18"/>
        <v>0</v>
      </c>
      <c r="G30" s="28">
        <f t="shared" si="18"/>
        <v>0</v>
      </c>
      <c r="H30" s="28">
        <f t="shared" si="18"/>
        <v>0</v>
      </c>
      <c r="I30" s="28">
        <f t="shared" si="18"/>
        <v>0</v>
      </c>
      <c r="J30" s="28">
        <f t="shared" si="18"/>
        <v>0</v>
      </c>
      <c r="K30" s="28">
        <f t="shared" si="18"/>
        <v>0</v>
      </c>
      <c r="L30" s="28">
        <f t="shared" si="18"/>
        <v>0</v>
      </c>
      <c r="M30" s="28">
        <f t="shared" si="18"/>
        <v>0</v>
      </c>
      <c r="N30" s="28">
        <f t="shared" si="18"/>
        <v>0</v>
      </c>
      <c r="O30" s="27">
        <f t="shared" si="12"/>
        <v>0</v>
      </c>
    </row>
    <row r="31">
      <c r="B31" s="12" t="s">
        <v>80</v>
      </c>
      <c r="C31" s="28">
        <f t="shared" ref="C31:N31" si="19">IF($D95=C4,$J103,0)+IF($D107=C4,$J115,0)+IF($D119=C4,$J127,0)+IF($N95=C4,$T95,0)+IF($N107=C4,$T115,0)+IF($N119=C4,$T127,0)</f>
        <v>0</v>
      </c>
      <c r="D31" s="28">
        <f t="shared" si="19"/>
        <v>0</v>
      </c>
      <c r="E31" s="28">
        <f t="shared" si="19"/>
        <v>0</v>
      </c>
      <c r="F31" s="28">
        <f t="shared" si="19"/>
        <v>0</v>
      </c>
      <c r="G31" s="28">
        <f t="shared" si="19"/>
        <v>0</v>
      </c>
      <c r="H31" s="28">
        <f t="shared" si="19"/>
        <v>0</v>
      </c>
      <c r="I31" s="28">
        <f t="shared" si="19"/>
        <v>0</v>
      </c>
      <c r="J31" s="28">
        <f t="shared" si="19"/>
        <v>0</v>
      </c>
      <c r="K31" s="28">
        <f t="shared" si="19"/>
        <v>0</v>
      </c>
      <c r="L31" s="28">
        <f t="shared" si="19"/>
        <v>0</v>
      </c>
      <c r="M31" s="28">
        <f t="shared" si="19"/>
        <v>0</v>
      </c>
      <c r="N31" s="28">
        <f t="shared" si="19"/>
        <v>0</v>
      </c>
      <c r="O31" s="27">
        <f t="shared" si="12"/>
        <v>0</v>
      </c>
    </row>
    <row r="32">
      <c r="B32" s="12" t="s">
        <v>82</v>
      </c>
      <c r="C32" s="28">
        <f t="shared" ref="C32:N32" si="20">IF($D95=C4,$D105,0)+IF($D107=C4,$D117,0)+IF($D119=C4,$D129,0)+IF($N95=C4,$N105,0)+IF($N107=C4,$N117,0)+IF($N119=C4,$N129,0)</f>
        <v>0</v>
      </c>
      <c r="D32" s="28">
        <f t="shared" si="20"/>
        <v>0</v>
      </c>
      <c r="E32" s="28">
        <f t="shared" si="20"/>
        <v>0</v>
      </c>
      <c r="F32" s="28">
        <f t="shared" si="20"/>
        <v>0</v>
      </c>
      <c r="G32" s="28">
        <f t="shared" si="20"/>
        <v>0</v>
      </c>
      <c r="H32" s="28">
        <f t="shared" si="20"/>
        <v>0</v>
      </c>
      <c r="I32" s="28">
        <f t="shared" si="20"/>
        <v>0</v>
      </c>
      <c r="J32" s="28">
        <f t="shared" si="20"/>
        <v>0</v>
      </c>
      <c r="K32" s="28">
        <f t="shared" si="20"/>
        <v>0</v>
      </c>
      <c r="L32" s="28">
        <f t="shared" si="20"/>
        <v>0</v>
      </c>
      <c r="M32" s="28">
        <f t="shared" si="20"/>
        <v>0</v>
      </c>
      <c r="N32" s="28">
        <f t="shared" si="20"/>
        <v>0</v>
      </c>
      <c r="O32" s="27">
        <f t="shared" si="12"/>
        <v>0</v>
      </c>
    </row>
    <row r="33">
      <c r="B33" s="12" t="s">
        <v>84</v>
      </c>
      <c r="C33" s="28">
        <f t="shared" ref="C33:N33" si="21">IF($E132=C4,D132,0)+IF($O132=C4,$N132,0)</f>
        <v>0</v>
      </c>
      <c r="D33" s="28">
        <f t="shared" si="21"/>
        <v>0</v>
      </c>
      <c r="E33" s="28">
        <f t="shared" si="21"/>
        <v>0</v>
      </c>
      <c r="F33" s="28">
        <f t="shared" si="21"/>
        <v>0</v>
      </c>
      <c r="G33" s="28">
        <f t="shared" si="21"/>
        <v>0</v>
      </c>
      <c r="H33" s="28">
        <f t="shared" si="21"/>
        <v>0</v>
      </c>
      <c r="I33" s="28">
        <f t="shared" si="21"/>
        <v>0</v>
      </c>
      <c r="J33" s="28">
        <f t="shared" si="21"/>
        <v>0</v>
      </c>
      <c r="K33" s="28">
        <f t="shared" si="21"/>
        <v>0</v>
      </c>
      <c r="L33" s="28">
        <f t="shared" si="21"/>
        <v>0</v>
      </c>
      <c r="M33" s="28">
        <f t="shared" si="21"/>
        <v>0</v>
      </c>
      <c r="N33" s="28">
        <f t="shared" si="21"/>
        <v>0</v>
      </c>
      <c r="O33" s="27">
        <f t="shared" si="12"/>
        <v>0</v>
      </c>
    </row>
    <row r="34">
      <c r="B34" s="11" t="s">
        <v>86</v>
      </c>
      <c r="C34" s="28">
        <f t="shared" ref="C34:N34" si="22">SUMIF($D136:$D141,C4,$C136:$C141)+SUMIF($N136:$N141,C4,$M136:$M141)</f>
        <v>0</v>
      </c>
      <c r="D34" s="28">
        <f t="shared" si="22"/>
        <v>0</v>
      </c>
      <c r="E34" s="28">
        <f t="shared" si="22"/>
        <v>0</v>
      </c>
      <c r="F34" s="28">
        <f t="shared" si="22"/>
        <v>0</v>
      </c>
      <c r="G34" s="28">
        <f t="shared" si="22"/>
        <v>0</v>
      </c>
      <c r="H34" s="28">
        <f t="shared" si="22"/>
        <v>0</v>
      </c>
      <c r="I34" s="28">
        <f t="shared" si="22"/>
        <v>0</v>
      </c>
      <c r="J34" s="28">
        <f t="shared" si="22"/>
        <v>0</v>
      </c>
      <c r="K34" s="28">
        <f t="shared" si="22"/>
        <v>0</v>
      </c>
      <c r="L34" s="28">
        <f t="shared" si="22"/>
        <v>0</v>
      </c>
      <c r="M34" s="28">
        <f t="shared" si="22"/>
        <v>0</v>
      </c>
      <c r="N34" s="28">
        <f t="shared" si="22"/>
        <v>0</v>
      </c>
      <c r="O34" s="27">
        <f t="shared" si="12"/>
        <v>0</v>
      </c>
    </row>
    <row r="35">
      <c r="B35" s="21" t="s">
        <v>87</v>
      </c>
      <c r="C35" s="27">
        <f t="shared" ref="C35:N35" si="23">SUM(C25:C34)</f>
        <v>0</v>
      </c>
      <c r="D35" s="27">
        <f t="shared" si="23"/>
        <v>0</v>
      </c>
      <c r="E35" s="27">
        <f t="shared" si="23"/>
        <v>0</v>
      </c>
      <c r="F35" s="27">
        <f t="shared" si="23"/>
        <v>0</v>
      </c>
      <c r="G35" s="27">
        <f t="shared" si="23"/>
        <v>0</v>
      </c>
      <c r="H35" s="27">
        <f t="shared" si="23"/>
        <v>0</v>
      </c>
      <c r="I35" s="27">
        <f t="shared" si="23"/>
        <v>0</v>
      </c>
      <c r="J35" s="27">
        <f t="shared" si="23"/>
        <v>0</v>
      </c>
      <c r="K35" s="27">
        <f t="shared" si="23"/>
        <v>0</v>
      </c>
      <c r="L35" s="27">
        <f t="shared" si="23"/>
        <v>0</v>
      </c>
      <c r="M35" s="27">
        <f t="shared" si="23"/>
        <v>0</v>
      </c>
      <c r="N35" s="27">
        <f t="shared" si="23"/>
        <v>0</v>
      </c>
      <c r="O35" s="29">
        <f t="shared" si="12"/>
        <v>0</v>
      </c>
    </row>
    <row r="36">
      <c r="B36" s="21" t="s">
        <v>89</v>
      </c>
      <c r="C36" s="27">
        <f t="shared" ref="C36:N36" si="24">C24+C35</f>
        <v>11366</v>
      </c>
      <c r="D36" s="27">
        <f t="shared" si="24"/>
        <v>11366</v>
      </c>
      <c r="E36" s="27">
        <f t="shared" si="24"/>
        <v>36366</v>
      </c>
      <c r="F36" s="27">
        <f t="shared" si="24"/>
        <v>12366</v>
      </c>
      <c r="G36" s="27">
        <f t="shared" si="24"/>
        <v>11366</v>
      </c>
      <c r="H36" s="27">
        <f t="shared" si="24"/>
        <v>12366</v>
      </c>
      <c r="I36" s="27">
        <f t="shared" si="24"/>
        <v>11366</v>
      </c>
      <c r="J36" s="27">
        <f t="shared" si="24"/>
        <v>11366</v>
      </c>
      <c r="K36" s="27">
        <f t="shared" si="24"/>
        <v>36366</v>
      </c>
      <c r="L36" s="27">
        <f t="shared" si="24"/>
        <v>11366</v>
      </c>
      <c r="M36" s="27">
        <f t="shared" si="24"/>
        <v>11366</v>
      </c>
      <c r="N36" s="27">
        <f t="shared" si="24"/>
        <v>13366</v>
      </c>
      <c r="O36" s="27">
        <f t="shared" si="12"/>
        <v>190392</v>
      </c>
    </row>
    <row r="37">
      <c r="B37" s="21" t="s">
        <v>91</v>
      </c>
      <c r="C37" s="33">
        <f t="shared" ref="C37:N37" si="25">C9-C36</f>
        <v>634</v>
      </c>
      <c r="D37" s="33">
        <f t="shared" si="25"/>
        <v>634</v>
      </c>
      <c r="E37" s="33">
        <f t="shared" si="25"/>
        <v>-24366</v>
      </c>
      <c r="F37" s="33">
        <f t="shared" si="25"/>
        <v>-366</v>
      </c>
      <c r="G37" s="33">
        <f t="shared" si="25"/>
        <v>634</v>
      </c>
      <c r="H37" s="33">
        <f t="shared" si="25"/>
        <v>-366</v>
      </c>
      <c r="I37" s="33">
        <f t="shared" si="25"/>
        <v>634</v>
      </c>
      <c r="J37" s="33">
        <f t="shared" si="25"/>
        <v>634</v>
      </c>
      <c r="K37" s="33">
        <f t="shared" si="25"/>
        <v>-24366</v>
      </c>
      <c r="L37" s="33">
        <f t="shared" si="25"/>
        <v>634</v>
      </c>
      <c r="M37" s="33">
        <f t="shared" si="25"/>
        <v>634</v>
      </c>
      <c r="N37" s="33">
        <f t="shared" si="25"/>
        <v>-1366</v>
      </c>
      <c r="O37" s="33">
        <f t="shared" si="12"/>
        <v>-46392</v>
      </c>
    </row>
    <row r="38">
      <c r="B38" s="21" t="s">
        <v>19</v>
      </c>
      <c r="C38" s="34">
        <f>C41+C37</f>
        <v>10634</v>
      </c>
      <c r="D38" s="35">
        <f t="shared" ref="D38:N38" si="26">C38+D37</f>
        <v>11268</v>
      </c>
      <c r="E38" s="35">
        <f t="shared" si="26"/>
        <v>-13098</v>
      </c>
      <c r="F38" s="35">
        <f t="shared" si="26"/>
        <v>-13464</v>
      </c>
      <c r="G38" s="35">
        <f t="shared" si="26"/>
        <v>-12830</v>
      </c>
      <c r="H38" s="35">
        <f t="shared" si="26"/>
        <v>-13196</v>
      </c>
      <c r="I38" s="35">
        <f t="shared" si="26"/>
        <v>-12562</v>
      </c>
      <c r="J38" s="35">
        <f t="shared" si="26"/>
        <v>-11928</v>
      </c>
      <c r="K38" s="35">
        <f t="shared" si="26"/>
        <v>-36294</v>
      </c>
      <c r="L38" s="35">
        <f t="shared" si="26"/>
        <v>-35660</v>
      </c>
      <c r="M38" s="35">
        <f t="shared" si="26"/>
        <v>-35026</v>
      </c>
      <c r="N38" s="35">
        <f t="shared" si="26"/>
        <v>-36392</v>
      </c>
      <c r="O38" s="35">
        <f>N38</f>
        <v>-36392</v>
      </c>
    </row>
    <row r="40">
      <c r="B40" s="2" t="s">
        <v>94</v>
      </c>
    </row>
    <row r="41">
      <c r="B41" s="36" t="s">
        <v>95</v>
      </c>
      <c r="C41" s="37">
        <v>10000.0</v>
      </c>
    </row>
    <row r="42">
      <c r="B42" s="36" t="s">
        <v>96</v>
      </c>
      <c r="C42" s="36">
        <v>4.0</v>
      </c>
    </row>
    <row r="43">
      <c r="B43" s="36" t="s">
        <v>97</v>
      </c>
      <c r="C43" s="36">
        <v>1.0</v>
      </c>
    </row>
    <row r="44">
      <c r="B44" s="36" t="s">
        <v>98</v>
      </c>
      <c r="C44" s="36">
        <v>23.0</v>
      </c>
    </row>
    <row r="46">
      <c r="B46" s="2" t="s">
        <v>99</v>
      </c>
    </row>
    <row r="47">
      <c r="B47" s="36" t="s">
        <v>100</v>
      </c>
      <c r="C47" s="36" t="s">
        <v>9</v>
      </c>
    </row>
    <row r="48">
      <c r="B48" s="36" t="s">
        <v>101</v>
      </c>
      <c r="C48" s="38">
        <f>HLOOKUP(C47,C4:N15,12,FALSE)</f>
        <v>4500</v>
      </c>
      <c r="D48" t="str">
        <f>IF(C48&gt;1500*C42,"spend less on food","sustainable")</f>
        <v>sustainable</v>
      </c>
      <c r="H48" s="8"/>
    </row>
    <row r="49">
      <c r="B49" s="36" t="s">
        <v>102</v>
      </c>
      <c r="C49" s="39">
        <f>O12</f>
        <v>2000</v>
      </c>
      <c r="D49" t="str">
        <f>IF(C49&gt;2000,"spend less on social","sustainable")</f>
        <v>sustainable</v>
      </c>
    </row>
    <row r="50">
      <c r="B50" s="36" t="s">
        <v>103</v>
      </c>
      <c r="C50" s="39">
        <f>HLOOKUP(C47,C4:N11,7,FALSE)+HLOOKUP(C47,C4:N11,8,FALSE)</f>
        <v>360</v>
      </c>
      <c r="D50" t="str">
        <f>IF(C50&gt;420,"spend less on water and electricity","sustainable")</f>
        <v>sustainable</v>
      </c>
    </row>
    <row r="52">
      <c r="B52" s="2" t="s">
        <v>104</v>
      </c>
      <c r="C52" s="8"/>
      <c r="D52" s="8"/>
      <c r="E52" s="8"/>
      <c r="L52" s="2" t="s">
        <v>105</v>
      </c>
    </row>
    <row r="53">
      <c r="B53" s="8"/>
      <c r="C53" s="36" t="s">
        <v>106</v>
      </c>
      <c r="D53" s="36" t="s">
        <v>107</v>
      </c>
      <c r="E53" s="36" t="s">
        <v>108</v>
      </c>
      <c r="L53" s="8"/>
      <c r="M53" s="36" t="s">
        <v>106</v>
      </c>
      <c r="N53" s="36" t="s">
        <v>107</v>
      </c>
      <c r="O53" s="36" t="s">
        <v>108</v>
      </c>
    </row>
    <row r="54">
      <c r="B54" s="36" t="s">
        <v>109</v>
      </c>
      <c r="C54" s="38"/>
      <c r="D54" s="38">
        <f t="shared" ref="D54:D55" si="27">C54*C$44</f>
        <v>0</v>
      </c>
      <c r="E54" s="40"/>
      <c r="L54" s="36" t="s">
        <v>109</v>
      </c>
      <c r="M54" s="38"/>
      <c r="N54" s="38">
        <f t="shared" ref="N54:N55" si="28">M54*C$44</f>
        <v>0</v>
      </c>
      <c r="O54" s="40"/>
    </row>
    <row r="55">
      <c r="B55" s="36" t="s">
        <v>110</v>
      </c>
      <c r="C55" s="38"/>
      <c r="D55" s="38">
        <f t="shared" si="27"/>
        <v>0</v>
      </c>
      <c r="E55" s="40"/>
      <c r="L55" s="36" t="s">
        <v>110</v>
      </c>
      <c r="M55" s="38"/>
      <c r="N55" s="38">
        <f t="shared" si="28"/>
        <v>0</v>
      </c>
      <c r="O55" s="40"/>
    </row>
    <row r="56">
      <c r="B56" s="36" t="s">
        <v>111</v>
      </c>
      <c r="C56" s="37" t="s">
        <v>112</v>
      </c>
      <c r="D56" s="38"/>
      <c r="E56" s="40"/>
      <c r="L56" s="36" t="s">
        <v>111</v>
      </c>
      <c r="M56" s="37" t="s">
        <v>112</v>
      </c>
      <c r="N56" s="40"/>
      <c r="O56" s="40"/>
    </row>
    <row r="57">
      <c r="B57" s="36" t="s">
        <v>113</v>
      </c>
      <c r="C57" s="38"/>
      <c r="D57" s="38">
        <f>C57*C$44</f>
        <v>0</v>
      </c>
      <c r="E57" s="40"/>
      <c r="L57" s="36" t="s">
        <v>113</v>
      </c>
      <c r="M57" s="38"/>
      <c r="N57" s="38">
        <f>M57*C$44</f>
        <v>0</v>
      </c>
      <c r="O57" s="40"/>
    </row>
    <row r="59">
      <c r="B59" s="8" t="s">
        <v>114</v>
      </c>
      <c r="C59" s="8" t="s">
        <v>115</v>
      </c>
      <c r="L59" s="8" t="s">
        <v>114</v>
      </c>
      <c r="M59" s="8" t="s">
        <v>115</v>
      </c>
    </row>
    <row r="60" ht="16.5" customHeight="1">
      <c r="B60" s="36" t="s">
        <v>116</v>
      </c>
      <c r="C60" s="36" t="s">
        <v>117</v>
      </c>
      <c r="D60" s="36" t="s">
        <v>118</v>
      </c>
      <c r="E60" s="36" t="s">
        <v>125</v>
      </c>
      <c r="F60" s="41" t="s">
        <v>120</v>
      </c>
      <c r="G60" s="36" t="s">
        <v>121</v>
      </c>
      <c r="H60" s="36" t="s">
        <v>122</v>
      </c>
      <c r="I60" s="41" t="s">
        <v>123</v>
      </c>
      <c r="J60" s="41" t="s">
        <v>124</v>
      </c>
      <c r="L60" s="36" t="s">
        <v>116</v>
      </c>
      <c r="M60" s="36" t="s">
        <v>117</v>
      </c>
      <c r="N60" s="36" t="s">
        <v>118</v>
      </c>
      <c r="O60" s="36" t="s">
        <v>125</v>
      </c>
      <c r="P60" s="41" t="s">
        <v>120</v>
      </c>
      <c r="Q60" s="36" t="s">
        <v>121</v>
      </c>
      <c r="R60" s="36" t="s">
        <v>122</v>
      </c>
      <c r="S60" s="41" t="s">
        <v>123</v>
      </c>
      <c r="T60" s="41" t="s">
        <v>124</v>
      </c>
    </row>
    <row r="61">
      <c r="B61" s="40"/>
      <c r="C61" s="38"/>
      <c r="D61" s="38"/>
      <c r="E61" s="42" t="str">
        <f t="shared" ref="E61:E66" si="29">D61/C61</f>
        <v>#DIV/0!</v>
      </c>
      <c r="F61" s="42">
        <f t="shared" ref="F61:F66" si="30">$C$44</f>
        <v>23</v>
      </c>
      <c r="G61" s="42" t="str">
        <f t="shared" ref="G61:G66" si="31">E61*F61</f>
        <v>#DIV/0!</v>
      </c>
      <c r="H61" s="42" t="str">
        <f t="shared" ref="H61:H66" si="32">ROUNDUP(G61,0)</f>
        <v>#DIV/0!</v>
      </c>
      <c r="I61" s="38"/>
      <c r="J61" s="38" t="str">
        <f t="shared" ref="J61:J66" si="33">H61*I61</f>
        <v>#DIV/0!</v>
      </c>
      <c r="L61" s="40"/>
      <c r="M61" s="38"/>
      <c r="N61" s="38"/>
      <c r="O61" s="42" t="str">
        <f t="shared" ref="O61:O66" si="34">N61/M61</f>
        <v>#DIV/0!</v>
      </c>
      <c r="P61" s="42">
        <f t="shared" ref="P61:P66" si="35">$C$44</f>
        <v>23</v>
      </c>
      <c r="Q61" s="42" t="str">
        <f t="shared" ref="Q61:Q66" si="36">O61*P61</f>
        <v>#DIV/0!</v>
      </c>
      <c r="R61" s="42" t="str">
        <f t="shared" ref="R61:R66" si="37">ROUNDUP(Q61,0)</f>
        <v>#DIV/0!</v>
      </c>
      <c r="S61" s="38"/>
      <c r="T61" s="38" t="str">
        <f t="shared" ref="T61:T66" si="38">R61*S61</f>
        <v>#DIV/0!</v>
      </c>
    </row>
    <row r="62">
      <c r="B62" s="40"/>
      <c r="C62" s="38"/>
      <c r="D62" s="38"/>
      <c r="E62" s="42" t="str">
        <f t="shared" si="29"/>
        <v>#DIV/0!</v>
      </c>
      <c r="F62" s="42">
        <f t="shared" si="30"/>
        <v>23</v>
      </c>
      <c r="G62" s="42" t="str">
        <f t="shared" si="31"/>
        <v>#DIV/0!</v>
      </c>
      <c r="H62" s="42" t="str">
        <f t="shared" si="32"/>
        <v>#DIV/0!</v>
      </c>
      <c r="I62" s="38"/>
      <c r="J62" s="38" t="str">
        <f t="shared" si="33"/>
        <v>#DIV/0!</v>
      </c>
      <c r="L62" s="40"/>
      <c r="M62" s="38"/>
      <c r="N62" s="38"/>
      <c r="O62" s="42" t="str">
        <f t="shared" si="34"/>
        <v>#DIV/0!</v>
      </c>
      <c r="P62" s="42">
        <f t="shared" si="35"/>
        <v>23</v>
      </c>
      <c r="Q62" s="42" t="str">
        <f t="shared" si="36"/>
        <v>#DIV/0!</v>
      </c>
      <c r="R62" s="42" t="str">
        <f t="shared" si="37"/>
        <v>#DIV/0!</v>
      </c>
      <c r="S62" s="38"/>
      <c r="T62" s="38" t="str">
        <f t="shared" si="38"/>
        <v>#DIV/0!</v>
      </c>
    </row>
    <row r="63">
      <c r="B63" s="40"/>
      <c r="C63" s="38"/>
      <c r="D63" s="38"/>
      <c r="E63" s="42" t="str">
        <f t="shared" si="29"/>
        <v>#DIV/0!</v>
      </c>
      <c r="F63" s="42">
        <f t="shared" si="30"/>
        <v>23</v>
      </c>
      <c r="G63" s="42" t="str">
        <f t="shared" si="31"/>
        <v>#DIV/0!</v>
      </c>
      <c r="H63" s="42" t="str">
        <f t="shared" si="32"/>
        <v>#DIV/0!</v>
      </c>
      <c r="I63" s="38"/>
      <c r="J63" s="38" t="str">
        <f t="shared" si="33"/>
        <v>#DIV/0!</v>
      </c>
      <c r="L63" s="40"/>
      <c r="M63" s="38"/>
      <c r="N63" s="38"/>
      <c r="O63" s="42" t="str">
        <f t="shared" si="34"/>
        <v>#DIV/0!</v>
      </c>
      <c r="P63" s="42">
        <f t="shared" si="35"/>
        <v>23</v>
      </c>
      <c r="Q63" s="42" t="str">
        <f t="shared" si="36"/>
        <v>#DIV/0!</v>
      </c>
      <c r="R63" s="42" t="str">
        <f t="shared" si="37"/>
        <v>#DIV/0!</v>
      </c>
      <c r="S63" s="38"/>
      <c r="T63" s="38" t="str">
        <f t="shared" si="38"/>
        <v>#DIV/0!</v>
      </c>
    </row>
    <row r="64">
      <c r="B64" s="40"/>
      <c r="C64" s="38"/>
      <c r="D64" s="38"/>
      <c r="E64" s="42" t="str">
        <f t="shared" si="29"/>
        <v>#DIV/0!</v>
      </c>
      <c r="F64" s="42">
        <f t="shared" si="30"/>
        <v>23</v>
      </c>
      <c r="G64" s="42" t="str">
        <f t="shared" si="31"/>
        <v>#DIV/0!</v>
      </c>
      <c r="H64" s="42" t="str">
        <f t="shared" si="32"/>
        <v>#DIV/0!</v>
      </c>
      <c r="I64" s="38"/>
      <c r="J64" s="38" t="str">
        <f t="shared" si="33"/>
        <v>#DIV/0!</v>
      </c>
      <c r="L64" s="40"/>
      <c r="M64" s="38"/>
      <c r="N64" s="38"/>
      <c r="O64" s="42" t="str">
        <f t="shared" si="34"/>
        <v>#DIV/0!</v>
      </c>
      <c r="P64" s="42">
        <f t="shared" si="35"/>
        <v>23</v>
      </c>
      <c r="Q64" s="42" t="str">
        <f t="shared" si="36"/>
        <v>#DIV/0!</v>
      </c>
      <c r="R64" s="42" t="str">
        <f t="shared" si="37"/>
        <v>#DIV/0!</v>
      </c>
      <c r="S64" s="38"/>
      <c r="T64" s="38" t="str">
        <f t="shared" si="38"/>
        <v>#DIV/0!</v>
      </c>
    </row>
    <row r="65">
      <c r="B65" s="40"/>
      <c r="C65" s="38"/>
      <c r="D65" s="38"/>
      <c r="E65" s="42" t="str">
        <f t="shared" si="29"/>
        <v>#DIV/0!</v>
      </c>
      <c r="F65" s="42">
        <f t="shared" si="30"/>
        <v>23</v>
      </c>
      <c r="G65" s="42" t="str">
        <f t="shared" si="31"/>
        <v>#DIV/0!</v>
      </c>
      <c r="H65" s="42" t="str">
        <f t="shared" si="32"/>
        <v>#DIV/0!</v>
      </c>
      <c r="I65" s="38"/>
      <c r="J65" s="38" t="str">
        <f t="shared" si="33"/>
        <v>#DIV/0!</v>
      </c>
      <c r="L65" s="40"/>
      <c r="M65" s="38"/>
      <c r="N65" s="38"/>
      <c r="O65" s="42" t="str">
        <f t="shared" si="34"/>
        <v>#DIV/0!</v>
      </c>
      <c r="P65" s="42">
        <f t="shared" si="35"/>
        <v>23</v>
      </c>
      <c r="Q65" s="42" t="str">
        <f t="shared" si="36"/>
        <v>#DIV/0!</v>
      </c>
      <c r="R65" s="42" t="str">
        <f t="shared" si="37"/>
        <v>#DIV/0!</v>
      </c>
      <c r="S65" s="38"/>
      <c r="T65" s="38" t="str">
        <f t="shared" si="38"/>
        <v>#DIV/0!</v>
      </c>
    </row>
    <row r="66">
      <c r="B66" s="40"/>
      <c r="C66" s="38"/>
      <c r="D66" s="38"/>
      <c r="E66" s="42" t="str">
        <f t="shared" si="29"/>
        <v>#DIV/0!</v>
      </c>
      <c r="F66" s="42">
        <f t="shared" si="30"/>
        <v>23</v>
      </c>
      <c r="G66" s="42" t="str">
        <f t="shared" si="31"/>
        <v>#DIV/0!</v>
      </c>
      <c r="H66" s="42" t="str">
        <f t="shared" si="32"/>
        <v>#DIV/0!</v>
      </c>
      <c r="I66" s="38"/>
      <c r="J66" s="38" t="str">
        <f t="shared" si="33"/>
        <v>#DIV/0!</v>
      </c>
      <c r="L66" s="40"/>
      <c r="M66" s="38"/>
      <c r="N66" s="38"/>
      <c r="O66" s="42" t="str">
        <f t="shared" si="34"/>
        <v>#DIV/0!</v>
      </c>
      <c r="P66" s="42">
        <f t="shared" si="35"/>
        <v>23</v>
      </c>
      <c r="Q66" s="42" t="str">
        <f t="shared" si="36"/>
        <v>#DIV/0!</v>
      </c>
      <c r="R66" s="42" t="str">
        <f t="shared" si="37"/>
        <v>#DIV/0!</v>
      </c>
      <c r="S66" s="38"/>
      <c r="T66" s="38" t="str">
        <f t="shared" si="38"/>
        <v>#DIV/0!</v>
      </c>
    </row>
    <row r="67">
      <c r="I67" s="8" t="s">
        <v>107</v>
      </c>
      <c r="J67" s="38" t="str">
        <f>SUM(J61:J66)</f>
        <v>#DIV/0!</v>
      </c>
      <c r="S67" s="8" t="s">
        <v>107</v>
      </c>
      <c r="T67" s="38" t="str">
        <f>SUM(T61:T66)</f>
        <v>#DIV/0!</v>
      </c>
    </row>
    <row r="68">
      <c r="C68" s="36" t="s">
        <v>106</v>
      </c>
      <c r="D68" s="36" t="s">
        <v>107</v>
      </c>
      <c r="I68" s="8"/>
      <c r="M68" s="36" t="s">
        <v>106</v>
      </c>
      <c r="N68" s="36" t="s">
        <v>107</v>
      </c>
      <c r="S68" s="8"/>
    </row>
    <row r="69">
      <c r="A69" s="8"/>
      <c r="B69" s="36" t="s">
        <v>126</v>
      </c>
      <c r="C69" s="38"/>
      <c r="D69" s="38">
        <f>C69*$C$44</f>
        <v>0</v>
      </c>
      <c r="I69" s="8"/>
      <c r="L69" s="36" t="s">
        <v>126</v>
      </c>
      <c r="M69" s="38"/>
      <c r="N69" s="38">
        <f>M69*$C$44</f>
        <v>0</v>
      </c>
      <c r="S69" s="8"/>
    </row>
    <row r="70">
      <c r="I70" s="8"/>
      <c r="S70" s="8"/>
    </row>
    <row r="71">
      <c r="B71" s="8" t="s">
        <v>128</v>
      </c>
      <c r="C71" s="8" t="s">
        <v>115</v>
      </c>
      <c r="L71" s="8" t="s">
        <v>128</v>
      </c>
      <c r="M71" s="8" t="s">
        <v>115</v>
      </c>
    </row>
    <row r="72">
      <c r="B72" s="36" t="s">
        <v>116</v>
      </c>
      <c r="C72" s="36" t="s">
        <v>117</v>
      </c>
      <c r="D72" s="36" t="s">
        <v>118</v>
      </c>
      <c r="E72" s="36" t="s">
        <v>125</v>
      </c>
      <c r="F72" s="41" t="s">
        <v>120</v>
      </c>
      <c r="G72" s="36" t="s">
        <v>121</v>
      </c>
      <c r="H72" s="36" t="s">
        <v>122</v>
      </c>
      <c r="I72" s="41" t="s">
        <v>123</v>
      </c>
      <c r="J72" s="41" t="s">
        <v>124</v>
      </c>
      <c r="L72" s="36" t="s">
        <v>116</v>
      </c>
      <c r="M72" s="36" t="s">
        <v>117</v>
      </c>
      <c r="N72" s="36" t="s">
        <v>118</v>
      </c>
      <c r="O72" s="36" t="s">
        <v>125</v>
      </c>
      <c r="P72" s="41" t="s">
        <v>120</v>
      </c>
      <c r="Q72" s="36" t="s">
        <v>121</v>
      </c>
      <c r="R72" s="36" t="s">
        <v>122</v>
      </c>
      <c r="S72" s="41" t="s">
        <v>123</v>
      </c>
      <c r="T72" s="41" t="s">
        <v>124</v>
      </c>
    </row>
    <row r="73">
      <c r="B73" s="40"/>
      <c r="C73" s="38"/>
      <c r="D73" s="38"/>
      <c r="E73" s="42" t="str">
        <f t="shared" ref="E73:E78" si="39">D73/C73</f>
        <v>#DIV/0!</v>
      </c>
      <c r="F73" s="42">
        <f t="shared" ref="F73:F78" si="40">$C$44</f>
        <v>23</v>
      </c>
      <c r="G73" s="42" t="str">
        <f t="shared" ref="G73:G78" si="41">E73*F73</f>
        <v>#DIV/0!</v>
      </c>
      <c r="H73" s="42" t="str">
        <f t="shared" ref="H73:H78" si="42">ROUNDUP(G73,0)</f>
        <v>#DIV/0!</v>
      </c>
      <c r="I73" s="38"/>
      <c r="J73" s="38" t="str">
        <f t="shared" ref="J73:J78" si="43">H73*I73</f>
        <v>#DIV/0!</v>
      </c>
      <c r="L73" s="40"/>
      <c r="M73" s="38"/>
      <c r="N73" s="38"/>
      <c r="O73" s="42" t="str">
        <f t="shared" ref="O73:O78" si="44">N73/M73</f>
        <v>#DIV/0!</v>
      </c>
      <c r="P73" s="42">
        <f t="shared" ref="P73:P78" si="45">$C$44</f>
        <v>23</v>
      </c>
      <c r="Q73" s="42" t="str">
        <f t="shared" ref="Q73:Q78" si="46">O73*P73</f>
        <v>#DIV/0!</v>
      </c>
      <c r="R73" s="42" t="str">
        <f t="shared" ref="R73:R78" si="47">ROUNDUP(Q73,0)</f>
        <v>#DIV/0!</v>
      </c>
      <c r="S73" s="38"/>
      <c r="T73" s="38" t="str">
        <f t="shared" ref="T73:T78" si="48">R73*S73</f>
        <v>#DIV/0!</v>
      </c>
    </row>
    <row r="74">
      <c r="B74" s="40"/>
      <c r="C74" s="38"/>
      <c r="D74" s="38"/>
      <c r="E74" s="42" t="str">
        <f t="shared" si="39"/>
        <v>#DIV/0!</v>
      </c>
      <c r="F74" s="42">
        <f t="shared" si="40"/>
        <v>23</v>
      </c>
      <c r="G74" s="42" t="str">
        <f t="shared" si="41"/>
        <v>#DIV/0!</v>
      </c>
      <c r="H74" s="42" t="str">
        <f t="shared" si="42"/>
        <v>#DIV/0!</v>
      </c>
      <c r="I74" s="38"/>
      <c r="J74" s="38" t="str">
        <f t="shared" si="43"/>
        <v>#DIV/0!</v>
      </c>
      <c r="L74" s="40"/>
      <c r="M74" s="38"/>
      <c r="N74" s="38"/>
      <c r="O74" s="42" t="str">
        <f t="shared" si="44"/>
        <v>#DIV/0!</v>
      </c>
      <c r="P74" s="42">
        <f t="shared" si="45"/>
        <v>23</v>
      </c>
      <c r="Q74" s="42" t="str">
        <f t="shared" si="46"/>
        <v>#DIV/0!</v>
      </c>
      <c r="R74" s="42" t="str">
        <f t="shared" si="47"/>
        <v>#DIV/0!</v>
      </c>
      <c r="S74" s="38"/>
      <c r="T74" s="38" t="str">
        <f t="shared" si="48"/>
        <v>#DIV/0!</v>
      </c>
    </row>
    <row r="75">
      <c r="B75" s="40"/>
      <c r="C75" s="38"/>
      <c r="D75" s="38"/>
      <c r="E75" s="42" t="str">
        <f t="shared" si="39"/>
        <v>#DIV/0!</v>
      </c>
      <c r="F75" s="42">
        <f t="shared" si="40"/>
        <v>23</v>
      </c>
      <c r="G75" s="42" t="str">
        <f t="shared" si="41"/>
        <v>#DIV/0!</v>
      </c>
      <c r="H75" s="42" t="str">
        <f t="shared" si="42"/>
        <v>#DIV/0!</v>
      </c>
      <c r="I75" s="38"/>
      <c r="J75" s="38" t="str">
        <f t="shared" si="43"/>
        <v>#DIV/0!</v>
      </c>
      <c r="L75" s="40"/>
      <c r="M75" s="38"/>
      <c r="N75" s="38"/>
      <c r="O75" s="42" t="str">
        <f t="shared" si="44"/>
        <v>#DIV/0!</v>
      </c>
      <c r="P75" s="42">
        <f t="shared" si="45"/>
        <v>23</v>
      </c>
      <c r="Q75" s="42" t="str">
        <f t="shared" si="46"/>
        <v>#DIV/0!</v>
      </c>
      <c r="R75" s="42" t="str">
        <f t="shared" si="47"/>
        <v>#DIV/0!</v>
      </c>
      <c r="S75" s="38"/>
      <c r="T75" s="38" t="str">
        <f t="shared" si="48"/>
        <v>#DIV/0!</v>
      </c>
    </row>
    <row r="76">
      <c r="B76" s="40"/>
      <c r="C76" s="38"/>
      <c r="D76" s="38"/>
      <c r="E76" s="42" t="str">
        <f t="shared" si="39"/>
        <v>#DIV/0!</v>
      </c>
      <c r="F76" s="42">
        <f t="shared" si="40"/>
        <v>23</v>
      </c>
      <c r="G76" s="42" t="str">
        <f t="shared" si="41"/>
        <v>#DIV/0!</v>
      </c>
      <c r="H76" s="42" t="str">
        <f t="shared" si="42"/>
        <v>#DIV/0!</v>
      </c>
      <c r="I76" s="38"/>
      <c r="J76" s="38" t="str">
        <f t="shared" si="43"/>
        <v>#DIV/0!</v>
      </c>
      <c r="L76" s="40"/>
      <c r="M76" s="38"/>
      <c r="N76" s="38"/>
      <c r="O76" s="42" t="str">
        <f t="shared" si="44"/>
        <v>#DIV/0!</v>
      </c>
      <c r="P76" s="42">
        <f t="shared" si="45"/>
        <v>23</v>
      </c>
      <c r="Q76" s="42" t="str">
        <f t="shared" si="46"/>
        <v>#DIV/0!</v>
      </c>
      <c r="R76" s="42" t="str">
        <f t="shared" si="47"/>
        <v>#DIV/0!</v>
      </c>
      <c r="S76" s="38"/>
      <c r="T76" s="38" t="str">
        <f t="shared" si="48"/>
        <v>#DIV/0!</v>
      </c>
    </row>
    <row r="77">
      <c r="B77" s="40"/>
      <c r="C77" s="38"/>
      <c r="D77" s="38"/>
      <c r="E77" s="42" t="str">
        <f t="shared" si="39"/>
        <v>#DIV/0!</v>
      </c>
      <c r="F77" s="42">
        <f t="shared" si="40"/>
        <v>23</v>
      </c>
      <c r="G77" s="42" t="str">
        <f t="shared" si="41"/>
        <v>#DIV/0!</v>
      </c>
      <c r="H77" s="42" t="str">
        <f t="shared" si="42"/>
        <v>#DIV/0!</v>
      </c>
      <c r="I77" s="38"/>
      <c r="J77" s="38" t="str">
        <f t="shared" si="43"/>
        <v>#DIV/0!</v>
      </c>
      <c r="L77" s="40"/>
      <c r="M77" s="38"/>
      <c r="N77" s="38"/>
      <c r="O77" s="42" t="str">
        <f t="shared" si="44"/>
        <v>#DIV/0!</v>
      </c>
      <c r="P77" s="42">
        <f t="shared" si="45"/>
        <v>23</v>
      </c>
      <c r="Q77" s="42" t="str">
        <f t="shared" si="46"/>
        <v>#DIV/0!</v>
      </c>
      <c r="R77" s="42" t="str">
        <f t="shared" si="47"/>
        <v>#DIV/0!</v>
      </c>
      <c r="S77" s="38"/>
      <c r="T77" s="38" t="str">
        <f t="shared" si="48"/>
        <v>#DIV/0!</v>
      </c>
    </row>
    <row r="78">
      <c r="B78" s="40"/>
      <c r="C78" s="38"/>
      <c r="D78" s="38"/>
      <c r="E78" s="42" t="str">
        <f t="shared" si="39"/>
        <v>#DIV/0!</v>
      </c>
      <c r="F78" s="42">
        <f t="shared" si="40"/>
        <v>23</v>
      </c>
      <c r="G78" s="42" t="str">
        <f t="shared" si="41"/>
        <v>#DIV/0!</v>
      </c>
      <c r="H78" s="42" t="str">
        <f t="shared" si="42"/>
        <v>#DIV/0!</v>
      </c>
      <c r="I78" s="38"/>
      <c r="J78" s="38" t="str">
        <f t="shared" si="43"/>
        <v>#DIV/0!</v>
      </c>
      <c r="L78" s="40"/>
      <c r="M78" s="38"/>
      <c r="N78" s="38"/>
      <c r="O78" s="42" t="str">
        <f t="shared" si="44"/>
        <v>#DIV/0!</v>
      </c>
      <c r="P78" s="42">
        <f t="shared" si="45"/>
        <v>23</v>
      </c>
      <c r="Q78" s="42" t="str">
        <f t="shared" si="46"/>
        <v>#DIV/0!</v>
      </c>
      <c r="R78" s="42" t="str">
        <f t="shared" si="47"/>
        <v>#DIV/0!</v>
      </c>
      <c r="S78" s="38"/>
      <c r="T78" s="38" t="str">
        <f t="shared" si="48"/>
        <v>#DIV/0!</v>
      </c>
    </row>
    <row r="79">
      <c r="I79" s="8" t="s">
        <v>107</v>
      </c>
      <c r="J79" s="38" t="str">
        <f>SUM(J73:J78)</f>
        <v>#DIV/0!</v>
      </c>
      <c r="S79" s="8" t="s">
        <v>107</v>
      </c>
      <c r="T79" s="38" t="str">
        <f>SUM(T73:T78)</f>
        <v>#DIV/0!</v>
      </c>
    </row>
    <row r="80">
      <c r="C80" s="36" t="s">
        <v>106</v>
      </c>
      <c r="D80" s="36" t="s">
        <v>107</v>
      </c>
      <c r="M80" s="36" t="s">
        <v>106</v>
      </c>
      <c r="N80" s="36" t="s">
        <v>107</v>
      </c>
    </row>
    <row r="81">
      <c r="B81" s="36" t="s">
        <v>126</v>
      </c>
      <c r="C81" s="38"/>
      <c r="D81" s="38">
        <f>C81*$C$44</f>
        <v>0</v>
      </c>
      <c r="L81" s="36" t="s">
        <v>126</v>
      </c>
      <c r="M81" s="38"/>
      <c r="N81" s="38">
        <f>M81*$C$44</f>
        <v>0</v>
      </c>
    </row>
    <row r="83">
      <c r="B83" s="8" t="s">
        <v>129</v>
      </c>
      <c r="C83" s="8" t="s">
        <v>115</v>
      </c>
      <c r="L83" s="8" t="s">
        <v>129</v>
      </c>
      <c r="M83" s="8" t="s">
        <v>115</v>
      </c>
    </row>
    <row r="84">
      <c r="B84" s="36" t="s">
        <v>116</v>
      </c>
      <c r="C84" s="36" t="s">
        <v>117</v>
      </c>
      <c r="D84" s="36" t="s">
        <v>118</v>
      </c>
      <c r="E84" s="36" t="s">
        <v>125</v>
      </c>
      <c r="F84" s="41" t="s">
        <v>120</v>
      </c>
      <c r="G84" s="36" t="s">
        <v>121</v>
      </c>
      <c r="H84" s="36" t="s">
        <v>122</v>
      </c>
      <c r="I84" s="41" t="s">
        <v>123</v>
      </c>
      <c r="J84" s="41" t="s">
        <v>124</v>
      </c>
      <c r="L84" s="36" t="s">
        <v>116</v>
      </c>
      <c r="M84" s="36" t="s">
        <v>117</v>
      </c>
      <c r="N84" s="36" t="s">
        <v>118</v>
      </c>
      <c r="O84" s="36" t="s">
        <v>125</v>
      </c>
      <c r="P84" s="41" t="s">
        <v>120</v>
      </c>
      <c r="Q84" s="36" t="s">
        <v>121</v>
      </c>
      <c r="R84" s="36" t="s">
        <v>122</v>
      </c>
      <c r="S84" s="41" t="s">
        <v>123</v>
      </c>
      <c r="T84" s="41" t="s">
        <v>124</v>
      </c>
    </row>
    <row r="85">
      <c r="B85" s="40"/>
      <c r="C85" s="38"/>
      <c r="D85" s="38"/>
      <c r="E85" s="42" t="str">
        <f t="shared" ref="E85:E90" si="49">D85/C85</f>
        <v>#DIV/0!</v>
      </c>
      <c r="F85" s="42">
        <f t="shared" ref="F85:F90" si="50">$C$44</f>
        <v>23</v>
      </c>
      <c r="G85" s="42" t="str">
        <f t="shared" ref="G85:G90" si="51">E85*F85</f>
        <v>#DIV/0!</v>
      </c>
      <c r="H85" s="42" t="str">
        <f t="shared" ref="H85:H90" si="52">ROUNDUP(G85,0)</f>
        <v>#DIV/0!</v>
      </c>
      <c r="I85" s="38"/>
      <c r="J85" s="38" t="str">
        <f t="shared" ref="J85:J90" si="53">H85*I85</f>
        <v>#DIV/0!</v>
      </c>
      <c r="L85" s="40"/>
      <c r="M85" s="38"/>
      <c r="N85" s="38"/>
      <c r="O85" s="42" t="str">
        <f t="shared" ref="O85:O90" si="54">N85/M85</f>
        <v>#DIV/0!</v>
      </c>
      <c r="P85" s="42">
        <f t="shared" ref="P85:P90" si="55">$C$44</f>
        <v>23</v>
      </c>
      <c r="Q85" s="42" t="str">
        <f t="shared" ref="Q85:Q90" si="56">O85*P85</f>
        <v>#DIV/0!</v>
      </c>
      <c r="R85" s="42" t="str">
        <f t="shared" ref="R85:R90" si="57">ROUNDUP(Q85,0)</f>
        <v>#DIV/0!</v>
      </c>
      <c r="S85" s="38"/>
      <c r="T85" s="38" t="str">
        <f t="shared" ref="T85:T90" si="58">R85*S85</f>
        <v>#DIV/0!</v>
      </c>
    </row>
    <row r="86">
      <c r="B86" s="40"/>
      <c r="C86" s="38"/>
      <c r="D86" s="38"/>
      <c r="E86" s="42" t="str">
        <f t="shared" si="49"/>
        <v>#DIV/0!</v>
      </c>
      <c r="F86" s="42">
        <f t="shared" si="50"/>
        <v>23</v>
      </c>
      <c r="G86" s="42" t="str">
        <f t="shared" si="51"/>
        <v>#DIV/0!</v>
      </c>
      <c r="H86" s="42" t="str">
        <f t="shared" si="52"/>
        <v>#DIV/0!</v>
      </c>
      <c r="I86" s="38"/>
      <c r="J86" s="38" t="str">
        <f t="shared" si="53"/>
        <v>#DIV/0!</v>
      </c>
      <c r="L86" s="40"/>
      <c r="M86" s="38"/>
      <c r="N86" s="38"/>
      <c r="O86" s="42" t="str">
        <f t="shared" si="54"/>
        <v>#DIV/0!</v>
      </c>
      <c r="P86" s="42">
        <f t="shared" si="55"/>
        <v>23</v>
      </c>
      <c r="Q86" s="42" t="str">
        <f t="shared" si="56"/>
        <v>#DIV/0!</v>
      </c>
      <c r="R86" s="42" t="str">
        <f t="shared" si="57"/>
        <v>#DIV/0!</v>
      </c>
      <c r="S86" s="38"/>
      <c r="T86" s="38" t="str">
        <f t="shared" si="58"/>
        <v>#DIV/0!</v>
      </c>
    </row>
    <row r="87">
      <c r="B87" s="40"/>
      <c r="C87" s="38"/>
      <c r="D87" s="38"/>
      <c r="E87" s="42" t="str">
        <f t="shared" si="49"/>
        <v>#DIV/0!</v>
      </c>
      <c r="F87" s="42">
        <f t="shared" si="50"/>
        <v>23</v>
      </c>
      <c r="G87" s="42" t="str">
        <f t="shared" si="51"/>
        <v>#DIV/0!</v>
      </c>
      <c r="H87" s="42" t="str">
        <f t="shared" si="52"/>
        <v>#DIV/0!</v>
      </c>
      <c r="I87" s="38"/>
      <c r="J87" s="38" t="str">
        <f t="shared" si="53"/>
        <v>#DIV/0!</v>
      </c>
      <c r="L87" s="40"/>
      <c r="M87" s="38"/>
      <c r="N87" s="38"/>
      <c r="O87" s="42" t="str">
        <f t="shared" si="54"/>
        <v>#DIV/0!</v>
      </c>
      <c r="P87" s="42">
        <f t="shared" si="55"/>
        <v>23</v>
      </c>
      <c r="Q87" s="42" t="str">
        <f t="shared" si="56"/>
        <v>#DIV/0!</v>
      </c>
      <c r="R87" s="42" t="str">
        <f t="shared" si="57"/>
        <v>#DIV/0!</v>
      </c>
      <c r="S87" s="38"/>
      <c r="T87" s="38" t="str">
        <f t="shared" si="58"/>
        <v>#DIV/0!</v>
      </c>
    </row>
    <row r="88">
      <c r="B88" s="40"/>
      <c r="C88" s="38"/>
      <c r="D88" s="38"/>
      <c r="E88" s="42" t="str">
        <f t="shared" si="49"/>
        <v>#DIV/0!</v>
      </c>
      <c r="F88" s="42">
        <f t="shared" si="50"/>
        <v>23</v>
      </c>
      <c r="G88" s="42" t="str">
        <f t="shared" si="51"/>
        <v>#DIV/0!</v>
      </c>
      <c r="H88" s="42" t="str">
        <f t="shared" si="52"/>
        <v>#DIV/0!</v>
      </c>
      <c r="I88" s="38"/>
      <c r="J88" s="38" t="str">
        <f t="shared" si="53"/>
        <v>#DIV/0!</v>
      </c>
      <c r="L88" s="40"/>
      <c r="M88" s="38"/>
      <c r="N88" s="38"/>
      <c r="O88" s="42" t="str">
        <f t="shared" si="54"/>
        <v>#DIV/0!</v>
      </c>
      <c r="P88" s="42">
        <f t="shared" si="55"/>
        <v>23</v>
      </c>
      <c r="Q88" s="42" t="str">
        <f t="shared" si="56"/>
        <v>#DIV/0!</v>
      </c>
      <c r="R88" s="42" t="str">
        <f t="shared" si="57"/>
        <v>#DIV/0!</v>
      </c>
      <c r="S88" s="38"/>
      <c r="T88" s="38" t="str">
        <f t="shared" si="58"/>
        <v>#DIV/0!</v>
      </c>
    </row>
    <row r="89">
      <c r="B89" s="40"/>
      <c r="C89" s="38"/>
      <c r="D89" s="38"/>
      <c r="E89" s="42" t="str">
        <f t="shared" si="49"/>
        <v>#DIV/0!</v>
      </c>
      <c r="F89" s="42">
        <f t="shared" si="50"/>
        <v>23</v>
      </c>
      <c r="G89" s="42" t="str">
        <f t="shared" si="51"/>
        <v>#DIV/0!</v>
      </c>
      <c r="H89" s="42" t="str">
        <f t="shared" si="52"/>
        <v>#DIV/0!</v>
      </c>
      <c r="I89" s="38"/>
      <c r="J89" s="38" t="str">
        <f t="shared" si="53"/>
        <v>#DIV/0!</v>
      </c>
      <c r="L89" s="40"/>
      <c r="M89" s="38"/>
      <c r="N89" s="38"/>
      <c r="O89" s="42" t="str">
        <f t="shared" si="54"/>
        <v>#DIV/0!</v>
      </c>
      <c r="P89" s="42">
        <f t="shared" si="55"/>
        <v>23</v>
      </c>
      <c r="Q89" s="42" t="str">
        <f t="shared" si="56"/>
        <v>#DIV/0!</v>
      </c>
      <c r="R89" s="42" t="str">
        <f t="shared" si="57"/>
        <v>#DIV/0!</v>
      </c>
      <c r="S89" s="38"/>
      <c r="T89" s="38" t="str">
        <f t="shared" si="58"/>
        <v>#DIV/0!</v>
      </c>
    </row>
    <row r="90">
      <c r="B90" s="40"/>
      <c r="C90" s="38"/>
      <c r="D90" s="38"/>
      <c r="E90" s="42" t="str">
        <f t="shared" si="49"/>
        <v>#DIV/0!</v>
      </c>
      <c r="F90" s="42">
        <f t="shared" si="50"/>
        <v>23</v>
      </c>
      <c r="G90" s="42" t="str">
        <f t="shared" si="51"/>
        <v>#DIV/0!</v>
      </c>
      <c r="H90" s="42" t="str">
        <f t="shared" si="52"/>
        <v>#DIV/0!</v>
      </c>
      <c r="I90" s="38"/>
      <c r="J90" s="38" t="str">
        <f t="shared" si="53"/>
        <v>#DIV/0!</v>
      </c>
      <c r="L90" s="40"/>
      <c r="M90" s="38"/>
      <c r="N90" s="38"/>
      <c r="O90" s="42" t="str">
        <f t="shared" si="54"/>
        <v>#DIV/0!</v>
      </c>
      <c r="P90" s="42">
        <f t="shared" si="55"/>
        <v>23</v>
      </c>
      <c r="Q90" s="42" t="str">
        <f t="shared" si="56"/>
        <v>#DIV/0!</v>
      </c>
      <c r="R90" s="42" t="str">
        <f t="shared" si="57"/>
        <v>#DIV/0!</v>
      </c>
      <c r="S90" s="38"/>
      <c r="T90" s="38" t="str">
        <f t="shared" si="58"/>
        <v>#DIV/0!</v>
      </c>
    </row>
    <row r="91">
      <c r="I91" s="8" t="s">
        <v>107</v>
      </c>
      <c r="J91" s="38" t="str">
        <f>SUM(J85:J90)</f>
        <v>#DIV/0!</v>
      </c>
      <c r="S91" s="8" t="s">
        <v>107</v>
      </c>
      <c r="T91" s="38" t="str">
        <f>SUM(T85:T90)</f>
        <v>#DIV/0!</v>
      </c>
    </row>
    <row r="92">
      <c r="C92" s="36" t="s">
        <v>106</v>
      </c>
      <c r="D92" s="36" t="s">
        <v>107</v>
      </c>
      <c r="M92" s="36" t="s">
        <v>106</v>
      </c>
      <c r="N92" s="36" t="s">
        <v>107</v>
      </c>
    </row>
    <row r="93">
      <c r="B93" s="36" t="s">
        <v>126</v>
      </c>
      <c r="C93" s="38"/>
      <c r="D93" s="38">
        <f>C93*C44</f>
        <v>0</v>
      </c>
      <c r="L93" s="36" t="s">
        <v>126</v>
      </c>
      <c r="M93" s="38"/>
      <c r="N93" s="38">
        <f>M93*M44</f>
        <v>0</v>
      </c>
    </row>
    <row r="95">
      <c r="B95" s="8" t="s">
        <v>131</v>
      </c>
      <c r="C95" s="8" t="s">
        <v>115</v>
      </c>
      <c r="L95" s="8" t="s">
        <v>131</v>
      </c>
      <c r="M95" s="8" t="s">
        <v>115</v>
      </c>
    </row>
    <row r="96">
      <c r="B96" s="36" t="s">
        <v>116</v>
      </c>
      <c r="C96" s="36" t="s">
        <v>117</v>
      </c>
      <c r="D96" s="36" t="s">
        <v>118</v>
      </c>
      <c r="E96" s="36" t="s">
        <v>125</v>
      </c>
      <c r="F96" s="41" t="s">
        <v>120</v>
      </c>
      <c r="G96" s="36" t="s">
        <v>121</v>
      </c>
      <c r="H96" s="36" t="s">
        <v>122</v>
      </c>
      <c r="I96" s="41" t="s">
        <v>123</v>
      </c>
      <c r="J96" s="41" t="s">
        <v>124</v>
      </c>
      <c r="L96" s="36" t="s">
        <v>116</v>
      </c>
      <c r="M96" s="36" t="s">
        <v>117</v>
      </c>
      <c r="N96" s="36" t="s">
        <v>118</v>
      </c>
      <c r="O96" s="36" t="s">
        <v>125</v>
      </c>
      <c r="P96" s="41" t="s">
        <v>120</v>
      </c>
      <c r="Q96" s="36" t="s">
        <v>121</v>
      </c>
      <c r="R96" s="36" t="s">
        <v>122</v>
      </c>
      <c r="S96" s="41" t="s">
        <v>123</v>
      </c>
      <c r="T96" s="41" t="s">
        <v>124</v>
      </c>
    </row>
    <row r="97">
      <c r="B97" s="40"/>
      <c r="C97" s="38"/>
      <c r="D97" s="38"/>
      <c r="E97" s="42" t="str">
        <f t="shared" ref="E97:E102" si="59">D97/C97</f>
        <v>#DIV/0!</v>
      </c>
      <c r="F97" s="42">
        <f t="shared" ref="F97:F102" si="60">$C$44</f>
        <v>23</v>
      </c>
      <c r="G97" s="42" t="str">
        <f t="shared" ref="G97:G102" si="61">E97*F97</f>
        <v>#DIV/0!</v>
      </c>
      <c r="H97" s="42" t="str">
        <f t="shared" ref="H97:H102" si="62">ROUNDUP(G97,0)</f>
        <v>#DIV/0!</v>
      </c>
      <c r="I97" s="38"/>
      <c r="J97" s="38" t="str">
        <f t="shared" ref="J97:J102" si="63">H97*I97</f>
        <v>#DIV/0!</v>
      </c>
      <c r="L97" s="40"/>
      <c r="M97" s="38"/>
      <c r="N97" s="38"/>
      <c r="O97" s="42" t="str">
        <f t="shared" ref="O97:O102" si="64">N97/M97</f>
        <v>#DIV/0!</v>
      </c>
      <c r="P97" s="42">
        <f t="shared" ref="P97:P102" si="65">$C$44</f>
        <v>23</v>
      </c>
      <c r="Q97" s="42" t="str">
        <f t="shared" ref="Q97:Q102" si="66">O97*P97</f>
        <v>#DIV/0!</v>
      </c>
      <c r="R97" s="42" t="str">
        <f t="shared" ref="R97:R102" si="67">ROUNDUP(Q97,0)</f>
        <v>#DIV/0!</v>
      </c>
      <c r="S97" s="38"/>
      <c r="T97" s="38" t="str">
        <f t="shared" ref="T97:T102" si="68">R97*S97</f>
        <v>#DIV/0!</v>
      </c>
    </row>
    <row r="98">
      <c r="B98" s="40"/>
      <c r="C98" s="38"/>
      <c r="D98" s="38"/>
      <c r="E98" s="42" t="str">
        <f t="shared" si="59"/>
        <v>#DIV/0!</v>
      </c>
      <c r="F98" s="42">
        <f t="shared" si="60"/>
        <v>23</v>
      </c>
      <c r="G98" s="42" t="str">
        <f t="shared" si="61"/>
        <v>#DIV/0!</v>
      </c>
      <c r="H98" s="42" t="str">
        <f t="shared" si="62"/>
        <v>#DIV/0!</v>
      </c>
      <c r="I98" s="38"/>
      <c r="J98" s="38" t="str">
        <f t="shared" si="63"/>
        <v>#DIV/0!</v>
      </c>
      <c r="L98" s="40"/>
      <c r="M98" s="38"/>
      <c r="N98" s="38"/>
      <c r="O98" s="42" t="str">
        <f t="shared" si="64"/>
        <v>#DIV/0!</v>
      </c>
      <c r="P98" s="42">
        <f t="shared" si="65"/>
        <v>23</v>
      </c>
      <c r="Q98" s="42" t="str">
        <f t="shared" si="66"/>
        <v>#DIV/0!</v>
      </c>
      <c r="R98" s="42" t="str">
        <f t="shared" si="67"/>
        <v>#DIV/0!</v>
      </c>
      <c r="S98" s="38"/>
      <c r="T98" s="38" t="str">
        <f t="shared" si="68"/>
        <v>#DIV/0!</v>
      </c>
    </row>
    <row r="99">
      <c r="B99" s="40"/>
      <c r="C99" s="38"/>
      <c r="D99" s="38"/>
      <c r="E99" s="42" t="str">
        <f t="shared" si="59"/>
        <v>#DIV/0!</v>
      </c>
      <c r="F99" s="42">
        <f t="shared" si="60"/>
        <v>23</v>
      </c>
      <c r="G99" s="42" t="str">
        <f t="shared" si="61"/>
        <v>#DIV/0!</v>
      </c>
      <c r="H99" s="42" t="str">
        <f t="shared" si="62"/>
        <v>#DIV/0!</v>
      </c>
      <c r="I99" s="38"/>
      <c r="J99" s="38" t="str">
        <f t="shared" si="63"/>
        <v>#DIV/0!</v>
      </c>
      <c r="L99" s="40"/>
      <c r="M99" s="38"/>
      <c r="N99" s="38"/>
      <c r="O99" s="42" t="str">
        <f t="shared" si="64"/>
        <v>#DIV/0!</v>
      </c>
      <c r="P99" s="42">
        <f t="shared" si="65"/>
        <v>23</v>
      </c>
      <c r="Q99" s="42" t="str">
        <f t="shared" si="66"/>
        <v>#DIV/0!</v>
      </c>
      <c r="R99" s="42" t="str">
        <f t="shared" si="67"/>
        <v>#DIV/0!</v>
      </c>
      <c r="S99" s="38"/>
      <c r="T99" s="38" t="str">
        <f t="shared" si="68"/>
        <v>#DIV/0!</v>
      </c>
    </row>
    <row r="100">
      <c r="B100" s="40"/>
      <c r="C100" s="38"/>
      <c r="D100" s="38"/>
      <c r="E100" s="42" t="str">
        <f t="shared" si="59"/>
        <v>#DIV/0!</v>
      </c>
      <c r="F100" s="42">
        <f t="shared" si="60"/>
        <v>23</v>
      </c>
      <c r="G100" s="42" t="str">
        <f t="shared" si="61"/>
        <v>#DIV/0!</v>
      </c>
      <c r="H100" s="42" t="str">
        <f t="shared" si="62"/>
        <v>#DIV/0!</v>
      </c>
      <c r="I100" s="38"/>
      <c r="J100" s="38" t="str">
        <f t="shared" si="63"/>
        <v>#DIV/0!</v>
      </c>
      <c r="L100" s="40"/>
      <c r="M100" s="38"/>
      <c r="N100" s="38"/>
      <c r="O100" s="42" t="str">
        <f t="shared" si="64"/>
        <v>#DIV/0!</v>
      </c>
      <c r="P100" s="42">
        <f t="shared" si="65"/>
        <v>23</v>
      </c>
      <c r="Q100" s="42" t="str">
        <f t="shared" si="66"/>
        <v>#DIV/0!</v>
      </c>
      <c r="R100" s="42" t="str">
        <f t="shared" si="67"/>
        <v>#DIV/0!</v>
      </c>
      <c r="S100" s="38"/>
      <c r="T100" s="38" t="str">
        <f t="shared" si="68"/>
        <v>#DIV/0!</v>
      </c>
    </row>
    <row r="101">
      <c r="B101" s="40"/>
      <c r="C101" s="38"/>
      <c r="D101" s="38"/>
      <c r="E101" s="42" t="str">
        <f t="shared" si="59"/>
        <v>#DIV/0!</v>
      </c>
      <c r="F101" s="42">
        <f t="shared" si="60"/>
        <v>23</v>
      </c>
      <c r="G101" s="42" t="str">
        <f t="shared" si="61"/>
        <v>#DIV/0!</v>
      </c>
      <c r="H101" s="42" t="str">
        <f t="shared" si="62"/>
        <v>#DIV/0!</v>
      </c>
      <c r="I101" s="38"/>
      <c r="J101" s="38" t="str">
        <f t="shared" si="63"/>
        <v>#DIV/0!</v>
      </c>
      <c r="L101" s="40"/>
      <c r="M101" s="38"/>
      <c r="N101" s="38"/>
      <c r="O101" s="42" t="str">
        <f t="shared" si="64"/>
        <v>#DIV/0!</v>
      </c>
      <c r="P101" s="42">
        <f t="shared" si="65"/>
        <v>23</v>
      </c>
      <c r="Q101" s="42" t="str">
        <f t="shared" si="66"/>
        <v>#DIV/0!</v>
      </c>
      <c r="R101" s="42" t="str">
        <f t="shared" si="67"/>
        <v>#DIV/0!</v>
      </c>
      <c r="S101" s="38"/>
      <c r="T101" s="38" t="str">
        <f t="shared" si="68"/>
        <v>#DIV/0!</v>
      </c>
    </row>
    <row r="102">
      <c r="B102" s="40"/>
      <c r="C102" s="38"/>
      <c r="D102" s="38"/>
      <c r="E102" s="42" t="str">
        <f t="shared" si="59"/>
        <v>#DIV/0!</v>
      </c>
      <c r="F102" s="42">
        <f t="shared" si="60"/>
        <v>23</v>
      </c>
      <c r="G102" s="42" t="str">
        <f t="shared" si="61"/>
        <v>#DIV/0!</v>
      </c>
      <c r="H102" s="42" t="str">
        <f t="shared" si="62"/>
        <v>#DIV/0!</v>
      </c>
      <c r="I102" s="38"/>
      <c r="J102" s="38" t="str">
        <f t="shared" si="63"/>
        <v>#DIV/0!</v>
      </c>
      <c r="L102" s="40"/>
      <c r="M102" s="38"/>
      <c r="N102" s="38"/>
      <c r="O102" s="42" t="str">
        <f t="shared" si="64"/>
        <v>#DIV/0!</v>
      </c>
      <c r="P102" s="42">
        <f t="shared" si="65"/>
        <v>23</v>
      </c>
      <c r="Q102" s="42" t="str">
        <f t="shared" si="66"/>
        <v>#DIV/0!</v>
      </c>
      <c r="R102" s="42" t="str">
        <f t="shared" si="67"/>
        <v>#DIV/0!</v>
      </c>
      <c r="S102" s="38"/>
      <c r="T102" s="38" t="str">
        <f t="shared" si="68"/>
        <v>#DIV/0!</v>
      </c>
    </row>
    <row r="103">
      <c r="I103" s="8" t="s">
        <v>107</v>
      </c>
      <c r="J103" s="38" t="str">
        <f>SUM(J97:J102)</f>
        <v>#DIV/0!</v>
      </c>
      <c r="S103" s="8" t="s">
        <v>107</v>
      </c>
      <c r="T103" s="38" t="str">
        <f>SUM(T97:T102)</f>
        <v>#DIV/0!</v>
      </c>
    </row>
    <row r="104">
      <c r="C104" s="36" t="s">
        <v>106</v>
      </c>
      <c r="D104" s="36" t="s">
        <v>107</v>
      </c>
      <c r="I104" s="8"/>
      <c r="M104" s="36" t="s">
        <v>106</v>
      </c>
      <c r="N104" s="36" t="s">
        <v>107</v>
      </c>
      <c r="S104" s="8"/>
    </row>
    <row r="105">
      <c r="B105" s="36" t="s">
        <v>126</v>
      </c>
      <c r="C105" s="38"/>
      <c r="D105" s="38">
        <f>C105*$C$44</f>
        <v>0</v>
      </c>
      <c r="I105" s="8"/>
      <c r="L105" s="36" t="s">
        <v>126</v>
      </c>
      <c r="M105" s="38"/>
      <c r="N105" s="38">
        <f>M105*$C$44</f>
        <v>0</v>
      </c>
      <c r="S105" s="8"/>
    </row>
    <row r="106">
      <c r="I106" s="8"/>
      <c r="S106" s="8"/>
    </row>
    <row r="107">
      <c r="B107" s="8" t="s">
        <v>134</v>
      </c>
      <c r="C107" s="8" t="s">
        <v>115</v>
      </c>
      <c r="L107" s="8" t="s">
        <v>134</v>
      </c>
      <c r="M107" s="8" t="s">
        <v>115</v>
      </c>
    </row>
    <row r="108">
      <c r="B108" s="36" t="s">
        <v>116</v>
      </c>
      <c r="C108" s="36" t="s">
        <v>117</v>
      </c>
      <c r="D108" s="36" t="s">
        <v>118</v>
      </c>
      <c r="E108" s="36" t="s">
        <v>125</v>
      </c>
      <c r="F108" s="41" t="s">
        <v>120</v>
      </c>
      <c r="G108" s="36" t="s">
        <v>121</v>
      </c>
      <c r="H108" s="36" t="s">
        <v>122</v>
      </c>
      <c r="I108" s="41" t="s">
        <v>123</v>
      </c>
      <c r="J108" s="41" t="s">
        <v>124</v>
      </c>
      <c r="L108" s="36" t="s">
        <v>116</v>
      </c>
      <c r="M108" s="36" t="s">
        <v>117</v>
      </c>
      <c r="N108" s="36" t="s">
        <v>118</v>
      </c>
      <c r="O108" s="36" t="s">
        <v>125</v>
      </c>
      <c r="P108" s="41" t="s">
        <v>120</v>
      </c>
      <c r="Q108" s="36" t="s">
        <v>121</v>
      </c>
      <c r="R108" s="36" t="s">
        <v>122</v>
      </c>
      <c r="S108" s="41" t="s">
        <v>123</v>
      </c>
      <c r="T108" s="41" t="s">
        <v>124</v>
      </c>
    </row>
    <row r="109">
      <c r="B109" s="40"/>
      <c r="C109" s="38"/>
      <c r="D109" s="38"/>
      <c r="E109" s="42" t="str">
        <f t="shared" ref="E109:E114" si="69">D109/C109</f>
        <v>#DIV/0!</v>
      </c>
      <c r="F109" s="42">
        <f t="shared" ref="F109:F114" si="70">$C$44</f>
        <v>23</v>
      </c>
      <c r="G109" s="42" t="str">
        <f t="shared" ref="G109:G114" si="71">E109*F109</f>
        <v>#DIV/0!</v>
      </c>
      <c r="H109" s="42" t="str">
        <f t="shared" ref="H109:H114" si="72">ROUNDUP(G109,0)</f>
        <v>#DIV/0!</v>
      </c>
      <c r="I109" s="38"/>
      <c r="J109" s="38" t="str">
        <f t="shared" ref="J109:J114" si="73">H109*I109</f>
        <v>#DIV/0!</v>
      </c>
      <c r="L109" s="40"/>
      <c r="M109" s="38"/>
      <c r="N109" s="38"/>
      <c r="O109" s="42" t="str">
        <f t="shared" ref="O109:O114" si="74">N109/M109</f>
        <v>#DIV/0!</v>
      </c>
      <c r="P109" s="42">
        <f t="shared" ref="P109:P114" si="75">$C$44</f>
        <v>23</v>
      </c>
      <c r="Q109" s="42" t="str">
        <f t="shared" ref="Q109:Q114" si="76">O109*P109</f>
        <v>#DIV/0!</v>
      </c>
      <c r="R109" s="42" t="str">
        <f t="shared" ref="R109:R114" si="77">ROUNDUP(Q109,0)</f>
        <v>#DIV/0!</v>
      </c>
      <c r="S109" s="38"/>
      <c r="T109" s="38" t="str">
        <f t="shared" ref="T109:T114" si="78">R109*S109</f>
        <v>#DIV/0!</v>
      </c>
    </row>
    <row r="110">
      <c r="B110" s="40"/>
      <c r="C110" s="38"/>
      <c r="D110" s="38"/>
      <c r="E110" s="42" t="str">
        <f t="shared" si="69"/>
        <v>#DIV/0!</v>
      </c>
      <c r="F110" s="42">
        <f t="shared" si="70"/>
        <v>23</v>
      </c>
      <c r="G110" s="42" t="str">
        <f t="shared" si="71"/>
        <v>#DIV/0!</v>
      </c>
      <c r="H110" s="42" t="str">
        <f t="shared" si="72"/>
        <v>#DIV/0!</v>
      </c>
      <c r="I110" s="38"/>
      <c r="J110" s="38" t="str">
        <f t="shared" si="73"/>
        <v>#DIV/0!</v>
      </c>
      <c r="L110" s="40"/>
      <c r="M110" s="38"/>
      <c r="N110" s="38"/>
      <c r="O110" s="42" t="str">
        <f t="shared" si="74"/>
        <v>#DIV/0!</v>
      </c>
      <c r="P110" s="42">
        <f t="shared" si="75"/>
        <v>23</v>
      </c>
      <c r="Q110" s="42" t="str">
        <f t="shared" si="76"/>
        <v>#DIV/0!</v>
      </c>
      <c r="R110" s="42" t="str">
        <f t="shared" si="77"/>
        <v>#DIV/0!</v>
      </c>
      <c r="S110" s="38"/>
      <c r="T110" s="38" t="str">
        <f t="shared" si="78"/>
        <v>#DIV/0!</v>
      </c>
    </row>
    <row r="111">
      <c r="B111" s="40"/>
      <c r="C111" s="38"/>
      <c r="D111" s="38"/>
      <c r="E111" s="42" t="str">
        <f t="shared" si="69"/>
        <v>#DIV/0!</v>
      </c>
      <c r="F111" s="42">
        <f t="shared" si="70"/>
        <v>23</v>
      </c>
      <c r="G111" s="42" t="str">
        <f t="shared" si="71"/>
        <v>#DIV/0!</v>
      </c>
      <c r="H111" s="42" t="str">
        <f t="shared" si="72"/>
        <v>#DIV/0!</v>
      </c>
      <c r="I111" s="38"/>
      <c r="J111" s="38" t="str">
        <f t="shared" si="73"/>
        <v>#DIV/0!</v>
      </c>
      <c r="L111" s="40"/>
      <c r="M111" s="38"/>
      <c r="N111" s="38"/>
      <c r="O111" s="42" t="str">
        <f t="shared" si="74"/>
        <v>#DIV/0!</v>
      </c>
      <c r="P111" s="42">
        <f t="shared" si="75"/>
        <v>23</v>
      </c>
      <c r="Q111" s="42" t="str">
        <f t="shared" si="76"/>
        <v>#DIV/0!</v>
      </c>
      <c r="R111" s="42" t="str">
        <f t="shared" si="77"/>
        <v>#DIV/0!</v>
      </c>
      <c r="S111" s="38"/>
      <c r="T111" s="38" t="str">
        <f t="shared" si="78"/>
        <v>#DIV/0!</v>
      </c>
    </row>
    <row r="112">
      <c r="B112" s="40"/>
      <c r="C112" s="38"/>
      <c r="D112" s="38"/>
      <c r="E112" s="42" t="str">
        <f t="shared" si="69"/>
        <v>#DIV/0!</v>
      </c>
      <c r="F112" s="42">
        <f t="shared" si="70"/>
        <v>23</v>
      </c>
      <c r="G112" s="42" t="str">
        <f t="shared" si="71"/>
        <v>#DIV/0!</v>
      </c>
      <c r="H112" s="42" t="str">
        <f t="shared" si="72"/>
        <v>#DIV/0!</v>
      </c>
      <c r="I112" s="38"/>
      <c r="J112" s="38" t="str">
        <f t="shared" si="73"/>
        <v>#DIV/0!</v>
      </c>
      <c r="L112" s="40"/>
      <c r="M112" s="38"/>
      <c r="N112" s="38"/>
      <c r="O112" s="42" t="str">
        <f t="shared" si="74"/>
        <v>#DIV/0!</v>
      </c>
      <c r="P112" s="42">
        <f t="shared" si="75"/>
        <v>23</v>
      </c>
      <c r="Q112" s="42" t="str">
        <f t="shared" si="76"/>
        <v>#DIV/0!</v>
      </c>
      <c r="R112" s="42" t="str">
        <f t="shared" si="77"/>
        <v>#DIV/0!</v>
      </c>
      <c r="S112" s="38"/>
      <c r="T112" s="38" t="str">
        <f t="shared" si="78"/>
        <v>#DIV/0!</v>
      </c>
    </row>
    <row r="113">
      <c r="B113" s="40"/>
      <c r="C113" s="38"/>
      <c r="D113" s="38"/>
      <c r="E113" s="42" t="str">
        <f t="shared" si="69"/>
        <v>#DIV/0!</v>
      </c>
      <c r="F113" s="42">
        <f t="shared" si="70"/>
        <v>23</v>
      </c>
      <c r="G113" s="42" t="str">
        <f t="shared" si="71"/>
        <v>#DIV/0!</v>
      </c>
      <c r="H113" s="42" t="str">
        <f t="shared" si="72"/>
        <v>#DIV/0!</v>
      </c>
      <c r="I113" s="38"/>
      <c r="J113" s="38" t="str">
        <f t="shared" si="73"/>
        <v>#DIV/0!</v>
      </c>
      <c r="L113" s="40"/>
      <c r="M113" s="38"/>
      <c r="N113" s="38"/>
      <c r="O113" s="42" t="str">
        <f t="shared" si="74"/>
        <v>#DIV/0!</v>
      </c>
      <c r="P113" s="42">
        <f t="shared" si="75"/>
        <v>23</v>
      </c>
      <c r="Q113" s="42" t="str">
        <f t="shared" si="76"/>
        <v>#DIV/0!</v>
      </c>
      <c r="R113" s="42" t="str">
        <f t="shared" si="77"/>
        <v>#DIV/0!</v>
      </c>
      <c r="S113" s="38"/>
      <c r="T113" s="38" t="str">
        <f t="shared" si="78"/>
        <v>#DIV/0!</v>
      </c>
    </row>
    <row r="114">
      <c r="B114" s="40"/>
      <c r="C114" s="38"/>
      <c r="D114" s="38"/>
      <c r="E114" s="42" t="str">
        <f t="shared" si="69"/>
        <v>#DIV/0!</v>
      </c>
      <c r="F114" s="42">
        <f t="shared" si="70"/>
        <v>23</v>
      </c>
      <c r="G114" s="42" t="str">
        <f t="shared" si="71"/>
        <v>#DIV/0!</v>
      </c>
      <c r="H114" s="42" t="str">
        <f t="shared" si="72"/>
        <v>#DIV/0!</v>
      </c>
      <c r="I114" s="38"/>
      <c r="J114" s="38" t="str">
        <f t="shared" si="73"/>
        <v>#DIV/0!</v>
      </c>
      <c r="L114" s="40"/>
      <c r="M114" s="38"/>
      <c r="N114" s="38"/>
      <c r="O114" s="42" t="str">
        <f t="shared" si="74"/>
        <v>#DIV/0!</v>
      </c>
      <c r="P114" s="42">
        <f t="shared" si="75"/>
        <v>23</v>
      </c>
      <c r="Q114" s="42" t="str">
        <f t="shared" si="76"/>
        <v>#DIV/0!</v>
      </c>
      <c r="R114" s="42" t="str">
        <f t="shared" si="77"/>
        <v>#DIV/0!</v>
      </c>
      <c r="S114" s="38"/>
      <c r="T114" s="38" t="str">
        <f t="shared" si="78"/>
        <v>#DIV/0!</v>
      </c>
    </row>
    <row r="115">
      <c r="I115" s="8" t="s">
        <v>107</v>
      </c>
      <c r="J115" s="38" t="str">
        <f>SUM(J109:J114)</f>
        <v>#DIV/0!</v>
      </c>
      <c r="S115" s="8" t="s">
        <v>107</v>
      </c>
      <c r="T115" s="38" t="str">
        <f>SUM(T109:T114)</f>
        <v>#DIV/0!</v>
      </c>
    </row>
    <row r="116">
      <c r="C116" s="36" t="s">
        <v>106</v>
      </c>
      <c r="D116" s="36" t="s">
        <v>107</v>
      </c>
      <c r="M116" s="36" t="s">
        <v>106</v>
      </c>
      <c r="N116" s="36" t="s">
        <v>107</v>
      </c>
    </row>
    <row r="117">
      <c r="B117" s="36" t="s">
        <v>126</v>
      </c>
      <c r="C117" s="38"/>
      <c r="D117" s="38">
        <f>C117*$C$44</f>
        <v>0</v>
      </c>
      <c r="L117" s="36" t="s">
        <v>126</v>
      </c>
      <c r="M117" s="38"/>
      <c r="N117" s="38">
        <f>M117*$C$44</f>
        <v>0</v>
      </c>
    </row>
    <row r="119">
      <c r="B119" s="8" t="s">
        <v>135</v>
      </c>
      <c r="C119" s="8" t="s">
        <v>115</v>
      </c>
      <c r="L119" s="8" t="s">
        <v>135</v>
      </c>
      <c r="M119" s="8" t="s">
        <v>115</v>
      </c>
    </row>
    <row r="120">
      <c r="B120" s="36" t="s">
        <v>116</v>
      </c>
      <c r="C120" s="36" t="s">
        <v>117</v>
      </c>
      <c r="D120" s="36" t="s">
        <v>118</v>
      </c>
      <c r="E120" s="36" t="s">
        <v>125</v>
      </c>
      <c r="F120" s="41" t="s">
        <v>120</v>
      </c>
      <c r="G120" s="36" t="s">
        <v>121</v>
      </c>
      <c r="H120" s="36" t="s">
        <v>122</v>
      </c>
      <c r="I120" s="41" t="s">
        <v>123</v>
      </c>
      <c r="J120" s="41" t="s">
        <v>124</v>
      </c>
      <c r="L120" s="36" t="s">
        <v>116</v>
      </c>
      <c r="M120" s="36" t="s">
        <v>117</v>
      </c>
      <c r="N120" s="36" t="s">
        <v>118</v>
      </c>
      <c r="O120" s="36" t="s">
        <v>125</v>
      </c>
      <c r="P120" s="41" t="s">
        <v>120</v>
      </c>
      <c r="Q120" s="36" t="s">
        <v>121</v>
      </c>
      <c r="R120" s="36" t="s">
        <v>122</v>
      </c>
      <c r="S120" s="41" t="s">
        <v>123</v>
      </c>
      <c r="T120" s="41" t="s">
        <v>124</v>
      </c>
    </row>
    <row r="121">
      <c r="B121" s="40"/>
      <c r="C121" s="38"/>
      <c r="D121" s="38"/>
      <c r="E121" s="42" t="str">
        <f t="shared" ref="E121:E126" si="79">D121/C121</f>
        <v>#DIV/0!</v>
      </c>
      <c r="F121" s="42">
        <f t="shared" ref="F121:F126" si="80">$C$44</f>
        <v>23</v>
      </c>
      <c r="G121" s="42" t="str">
        <f t="shared" ref="G121:G126" si="81">E121*F121</f>
        <v>#DIV/0!</v>
      </c>
      <c r="H121" s="42" t="str">
        <f t="shared" ref="H121:H126" si="82">ROUNDUP(G121,0)</f>
        <v>#DIV/0!</v>
      </c>
      <c r="I121" s="38"/>
      <c r="J121" s="38" t="str">
        <f t="shared" ref="J121:J126" si="83">H121*I121</f>
        <v>#DIV/0!</v>
      </c>
      <c r="L121" s="40"/>
      <c r="M121" s="38"/>
      <c r="N121" s="38"/>
      <c r="O121" s="42" t="str">
        <f t="shared" ref="O121:O126" si="84">N121/M121</f>
        <v>#DIV/0!</v>
      </c>
      <c r="P121" s="42">
        <f t="shared" ref="P121:P126" si="85">$C$44</f>
        <v>23</v>
      </c>
      <c r="Q121" s="42" t="str">
        <f t="shared" ref="Q121:Q126" si="86">O121*P121</f>
        <v>#DIV/0!</v>
      </c>
      <c r="R121" s="42" t="str">
        <f t="shared" ref="R121:R126" si="87">ROUNDUP(Q121,0)</f>
        <v>#DIV/0!</v>
      </c>
      <c r="S121" s="38"/>
      <c r="T121" s="38" t="str">
        <f t="shared" ref="T121:T126" si="88">R121*S121</f>
        <v>#DIV/0!</v>
      </c>
    </row>
    <row r="122">
      <c r="B122" s="40"/>
      <c r="C122" s="38"/>
      <c r="D122" s="38"/>
      <c r="E122" s="42" t="str">
        <f t="shared" si="79"/>
        <v>#DIV/0!</v>
      </c>
      <c r="F122" s="42">
        <f t="shared" si="80"/>
        <v>23</v>
      </c>
      <c r="G122" s="42" t="str">
        <f t="shared" si="81"/>
        <v>#DIV/0!</v>
      </c>
      <c r="H122" s="42" t="str">
        <f t="shared" si="82"/>
        <v>#DIV/0!</v>
      </c>
      <c r="I122" s="38"/>
      <c r="J122" s="38" t="str">
        <f t="shared" si="83"/>
        <v>#DIV/0!</v>
      </c>
      <c r="L122" s="40"/>
      <c r="M122" s="38"/>
      <c r="N122" s="38"/>
      <c r="O122" s="42" t="str">
        <f t="shared" si="84"/>
        <v>#DIV/0!</v>
      </c>
      <c r="P122" s="42">
        <f t="shared" si="85"/>
        <v>23</v>
      </c>
      <c r="Q122" s="42" t="str">
        <f t="shared" si="86"/>
        <v>#DIV/0!</v>
      </c>
      <c r="R122" s="42" t="str">
        <f t="shared" si="87"/>
        <v>#DIV/0!</v>
      </c>
      <c r="S122" s="38"/>
      <c r="T122" s="38" t="str">
        <f t="shared" si="88"/>
        <v>#DIV/0!</v>
      </c>
    </row>
    <row r="123">
      <c r="B123" s="40"/>
      <c r="C123" s="38"/>
      <c r="D123" s="38"/>
      <c r="E123" s="42" t="str">
        <f t="shared" si="79"/>
        <v>#DIV/0!</v>
      </c>
      <c r="F123" s="42">
        <f t="shared" si="80"/>
        <v>23</v>
      </c>
      <c r="G123" s="42" t="str">
        <f t="shared" si="81"/>
        <v>#DIV/0!</v>
      </c>
      <c r="H123" s="42" t="str">
        <f t="shared" si="82"/>
        <v>#DIV/0!</v>
      </c>
      <c r="I123" s="38"/>
      <c r="J123" s="38" t="str">
        <f t="shared" si="83"/>
        <v>#DIV/0!</v>
      </c>
      <c r="L123" s="40"/>
      <c r="M123" s="38"/>
      <c r="N123" s="38"/>
      <c r="O123" s="42" t="str">
        <f t="shared" si="84"/>
        <v>#DIV/0!</v>
      </c>
      <c r="P123" s="42">
        <f t="shared" si="85"/>
        <v>23</v>
      </c>
      <c r="Q123" s="42" t="str">
        <f t="shared" si="86"/>
        <v>#DIV/0!</v>
      </c>
      <c r="R123" s="42" t="str">
        <f t="shared" si="87"/>
        <v>#DIV/0!</v>
      </c>
      <c r="S123" s="38"/>
      <c r="T123" s="38" t="str">
        <f t="shared" si="88"/>
        <v>#DIV/0!</v>
      </c>
    </row>
    <row r="124">
      <c r="B124" s="40"/>
      <c r="C124" s="38"/>
      <c r="D124" s="38"/>
      <c r="E124" s="42" t="str">
        <f t="shared" si="79"/>
        <v>#DIV/0!</v>
      </c>
      <c r="F124" s="42">
        <f t="shared" si="80"/>
        <v>23</v>
      </c>
      <c r="G124" s="42" t="str">
        <f t="shared" si="81"/>
        <v>#DIV/0!</v>
      </c>
      <c r="H124" s="42" t="str">
        <f t="shared" si="82"/>
        <v>#DIV/0!</v>
      </c>
      <c r="I124" s="38"/>
      <c r="J124" s="38" t="str">
        <f t="shared" si="83"/>
        <v>#DIV/0!</v>
      </c>
      <c r="L124" s="40"/>
      <c r="M124" s="38"/>
      <c r="N124" s="38"/>
      <c r="O124" s="42" t="str">
        <f t="shared" si="84"/>
        <v>#DIV/0!</v>
      </c>
      <c r="P124" s="42">
        <f t="shared" si="85"/>
        <v>23</v>
      </c>
      <c r="Q124" s="42" t="str">
        <f t="shared" si="86"/>
        <v>#DIV/0!</v>
      </c>
      <c r="R124" s="42" t="str">
        <f t="shared" si="87"/>
        <v>#DIV/0!</v>
      </c>
      <c r="S124" s="38"/>
      <c r="T124" s="38" t="str">
        <f t="shared" si="88"/>
        <v>#DIV/0!</v>
      </c>
    </row>
    <row r="125">
      <c r="B125" s="40"/>
      <c r="C125" s="38"/>
      <c r="D125" s="38"/>
      <c r="E125" s="42" t="str">
        <f t="shared" si="79"/>
        <v>#DIV/0!</v>
      </c>
      <c r="F125" s="42">
        <f t="shared" si="80"/>
        <v>23</v>
      </c>
      <c r="G125" s="42" t="str">
        <f t="shared" si="81"/>
        <v>#DIV/0!</v>
      </c>
      <c r="H125" s="42" t="str">
        <f t="shared" si="82"/>
        <v>#DIV/0!</v>
      </c>
      <c r="I125" s="38"/>
      <c r="J125" s="38" t="str">
        <f t="shared" si="83"/>
        <v>#DIV/0!</v>
      </c>
      <c r="L125" s="40"/>
      <c r="M125" s="38"/>
      <c r="N125" s="38"/>
      <c r="O125" s="42" t="str">
        <f t="shared" si="84"/>
        <v>#DIV/0!</v>
      </c>
      <c r="P125" s="42">
        <f t="shared" si="85"/>
        <v>23</v>
      </c>
      <c r="Q125" s="42" t="str">
        <f t="shared" si="86"/>
        <v>#DIV/0!</v>
      </c>
      <c r="R125" s="42" t="str">
        <f t="shared" si="87"/>
        <v>#DIV/0!</v>
      </c>
      <c r="S125" s="38"/>
      <c r="T125" s="38" t="str">
        <f t="shared" si="88"/>
        <v>#DIV/0!</v>
      </c>
    </row>
    <row r="126">
      <c r="B126" s="40"/>
      <c r="C126" s="38"/>
      <c r="D126" s="38"/>
      <c r="E126" s="42" t="str">
        <f t="shared" si="79"/>
        <v>#DIV/0!</v>
      </c>
      <c r="F126" s="42">
        <f t="shared" si="80"/>
        <v>23</v>
      </c>
      <c r="G126" s="42" t="str">
        <f t="shared" si="81"/>
        <v>#DIV/0!</v>
      </c>
      <c r="H126" s="42" t="str">
        <f t="shared" si="82"/>
        <v>#DIV/0!</v>
      </c>
      <c r="I126" s="38"/>
      <c r="J126" s="38" t="str">
        <f t="shared" si="83"/>
        <v>#DIV/0!</v>
      </c>
      <c r="L126" s="40"/>
      <c r="M126" s="38"/>
      <c r="N126" s="38"/>
      <c r="O126" s="42" t="str">
        <f t="shared" si="84"/>
        <v>#DIV/0!</v>
      </c>
      <c r="P126" s="42">
        <f t="shared" si="85"/>
        <v>23</v>
      </c>
      <c r="Q126" s="42" t="str">
        <f t="shared" si="86"/>
        <v>#DIV/0!</v>
      </c>
      <c r="R126" s="42" t="str">
        <f t="shared" si="87"/>
        <v>#DIV/0!</v>
      </c>
      <c r="S126" s="38"/>
      <c r="T126" s="38" t="str">
        <f t="shared" si="88"/>
        <v>#DIV/0!</v>
      </c>
    </row>
    <row r="127">
      <c r="I127" s="8" t="s">
        <v>107</v>
      </c>
      <c r="J127" s="38" t="str">
        <f>SUM(J121:J126)</f>
        <v>#DIV/0!</v>
      </c>
      <c r="S127" s="8" t="s">
        <v>107</v>
      </c>
      <c r="T127" s="38" t="str">
        <f>SUM(T121:T126)</f>
        <v>#DIV/0!</v>
      </c>
    </row>
    <row r="128">
      <c r="C128" s="36" t="s">
        <v>106</v>
      </c>
      <c r="D128" s="36" t="s">
        <v>107</v>
      </c>
      <c r="M128" s="36" t="s">
        <v>106</v>
      </c>
      <c r="N128" s="36" t="s">
        <v>107</v>
      </c>
    </row>
    <row r="129">
      <c r="B129" s="36" t="s">
        <v>126</v>
      </c>
      <c r="C129" s="38"/>
      <c r="D129" s="38">
        <f>C129*C44</f>
        <v>0</v>
      </c>
      <c r="L129" s="36" t="s">
        <v>126</v>
      </c>
      <c r="M129" s="38"/>
      <c r="N129" s="38">
        <f>M129*M44</f>
        <v>0</v>
      </c>
    </row>
    <row r="131">
      <c r="C131" s="36" t="s">
        <v>106</v>
      </c>
      <c r="D131" s="36" t="s">
        <v>107</v>
      </c>
      <c r="E131" s="36" t="s">
        <v>108</v>
      </c>
      <c r="M131" s="36" t="s">
        <v>106</v>
      </c>
      <c r="N131" s="36" t="s">
        <v>107</v>
      </c>
      <c r="O131" s="36" t="s">
        <v>108</v>
      </c>
    </row>
    <row r="132">
      <c r="B132" s="36" t="s">
        <v>137</v>
      </c>
      <c r="C132" s="38"/>
      <c r="D132" s="38">
        <f>C132*C44</f>
        <v>0</v>
      </c>
      <c r="E132" s="40"/>
      <c r="L132" s="36" t="s">
        <v>137</v>
      </c>
      <c r="M132" s="38"/>
      <c r="N132" s="38">
        <f>M132*C44</f>
        <v>0</v>
      </c>
      <c r="O132" s="40"/>
    </row>
    <row r="134">
      <c r="B134" s="8" t="s">
        <v>138</v>
      </c>
      <c r="L134" s="8" t="s">
        <v>138</v>
      </c>
    </row>
    <row r="135">
      <c r="B135" s="36" t="s">
        <v>139</v>
      </c>
      <c r="C135" s="36" t="s">
        <v>140</v>
      </c>
      <c r="D135" s="36" t="s">
        <v>141</v>
      </c>
      <c r="L135" s="36" t="s">
        <v>139</v>
      </c>
      <c r="M135" s="36" t="s">
        <v>140</v>
      </c>
      <c r="N135" s="36" t="s">
        <v>141</v>
      </c>
    </row>
    <row r="136">
      <c r="B136" s="40"/>
      <c r="C136" s="37"/>
      <c r="D136" s="36"/>
      <c r="L136" s="40"/>
      <c r="M136" s="37"/>
      <c r="N136" s="36"/>
    </row>
    <row r="137">
      <c r="B137" s="40"/>
      <c r="C137" s="37"/>
      <c r="D137" s="36"/>
      <c r="L137" s="40"/>
      <c r="M137" s="37"/>
      <c r="N137" s="36"/>
    </row>
    <row r="138">
      <c r="B138" s="40"/>
      <c r="C138" s="37"/>
      <c r="D138" s="36"/>
      <c r="L138" s="40"/>
      <c r="M138" s="37"/>
      <c r="N138" s="36"/>
    </row>
    <row r="139">
      <c r="B139" s="40"/>
      <c r="C139" s="38"/>
      <c r="D139" s="40"/>
      <c r="L139" s="40"/>
      <c r="M139" s="38"/>
      <c r="N139" s="40"/>
    </row>
    <row r="140">
      <c r="B140" s="40"/>
      <c r="C140" s="38"/>
      <c r="D140" s="40"/>
      <c r="L140" s="40"/>
      <c r="M140" s="38"/>
      <c r="N140" s="40"/>
    </row>
    <row r="141">
      <c r="B141" s="40"/>
      <c r="C141" s="38"/>
      <c r="D141" s="40"/>
      <c r="L141" s="40"/>
      <c r="M141" s="38"/>
      <c r="N141" s="40"/>
    </row>
    <row r="142">
      <c r="B142" s="8" t="s">
        <v>15</v>
      </c>
      <c r="C142" s="38">
        <f>SUM(C136:C141)</f>
        <v>0</v>
      </c>
      <c r="L142" s="8" t="s">
        <v>15</v>
      </c>
      <c r="M142" s="38">
        <f>SUM(M136:M141)</f>
        <v>0</v>
      </c>
    </row>
    <row r="144">
      <c r="B144" s="36" t="s">
        <v>142</v>
      </c>
      <c r="C144" s="40"/>
      <c r="L144" s="36" t="s">
        <v>142</v>
      </c>
      <c r="M144" s="40"/>
    </row>
    <row r="145">
      <c r="B145" s="36" t="s">
        <v>143</v>
      </c>
      <c r="C145" s="38"/>
      <c r="L145" s="36" t="s">
        <v>143</v>
      </c>
      <c r="M145" s="38"/>
    </row>
    <row r="146">
      <c r="B146" s="43" t="s">
        <v>144</v>
      </c>
      <c r="C146" s="44">
        <f>C144*C145*C44</f>
        <v>0</v>
      </c>
      <c r="L146" s="43" t="s">
        <v>144</v>
      </c>
      <c r="M146" s="44">
        <f>M144*M145*C44</f>
        <v>0</v>
      </c>
    </row>
    <row r="147">
      <c r="B147" s="43" t="s">
        <v>146</v>
      </c>
      <c r="C147" s="45" t="str">
        <f>SUM(D54:D57,J67,D69,J79,D81,J91,D93,J103,D105,J115,D117,J127,D129,D132,C142)</f>
        <v>#DIV/0!</v>
      </c>
      <c r="L147" s="43" t="s">
        <v>146</v>
      </c>
      <c r="M147" s="45" t="str">
        <f>SUM(N54:N57,T67,N69,T79,N81,T91,N93,T103,N105,T115,N117,T127,N129,N132,M142)</f>
        <v>#DIV/0!</v>
      </c>
    </row>
    <row r="148">
      <c r="B148" s="43" t="s">
        <v>147</v>
      </c>
      <c r="C148" s="45" t="str">
        <f>C146-C147</f>
        <v>#DIV/0!</v>
      </c>
      <c r="L148" s="43" t="s">
        <v>147</v>
      </c>
      <c r="M148" s="45" t="str">
        <f>M146-M147</f>
        <v>#DIV/0!</v>
      </c>
    </row>
    <row r="149">
      <c r="B149" s="43" t="s">
        <v>148</v>
      </c>
      <c r="C149" s="45" t="str">
        <f>C146/C147*100</f>
        <v>#DIV/0!</v>
      </c>
      <c r="L149" s="43" t="s">
        <v>148</v>
      </c>
      <c r="M149" s="45" t="str">
        <f>M146/M147*100</f>
        <v>#DIV/0!</v>
      </c>
    </row>
  </sheetData>
  <conditionalFormatting sqref="C37:O37">
    <cfRule type="cellIs" dxfId="0" priority="1" operator="greaterThan">
      <formula>0</formula>
    </cfRule>
  </conditionalFormatting>
  <conditionalFormatting sqref="C37:O37">
    <cfRule type="cellIs" dxfId="1" priority="2" operator="lessThan">
      <formula>0</formula>
    </cfRule>
  </conditionalFormatting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57"/>
    <col customWidth="1" min="2" max="2" width="25.0"/>
    <col customWidth="1" min="4" max="4" width="17.0"/>
    <col customWidth="1" min="9" max="9" width="17.57"/>
  </cols>
  <sheetData>
    <row r="1" ht="37.5" customHeight="1">
      <c r="B1" s="1" t="s">
        <v>0</v>
      </c>
    </row>
    <row r="2" ht="15.0" customHeight="1">
      <c r="B2" s="1"/>
    </row>
    <row r="3">
      <c r="B3" s="2" t="s">
        <v>1</v>
      </c>
    </row>
    <row r="4">
      <c r="B4" s="4"/>
      <c r="C4" s="6" t="s">
        <v>3</v>
      </c>
      <c r="D4" s="6" t="s">
        <v>4</v>
      </c>
      <c r="E4" s="6" t="s">
        <v>5</v>
      </c>
      <c r="F4" s="6" t="s">
        <v>6</v>
      </c>
      <c r="G4" s="6" t="s">
        <v>7</v>
      </c>
      <c r="H4" s="6" t="s">
        <v>8</v>
      </c>
      <c r="I4" s="6" t="s">
        <v>9</v>
      </c>
      <c r="J4" s="6" t="s">
        <v>10</v>
      </c>
      <c r="K4" s="6" t="s">
        <v>11</v>
      </c>
      <c r="L4" s="6" t="s">
        <v>12</v>
      </c>
      <c r="M4" s="6" t="s">
        <v>13</v>
      </c>
      <c r="N4" s="6" t="s">
        <v>14</v>
      </c>
      <c r="O4" s="10" t="s">
        <v>15</v>
      </c>
    </row>
    <row r="5">
      <c r="B5" s="12" t="s">
        <v>21</v>
      </c>
      <c r="C5" s="13">
        <f t="shared" ref="C5:N5" si="1">IF($D145=C4,$C145,0)+IF($N145=C4,$M145,0)</f>
        <v>0</v>
      </c>
      <c r="D5" s="13">
        <f t="shared" si="1"/>
        <v>0</v>
      </c>
      <c r="E5" s="13">
        <f t="shared" si="1"/>
        <v>91800</v>
      </c>
      <c r="F5" s="13">
        <f t="shared" si="1"/>
        <v>0</v>
      </c>
      <c r="G5" s="13">
        <f t="shared" si="1"/>
        <v>0</v>
      </c>
      <c r="H5" s="13">
        <f t="shared" si="1"/>
        <v>0</v>
      </c>
      <c r="I5" s="13">
        <f t="shared" si="1"/>
        <v>0</v>
      </c>
      <c r="J5" s="13">
        <f t="shared" si="1"/>
        <v>0</v>
      </c>
      <c r="K5" s="13">
        <f t="shared" si="1"/>
        <v>122400</v>
      </c>
      <c r="L5" s="13">
        <f t="shared" si="1"/>
        <v>0</v>
      </c>
      <c r="M5" s="13">
        <f t="shared" si="1"/>
        <v>0</v>
      </c>
      <c r="N5" s="13">
        <f t="shared" si="1"/>
        <v>0</v>
      </c>
      <c r="O5" s="14">
        <f t="shared" ref="O5:O36" si="2">SUM(C5:N5)</f>
        <v>214200</v>
      </c>
    </row>
    <row r="6">
      <c r="B6" s="12" t="s">
        <v>23</v>
      </c>
      <c r="C6" s="13">
        <v>12000.0</v>
      </c>
      <c r="D6" s="13">
        <v>12000.0</v>
      </c>
      <c r="E6" s="13">
        <v>12000.0</v>
      </c>
      <c r="F6" s="13">
        <v>12000.0</v>
      </c>
      <c r="G6" s="13">
        <v>12000.0</v>
      </c>
      <c r="H6" s="13">
        <v>12000.0</v>
      </c>
      <c r="I6" s="13">
        <v>12000.0</v>
      </c>
      <c r="J6" s="13">
        <v>12000.0</v>
      </c>
      <c r="K6" s="13">
        <v>12000.0</v>
      </c>
      <c r="L6" s="13">
        <v>12000.0</v>
      </c>
      <c r="M6" s="13">
        <v>12000.0</v>
      </c>
      <c r="N6" s="13">
        <v>12000.0</v>
      </c>
      <c r="O6" s="14">
        <f t="shared" si="2"/>
        <v>144000</v>
      </c>
    </row>
    <row r="7">
      <c r="B7" s="11" t="s">
        <v>27</v>
      </c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4">
        <f t="shared" si="2"/>
        <v>0</v>
      </c>
    </row>
    <row r="8">
      <c r="B8" s="12" t="s">
        <v>30</v>
      </c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4">
        <f t="shared" si="2"/>
        <v>0</v>
      </c>
    </row>
    <row r="9">
      <c r="B9" s="21" t="s">
        <v>31</v>
      </c>
      <c r="C9" s="14">
        <f t="shared" ref="C9:N9" si="3">SUM(C5:C8)</f>
        <v>12000</v>
      </c>
      <c r="D9" s="14">
        <f t="shared" si="3"/>
        <v>12000</v>
      </c>
      <c r="E9" s="14">
        <f t="shared" si="3"/>
        <v>103800</v>
      </c>
      <c r="F9" s="14">
        <f t="shared" si="3"/>
        <v>12000</v>
      </c>
      <c r="G9" s="14">
        <f t="shared" si="3"/>
        <v>12000</v>
      </c>
      <c r="H9" s="14">
        <f t="shared" si="3"/>
        <v>12000</v>
      </c>
      <c r="I9" s="14">
        <f t="shared" si="3"/>
        <v>12000</v>
      </c>
      <c r="J9" s="14">
        <f t="shared" si="3"/>
        <v>12000</v>
      </c>
      <c r="K9" s="14">
        <f t="shared" si="3"/>
        <v>134400</v>
      </c>
      <c r="L9" s="14">
        <f t="shared" si="3"/>
        <v>12000</v>
      </c>
      <c r="M9" s="14">
        <f t="shared" si="3"/>
        <v>12000</v>
      </c>
      <c r="N9" s="14">
        <f t="shared" si="3"/>
        <v>12000</v>
      </c>
      <c r="O9" s="22">
        <f t="shared" si="2"/>
        <v>358200</v>
      </c>
    </row>
    <row r="10">
      <c r="B10" s="12" t="s">
        <v>33</v>
      </c>
      <c r="C10" s="25">
        <v>60.0</v>
      </c>
      <c r="D10" s="25">
        <v>60.0</v>
      </c>
      <c r="E10" s="25">
        <v>60.0</v>
      </c>
      <c r="F10" s="25">
        <v>60.0</v>
      </c>
      <c r="G10" s="25">
        <v>60.0</v>
      </c>
      <c r="H10" s="25">
        <v>60.0</v>
      </c>
      <c r="I10" s="25">
        <v>60.0</v>
      </c>
      <c r="J10" s="25">
        <v>60.0</v>
      </c>
      <c r="K10" s="25">
        <v>60.0</v>
      </c>
      <c r="L10" s="25">
        <v>60.0</v>
      </c>
      <c r="M10" s="25">
        <v>60.0</v>
      </c>
      <c r="N10" s="25">
        <v>60.0</v>
      </c>
      <c r="O10" s="27">
        <f t="shared" si="2"/>
        <v>720</v>
      </c>
    </row>
    <row r="11">
      <c r="B11" s="12" t="s">
        <v>35</v>
      </c>
      <c r="C11" s="25">
        <v>300.0</v>
      </c>
      <c r="D11" s="25">
        <v>300.0</v>
      </c>
      <c r="E11" s="25">
        <v>300.0</v>
      </c>
      <c r="F11" s="25">
        <v>300.0</v>
      </c>
      <c r="G11" s="25">
        <v>300.0</v>
      </c>
      <c r="H11" s="25">
        <v>300.0</v>
      </c>
      <c r="I11" s="25">
        <v>300.0</v>
      </c>
      <c r="J11" s="25">
        <v>300.0</v>
      </c>
      <c r="K11" s="25">
        <v>300.0</v>
      </c>
      <c r="L11" s="25">
        <v>300.0</v>
      </c>
      <c r="M11" s="25">
        <v>300.0</v>
      </c>
      <c r="N11" s="25">
        <v>300.0</v>
      </c>
      <c r="O11" s="27">
        <f t="shared" si="2"/>
        <v>3600</v>
      </c>
    </row>
    <row r="12">
      <c r="B12" s="12" t="s">
        <v>37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5">
        <v>2000.0</v>
      </c>
      <c r="O12" s="27">
        <f t="shared" si="2"/>
        <v>2000</v>
      </c>
    </row>
    <row r="13">
      <c r="B13" s="12" t="s">
        <v>38</v>
      </c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7">
        <f t="shared" si="2"/>
        <v>0</v>
      </c>
    </row>
    <row r="14">
      <c r="B14" s="12" t="s">
        <v>42</v>
      </c>
      <c r="C14" s="28">
        <f t="shared" ref="C14:D14" si="4">780+1686</f>
        <v>2466</v>
      </c>
      <c r="D14" s="28">
        <f t="shared" si="4"/>
        <v>2466</v>
      </c>
      <c r="E14" s="28">
        <f>780+1686+25000</f>
        <v>27466</v>
      </c>
      <c r="F14" s="28">
        <f t="shared" ref="F14:J14" si="5">780+1686</f>
        <v>2466</v>
      </c>
      <c r="G14" s="28">
        <f t="shared" si="5"/>
        <v>2466</v>
      </c>
      <c r="H14" s="28">
        <f t="shared" si="5"/>
        <v>2466</v>
      </c>
      <c r="I14" s="28">
        <f t="shared" si="5"/>
        <v>2466</v>
      </c>
      <c r="J14" s="28">
        <f t="shared" si="5"/>
        <v>2466</v>
      </c>
      <c r="K14" s="28">
        <f>780+1686+25000</f>
        <v>27466</v>
      </c>
      <c r="L14" s="28">
        <f t="shared" ref="L14:N14" si="6">780+1686</f>
        <v>2466</v>
      </c>
      <c r="M14" s="28">
        <f t="shared" si="6"/>
        <v>2466</v>
      </c>
      <c r="N14" s="28">
        <f t="shared" si="6"/>
        <v>2466</v>
      </c>
      <c r="O14" s="27">
        <f t="shared" si="2"/>
        <v>79592</v>
      </c>
    </row>
    <row r="15">
      <c r="B15" s="12" t="s">
        <v>44</v>
      </c>
      <c r="C15" s="28">
        <f t="shared" ref="C15:N15" si="7">150*30</f>
        <v>4500</v>
      </c>
      <c r="D15" s="28">
        <f t="shared" si="7"/>
        <v>4500</v>
      </c>
      <c r="E15" s="28">
        <f t="shared" si="7"/>
        <v>4500</v>
      </c>
      <c r="F15" s="28">
        <f t="shared" si="7"/>
        <v>4500</v>
      </c>
      <c r="G15" s="28">
        <f t="shared" si="7"/>
        <v>4500</v>
      </c>
      <c r="H15" s="28">
        <f t="shared" si="7"/>
        <v>4500</v>
      </c>
      <c r="I15" s="28">
        <f t="shared" si="7"/>
        <v>4500</v>
      </c>
      <c r="J15" s="28">
        <f t="shared" si="7"/>
        <v>4500</v>
      </c>
      <c r="K15" s="28">
        <f t="shared" si="7"/>
        <v>4500</v>
      </c>
      <c r="L15" s="28">
        <f t="shared" si="7"/>
        <v>4500</v>
      </c>
      <c r="M15" s="28">
        <f t="shared" si="7"/>
        <v>4500</v>
      </c>
      <c r="N15" s="28">
        <f t="shared" si="7"/>
        <v>4500</v>
      </c>
      <c r="O15" s="27">
        <f t="shared" si="2"/>
        <v>54000</v>
      </c>
    </row>
    <row r="16">
      <c r="B16" s="12" t="s">
        <v>46</v>
      </c>
      <c r="C16" s="25">
        <v>900.0</v>
      </c>
      <c r="D16" s="25">
        <v>900.0</v>
      </c>
      <c r="E16" s="25">
        <v>900.0</v>
      </c>
      <c r="F16" s="25">
        <f>1000+900</f>
        <v>1900</v>
      </c>
      <c r="G16" s="25">
        <v>900.0</v>
      </c>
      <c r="H16" s="25">
        <f>1000+900</f>
        <v>1900</v>
      </c>
      <c r="I16" s="25">
        <v>900.0</v>
      </c>
      <c r="J16" s="25">
        <v>900.0</v>
      </c>
      <c r="K16" s="25">
        <v>900.0</v>
      </c>
      <c r="L16" s="25">
        <v>900.0</v>
      </c>
      <c r="M16" s="25">
        <v>900.0</v>
      </c>
      <c r="N16" s="25">
        <v>900.0</v>
      </c>
      <c r="O16" s="27">
        <f t="shared" si="2"/>
        <v>12800</v>
      </c>
    </row>
    <row r="17">
      <c r="B17" s="11" t="s">
        <v>48</v>
      </c>
      <c r="C17" s="25">
        <v>400.0</v>
      </c>
      <c r="D17" s="25">
        <v>400.0</v>
      </c>
      <c r="E17" s="25">
        <v>400.0</v>
      </c>
      <c r="F17" s="25">
        <v>400.0</v>
      </c>
      <c r="G17" s="25">
        <v>400.0</v>
      </c>
      <c r="H17" s="25">
        <v>400.0</v>
      </c>
      <c r="I17" s="25">
        <v>400.0</v>
      </c>
      <c r="J17" s="25">
        <v>400.0</v>
      </c>
      <c r="K17" s="25">
        <v>400.0</v>
      </c>
      <c r="L17" s="25">
        <v>400.0</v>
      </c>
      <c r="M17" s="25">
        <v>400.0</v>
      </c>
      <c r="N17" s="25">
        <v>400.0</v>
      </c>
      <c r="O17" s="27">
        <f t="shared" si="2"/>
        <v>4800</v>
      </c>
    </row>
    <row r="18">
      <c r="B18" s="6" t="s">
        <v>49</v>
      </c>
      <c r="C18" s="28">
        <f t="shared" ref="C18:N18" si="8">140+200+100+100+200</f>
        <v>740</v>
      </c>
      <c r="D18" s="28">
        <f t="shared" si="8"/>
        <v>740</v>
      </c>
      <c r="E18" s="28">
        <f t="shared" si="8"/>
        <v>740</v>
      </c>
      <c r="F18" s="28">
        <f t="shared" si="8"/>
        <v>740</v>
      </c>
      <c r="G18" s="28">
        <f t="shared" si="8"/>
        <v>740</v>
      </c>
      <c r="H18" s="28">
        <f t="shared" si="8"/>
        <v>740</v>
      </c>
      <c r="I18" s="28">
        <f t="shared" si="8"/>
        <v>740</v>
      </c>
      <c r="J18" s="28">
        <f t="shared" si="8"/>
        <v>740</v>
      </c>
      <c r="K18" s="28">
        <f t="shared" si="8"/>
        <v>740</v>
      </c>
      <c r="L18" s="28">
        <f t="shared" si="8"/>
        <v>740</v>
      </c>
      <c r="M18" s="28">
        <f t="shared" si="8"/>
        <v>740</v>
      </c>
      <c r="N18" s="28">
        <f t="shared" si="8"/>
        <v>740</v>
      </c>
      <c r="O18" s="27">
        <f t="shared" si="2"/>
        <v>8880</v>
      </c>
    </row>
    <row r="19">
      <c r="B19" s="11" t="s">
        <v>51</v>
      </c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7">
        <f t="shared" si="2"/>
        <v>0</v>
      </c>
    </row>
    <row r="20">
      <c r="B20" s="11" t="s">
        <v>53</v>
      </c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7">
        <f t="shared" si="2"/>
        <v>0</v>
      </c>
    </row>
    <row r="21">
      <c r="B21" s="11" t="s">
        <v>54</v>
      </c>
      <c r="C21" s="25">
        <v>1200.0</v>
      </c>
      <c r="D21" s="25">
        <v>1200.0</v>
      </c>
      <c r="E21" s="25">
        <v>1200.0</v>
      </c>
      <c r="F21" s="25">
        <v>1200.0</v>
      </c>
      <c r="G21" s="25">
        <v>1200.0</v>
      </c>
      <c r="H21" s="25">
        <v>1200.0</v>
      </c>
      <c r="I21" s="25">
        <v>1200.0</v>
      </c>
      <c r="J21" s="25">
        <v>1200.0</v>
      </c>
      <c r="K21" s="25">
        <v>1200.0</v>
      </c>
      <c r="L21" s="25">
        <v>1200.0</v>
      </c>
      <c r="M21" s="25">
        <v>1200.0</v>
      </c>
      <c r="N21" s="25">
        <v>1200.0</v>
      </c>
      <c r="O21" s="27">
        <f t="shared" si="2"/>
        <v>14400</v>
      </c>
    </row>
    <row r="22">
      <c r="B22" s="11" t="s">
        <v>56</v>
      </c>
      <c r="C22" s="28">
        <f t="shared" ref="C22:N22" si="9">300+300+200</f>
        <v>800</v>
      </c>
      <c r="D22" s="28">
        <f t="shared" si="9"/>
        <v>800</v>
      </c>
      <c r="E22" s="28">
        <f t="shared" si="9"/>
        <v>800</v>
      </c>
      <c r="F22" s="28">
        <f t="shared" si="9"/>
        <v>800</v>
      </c>
      <c r="G22" s="28">
        <f t="shared" si="9"/>
        <v>800</v>
      </c>
      <c r="H22" s="28">
        <f t="shared" si="9"/>
        <v>800</v>
      </c>
      <c r="I22" s="28">
        <f t="shared" si="9"/>
        <v>800</v>
      </c>
      <c r="J22" s="28">
        <f t="shared" si="9"/>
        <v>800</v>
      </c>
      <c r="K22" s="28">
        <f t="shared" si="9"/>
        <v>800</v>
      </c>
      <c r="L22" s="28">
        <f t="shared" si="9"/>
        <v>800</v>
      </c>
      <c r="M22" s="28">
        <f t="shared" si="9"/>
        <v>800</v>
      </c>
      <c r="N22" s="28">
        <f t="shared" si="9"/>
        <v>800</v>
      </c>
      <c r="O22" s="27">
        <f t="shared" si="2"/>
        <v>9600</v>
      </c>
    </row>
    <row r="23">
      <c r="B23" s="21" t="s">
        <v>58</v>
      </c>
      <c r="C23" s="27">
        <f t="shared" ref="C23:N23" si="10">SUM(C10:C22)</f>
        <v>11366</v>
      </c>
      <c r="D23" s="27">
        <f t="shared" si="10"/>
        <v>11366</v>
      </c>
      <c r="E23" s="27">
        <f t="shared" si="10"/>
        <v>36366</v>
      </c>
      <c r="F23" s="27">
        <f t="shared" si="10"/>
        <v>12366</v>
      </c>
      <c r="G23" s="27">
        <f t="shared" si="10"/>
        <v>11366</v>
      </c>
      <c r="H23" s="27">
        <f t="shared" si="10"/>
        <v>12366</v>
      </c>
      <c r="I23" s="27">
        <f t="shared" si="10"/>
        <v>11366</v>
      </c>
      <c r="J23" s="27">
        <f t="shared" si="10"/>
        <v>11366</v>
      </c>
      <c r="K23" s="27">
        <f t="shared" si="10"/>
        <v>36366</v>
      </c>
      <c r="L23" s="27">
        <f t="shared" si="10"/>
        <v>11366</v>
      </c>
      <c r="M23" s="27">
        <f t="shared" si="10"/>
        <v>11366</v>
      </c>
      <c r="N23" s="27">
        <f t="shared" si="10"/>
        <v>13366</v>
      </c>
      <c r="O23" s="29">
        <f t="shared" si="2"/>
        <v>190392</v>
      </c>
    </row>
    <row r="24">
      <c r="B24" s="12" t="s">
        <v>63</v>
      </c>
      <c r="C24" s="28">
        <f t="shared" ref="C24:N24" si="11">IF($E53=C$4,$D53,0)+IF($O53=C$4,$N53,0)</f>
        <v>6900</v>
      </c>
      <c r="D24" s="28">
        <f t="shared" si="11"/>
        <v>0</v>
      </c>
      <c r="E24" s="28">
        <f t="shared" si="11"/>
        <v>0</v>
      </c>
      <c r="F24" s="28">
        <f t="shared" si="11"/>
        <v>0</v>
      </c>
      <c r="G24" s="28">
        <f t="shared" si="11"/>
        <v>6900</v>
      </c>
      <c r="H24" s="28">
        <f t="shared" si="11"/>
        <v>0</v>
      </c>
      <c r="I24" s="28">
        <f t="shared" si="11"/>
        <v>0</v>
      </c>
      <c r="J24" s="28">
        <f t="shared" si="11"/>
        <v>0</v>
      </c>
      <c r="K24" s="28">
        <f t="shared" si="11"/>
        <v>0</v>
      </c>
      <c r="L24" s="28">
        <f t="shared" si="11"/>
        <v>0</v>
      </c>
      <c r="M24" s="28">
        <f t="shared" si="11"/>
        <v>0</v>
      </c>
      <c r="N24" s="28">
        <f t="shared" si="11"/>
        <v>0</v>
      </c>
      <c r="O24" s="27">
        <f t="shared" si="2"/>
        <v>13800</v>
      </c>
    </row>
    <row r="25">
      <c r="B25" s="12" t="s">
        <v>66</v>
      </c>
      <c r="C25" s="28">
        <f t="shared" ref="C25:N25" si="12">IF($E54=C$4,$D54,0)+IF($O54=C$4,$N54,0)</f>
        <v>0</v>
      </c>
      <c r="D25" s="28">
        <f t="shared" si="12"/>
        <v>6210</v>
      </c>
      <c r="E25" s="28">
        <f t="shared" si="12"/>
        <v>0</v>
      </c>
      <c r="F25" s="28">
        <f t="shared" si="12"/>
        <v>0</v>
      </c>
      <c r="G25" s="28">
        <f t="shared" si="12"/>
        <v>6210</v>
      </c>
      <c r="H25" s="28">
        <f t="shared" si="12"/>
        <v>0</v>
      </c>
      <c r="I25" s="28">
        <f t="shared" si="12"/>
        <v>0</v>
      </c>
      <c r="J25" s="28">
        <f t="shared" si="12"/>
        <v>0</v>
      </c>
      <c r="K25" s="28">
        <f t="shared" si="12"/>
        <v>0</v>
      </c>
      <c r="L25" s="28">
        <f t="shared" si="12"/>
        <v>0</v>
      </c>
      <c r="M25" s="28">
        <f t="shared" si="12"/>
        <v>0</v>
      </c>
      <c r="N25" s="28">
        <f t="shared" si="12"/>
        <v>0</v>
      </c>
      <c r="O25" s="27">
        <f t="shared" si="2"/>
        <v>12420</v>
      </c>
    </row>
    <row r="26">
      <c r="B26" s="12" t="s">
        <v>68</v>
      </c>
      <c r="C26" s="28">
        <f t="shared" ref="C26:N26" si="13">IF($E55=C$4,$D55,0)+IF($O55=C$4,$N55,0)</f>
        <v>0</v>
      </c>
      <c r="D26" s="28">
        <f t="shared" si="13"/>
        <v>0</v>
      </c>
      <c r="E26" s="28">
        <f t="shared" si="13"/>
        <v>0</v>
      </c>
      <c r="F26" s="28">
        <f t="shared" si="13"/>
        <v>0</v>
      </c>
      <c r="G26" s="28">
        <f t="shared" si="13"/>
        <v>0</v>
      </c>
      <c r="H26" s="28">
        <f t="shared" si="13"/>
        <v>0</v>
      </c>
      <c r="I26" s="28">
        <f t="shared" si="13"/>
        <v>0</v>
      </c>
      <c r="J26" s="28">
        <f t="shared" si="13"/>
        <v>0</v>
      </c>
      <c r="K26" s="28">
        <f t="shared" si="13"/>
        <v>0</v>
      </c>
      <c r="L26" s="28">
        <f t="shared" si="13"/>
        <v>0</v>
      </c>
      <c r="M26" s="28">
        <f t="shared" si="13"/>
        <v>0</v>
      </c>
      <c r="N26" s="28">
        <f t="shared" si="13"/>
        <v>0</v>
      </c>
      <c r="O26" s="27">
        <f t="shared" si="2"/>
        <v>0</v>
      </c>
    </row>
    <row r="27">
      <c r="B27" s="12" t="s">
        <v>71</v>
      </c>
      <c r="C27" s="28">
        <f t="shared" ref="C27:N27" si="14">IF($E56=C$4,$D56,0)+IF($O56=C$4,$N56,0)</f>
        <v>1380</v>
      </c>
      <c r="D27" s="28">
        <f t="shared" si="14"/>
        <v>0</v>
      </c>
      <c r="E27" s="28">
        <f t="shared" si="14"/>
        <v>0</v>
      </c>
      <c r="F27" s="28">
        <f t="shared" si="14"/>
        <v>0</v>
      </c>
      <c r="G27" s="28">
        <f t="shared" si="14"/>
        <v>1380</v>
      </c>
      <c r="H27" s="28">
        <f t="shared" si="14"/>
        <v>0</v>
      </c>
      <c r="I27" s="28">
        <f t="shared" si="14"/>
        <v>0</v>
      </c>
      <c r="J27" s="28">
        <f t="shared" si="14"/>
        <v>0</v>
      </c>
      <c r="K27" s="28">
        <f t="shared" si="14"/>
        <v>0</v>
      </c>
      <c r="L27" s="28">
        <f t="shared" si="14"/>
        <v>0</v>
      </c>
      <c r="M27" s="28">
        <f t="shared" si="14"/>
        <v>0</v>
      </c>
      <c r="N27" s="28">
        <f t="shared" si="14"/>
        <v>0</v>
      </c>
      <c r="O27" s="27">
        <f t="shared" si="2"/>
        <v>2760</v>
      </c>
    </row>
    <row r="28">
      <c r="B28" s="12" t="s">
        <v>73</v>
      </c>
      <c r="C28" s="28">
        <f t="shared" ref="C28:N28" si="15">IF($D58=C4,$J66,0)+IF($D70=C4,$J78,0)+IF($D82=C4,$J90,0)+IF($N58=C4,$T66,0)+IF($N70=C4,$T78,0)+IF($N82=C4,$T90,0)</f>
        <v>0</v>
      </c>
      <c r="D28" s="28">
        <f t="shared" si="15"/>
        <v>7960</v>
      </c>
      <c r="E28" s="28">
        <f t="shared" si="15"/>
        <v>6300</v>
      </c>
      <c r="F28" s="28">
        <f t="shared" si="15"/>
        <v>0</v>
      </c>
      <c r="G28" s="28">
        <f t="shared" si="15"/>
        <v>0</v>
      </c>
      <c r="H28" s="28">
        <f t="shared" si="15"/>
        <v>7960</v>
      </c>
      <c r="I28" s="28">
        <f t="shared" si="15"/>
        <v>6300</v>
      </c>
      <c r="J28" s="28">
        <f t="shared" si="15"/>
        <v>0</v>
      </c>
      <c r="K28" s="28">
        <f t="shared" si="15"/>
        <v>0</v>
      </c>
      <c r="L28" s="28">
        <f t="shared" si="15"/>
        <v>0</v>
      </c>
      <c r="M28" s="28">
        <f t="shared" si="15"/>
        <v>0</v>
      </c>
      <c r="N28" s="28">
        <f t="shared" si="15"/>
        <v>0</v>
      </c>
      <c r="O28" s="27">
        <f t="shared" si="2"/>
        <v>28520</v>
      </c>
    </row>
    <row r="29">
      <c r="B29" s="12" t="s">
        <v>77</v>
      </c>
      <c r="C29" s="28">
        <f t="shared" ref="C29:N29" si="16">IF($D58=C4,$D68,0)+IF($D70=C4,$D80,0)+IF($D82=C4,$D92,0)+IF($N58=C4,$N68,0)+IF($N70=C4,$N80,0)+IF($N82=C4,$N92,0)</f>
        <v>0</v>
      </c>
      <c r="D29" s="28">
        <f t="shared" si="16"/>
        <v>1380</v>
      </c>
      <c r="E29" s="28">
        <f t="shared" si="16"/>
        <v>1300</v>
      </c>
      <c r="F29" s="28">
        <f t="shared" si="16"/>
        <v>0</v>
      </c>
      <c r="G29" s="28">
        <f t="shared" si="16"/>
        <v>0</v>
      </c>
      <c r="H29" s="28">
        <f t="shared" si="16"/>
        <v>1380</v>
      </c>
      <c r="I29" s="28">
        <f t="shared" si="16"/>
        <v>1300</v>
      </c>
      <c r="J29" s="28">
        <f t="shared" si="16"/>
        <v>0</v>
      </c>
      <c r="K29" s="28">
        <f t="shared" si="16"/>
        <v>0</v>
      </c>
      <c r="L29" s="28">
        <f t="shared" si="16"/>
        <v>0</v>
      </c>
      <c r="M29" s="28">
        <f t="shared" si="16"/>
        <v>0</v>
      </c>
      <c r="N29" s="28">
        <f t="shared" si="16"/>
        <v>0</v>
      </c>
      <c r="O29" s="27">
        <f t="shared" si="2"/>
        <v>5360</v>
      </c>
    </row>
    <row r="30">
      <c r="B30" s="12" t="s">
        <v>80</v>
      </c>
      <c r="C30" s="28">
        <f t="shared" ref="C30:N30" si="17">IF($D94=C4,$J102,0)+IF($D106=C4,$J114,0)+IF($D118=C4,$J126,0)+IF($N94=C4,$T94,0)+IF($N106=C4,$T114,0)+IF($N118=C4,$T126,0)</f>
        <v>8300</v>
      </c>
      <c r="D30" s="28">
        <f t="shared" si="17"/>
        <v>0</v>
      </c>
      <c r="E30" s="28">
        <f t="shared" si="17"/>
        <v>3500</v>
      </c>
      <c r="F30" s="28">
        <f t="shared" si="17"/>
        <v>0</v>
      </c>
      <c r="G30" s="28">
        <f t="shared" si="17"/>
        <v>11180</v>
      </c>
      <c r="H30" s="28">
        <f t="shared" si="17"/>
        <v>0</v>
      </c>
      <c r="I30" s="28">
        <f t="shared" si="17"/>
        <v>0</v>
      </c>
      <c r="J30" s="28">
        <f t="shared" si="17"/>
        <v>3500</v>
      </c>
      <c r="K30" s="28">
        <f t="shared" si="17"/>
        <v>0</v>
      </c>
      <c r="L30" s="28">
        <f t="shared" si="17"/>
        <v>0</v>
      </c>
      <c r="M30" s="28">
        <f t="shared" si="17"/>
        <v>0</v>
      </c>
      <c r="N30" s="28">
        <f t="shared" si="17"/>
        <v>0</v>
      </c>
      <c r="O30" s="27">
        <f t="shared" si="2"/>
        <v>26480</v>
      </c>
    </row>
    <row r="31">
      <c r="B31" s="12" t="s">
        <v>82</v>
      </c>
      <c r="C31" s="28">
        <f t="shared" ref="C31:N31" si="18">IF($D94=C4,$D104,0)+IF($D106=C4,$D116,0)+IF($D118=C4,$D128,0)+IF($N94=C4,$N104,0)+IF($N106=C4,$N116,0)+IF($N118=C4,$N128,0)</f>
        <v>0</v>
      </c>
      <c r="D31" s="28">
        <f t="shared" si="18"/>
        <v>0</v>
      </c>
      <c r="E31" s="28">
        <f t="shared" si="18"/>
        <v>1300</v>
      </c>
      <c r="F31" s="28">
        <f t="shared" si="18"/>
        <v>0</v>
      </c>
      <c r="G31" s="28">
        <f t="shared" si="18"/>
        <v>0</v>
      </c>
      <c r="H31" s="28">
        <f t="shared" si="18"/>
        <v>0</v>
      </c>
      <c r="I31" s="28">
        <f t="shared" si="18"/>
        <v>0</v>
      </c>
      <c r="J31" s="28">
        <f t="shared" si="18"/>
        <v>1300</v>
      </c>
      <c r="K31" s="28">
        <f t="shared" si="18"/>
        <v>0</v>
      </c>
      <c r="L31" s="28">
        <f t="shared" si="18"/>
        <v>0</v>
      </c>
      <c r="M31" s="28">
        <f t="shared" si="18"/>
        <v>0</v>
      </c>
      <c r="N31" s="28">
        <f t="shared" si="18"/>
        <v>0</v>
      </c>
      <c r="O31" s="27">
        <f t="shared" si="2"/>
        <v>2600</v>
      </c>
    </row>
    <row r="32">
      <c r="B32" s="12" t="s">
        <v>84</v>
      </c>
      <c r="C32" s="28">
        <f t="shared" ref="C32:N32" si="19">IF($E131=C4,$D131,0)+IF($O131=C4,$N131,0)</f>
        <v>0</v>
      </c>
      <c r="D32" s="28">
        <f t="shared" si="19"/>
        <v>0</v>
      </c>
      <c r="E32" s="28">
        <f t="shared" si="19"/>
        <v>11500</v>
      </c>
      <c r="F32" s="28">
        <f t="shared" si="19"/>
        <v>0</v>
      </c>
      <c r="G32" s="28">
        <f t="shared" si="19"/>
        <v>0</v>
      </c>
      <c r="H32" s="28">
        <f t="shared" si="19"/>
        <v>0</v>
      </c>
      <c r="I32" s="28">
        <f t="shared" si="19"/>
        <v>0</v>
      </c>
      <c r="J32" s="28">
        <f t="shared" si="19"/>
        <v>11500</v>
      </c>
      <c r="K32" s="28">
        <f t="shared" si="19"/>
        <v>0</v>
      </c>
      <c r="L32" s="28">
        <f t="shared" si="19"/>
        <v>0</v>
      </c>
      <c r="M32" s="28">
        <f t="shared" si="19"/>
        <v>0</v>
      </c>
      <c r="N32" s="28">
        <f t="shared" si="19"/>
        <v>0</v>
      </c>
      <c r="O32" s="27">
        <f t="shared" si="2"/>
        <v>23000</v>
      </c>
    </row>
    <row r="33">
      <c r="B33" s="11" t="s">
        <v>86</v>
      </c>
      <c r="C33" s="28">
        <f t="shared" ref="C33:N33" si="20">SUMIF($D135:$D140,C4,$C135:$C140)+SUMIF($N135:$N140,C4,$M135:$M140)</f>
        <v>1000</v>
      </c>
      <c r="D33" s="28">
        <f t="shared" si="20"/>
        <v>0</v>
      </c>
      <c r="E33" s="28">
        <f t="shared" si="20"/>
        <v>2025</v>
      </c>
      <c r="F33" s="28">
        <f t="shared" si="20"/>
        <v>0</v>
      </c>
      <c r="G33" s="28">
        <f t="shared" si="20"/>
        <v>1000</v>
      </c>
      <c r="H33" s="28">
        <f t="shared" si="20"/>
        <v>0</v>
      </c>
      <c r="I33" s="28">
        <f t="shared" si="20"/>
        <v>0</v>
      </c>
      <c r="J33" s="28">
        <f t="shared" si="20"/>
        <v>0</v>
      </c>
      <c r="K33" s="28">
        <f t="shared" si="20"/>
        <v>2700</v>
      </c>
      <c r="L33" s="28">
        <f t="shared" si="20"/>
        <v>0</v>
      </c>
      <c r="M33" s="28">
        <f t="shared" si="20"/>
        <v>0</v>
      </c>
      <c r="N33" s="28">
        <f t="shared" si="20"/>
        <v>0</v>
      </c>
      <c r="O33" s="27">
        <f t="shared" si="2"/>
        <v>6725</v>
      </c>
    </row>
    <row r="34">
      <c r="B34" s="21" t="s">
        <v>87</v>
      </c>
      <c r="C34" s="27">
        <f t="shared" ref="C34:N34" si="21">SUM(C24:C33)</f>
        <v>17580</v>
      </c>
      <c r="D34" s="27">
        <f t="shared" si="21"/>
        <v>15550</v>
      </c>
      <c r="E34" s="27">
        <f t="shared" si="21"/>
        <v>25925</v>
      </c>
      <c r="F34" s="27">
        <f t="shared" si="21"/>
        <v>0</v>
      </c>
      <c r="G34" s="27">
        <f t="shared" si="21"/>
        <v>26670</v>
      </c>
      <c r="H34" s="27">
        <f t="shared" si="21"/>
        <v>9340</v>
      </c>
      <c r="I34" s="27">
        <f t="shared" si="21"/>
        <v>7600</v>
      </c>
      <c r="J34" s="27">
        <f t="shared" si="21"/>
        <v>16300</v>
      </c>
      <c r="K34" s="27">
        <f t="shared" si="21"/>
        <v>2700</v>
      </c>
      <c r="L34" s="27">
        <f t="shared" si="21"/>
        <v>0</v>
      </c>
      <c r="M34" s="27">
        <f t="shared" si="21"/>
        <v>0</v>
      </c>
      <c r="N34" s="27">
        <f t="shared" si="21"/>
        <v>0</v>
      </c>
      <c r="O34" s="29">
        <f t="shared" si="2"/>
        <v>121665</v>
      </c>
    </row>
    <row r="35">
      <c r="B35" s="21" t="s">
        <v>89</v>
      </c>
      <c r="C35" s="27">
        <f t="shared" ref="C35:N35" si="22">C23+C34</f>
        <v>28946</v>
      </c>
      <c r="D35" s="27">
        <f t="shared" si="22"/>
        <v>26916</v>
      </c>
      <c r="E35" s="27">
        <f t="shared" si="22"/>
        <v>62291</v>
      </c>
      <c r="F35" s="27">
        <f t="shared" si="22"/>
        <v>12366</v>
      </c>
      <c r="G35" s="27">
        <f t="shared" si="22"/>
        <v>38036</v>
      </c>
      <c r="H35" s="27">
        <f t="shared" si="22"/>
        <v>21706</v>
      </c>
      <c r="I35" s="27">
        <f t="shared" si="22"/>
        <v>18966</v>
      </c>
      <c r="J35" s="27">
        <f t="shared" si="22"/>
        <v>27666</v>
      </c>
      <c r="K35" s="27">
        <f t="shared" si="22"/>
        <v>39066</v>
      </c>
      <c r="L35" s="27">
        <f t="shared" si="22"/>
        <v>11366</v>
      </c>
      <c r="M35" s="27">
        <f t="shared" si="22"/>
        <v>11366</v>
      </c>
      <c r="N35" s="27">
        <f t="shared" si="22"/>
        <v>13366</v>
      </c>
      <c r="O35" s="27">
        <f t="shared" si="2"/>
        <v>312057</v>
      </c>
    </row>
    <row r="36">
      <c r="B36" s="21" t="s">
        <v>91</v>
      </c>
      <c r="C36" s="33">
        <f t="shared" ref="C36:N36" si="23">C9-C35</f>
        <v>-16946</v>
      </c>
      <c r="D36" s="33">
        <f t="shared" si="23"/>
        <v>-14916</v>
      </c>
      <c r="E36" s="33">
        <f t="shared" si="23"/>
        <v>41509</v>
      </c>
      <c r="F36" s="33">
        <f t="shared" si="23"/>
        <v>-366</v>
      </c>
      <c r="G36" s="33">
        <f t="shared" si="23"/>
        <v>-26036</v>
      </c>
      <c r="H36" s="33">
        <f t="shared" si="23"/>
        <v>-9706</v>
      </c>
      <c r="I36" s="33">
        <f t="shared" si="23"/>
        <v>-6966</v>
      </c>
      <c r="J36" s="33">
        <f t="shared" si="23"/>
        <v>-15666</v>
      </c>
      <c r="K36" s="33">
        <f t="shared" si="23"/>
        <v>95334</v>
      </c>
      <c r="L36" s="33">
        <f t="shared" si="23"/>
        <v>634</v>
      </c>
      <c r="M36" s="33">
        <f t="shared" si="23"/>
        <v>634</v>
      </c>
      <c r="N36" s="33">
        <f t="shared" si="23"/>
        <v>-1366</v>
      </c>
      <c r="O36" s="33">
        <f t="shared" si="2"/>
        <v>46143</v>
      </c>
    </row>
    <row r="37">
      <c r="B37" s="21" t="s">
        <v>19</v>
      </c>
      <c r="C37" s="34">
        <f>C40+C36</f>
        <v>-13946</v>
      </c>
      <c r="D37" s="35">
        <f t="shared" ref="D37:N37" si="24">C37+D36</f>
        <v>-28862</v>
      </c>
      <c r="E37" s="35">
        <f t="shared" si="24"/>
        <v>12647</v>
      </c>
      <c r="F37" s="35">
        <f t="shared" si="24"/>
        <v>12281</v>
      </c>
      <c r="G37" s="35">
        <f t="shared" si="24"/>
        <v>-13755</v>
      </c>
      <c r="H37" s="35">
        <f t="shared" si="24"/>
        <v>-23461</v>
      </c>
      <c r="I37" s="35">
        <f t="shared" si="24"/>
        <v>-30427</v>
      </c>
      <c r="J37" s="35">
        <f t="shared" si="24"/>
        <v>-46093</v>
      </c>
      <c r="K37" s="35">
        <f t="shared" si="24"/>
        <v>49241</v>
      </c>
      <c r="L37" s="35">
        <f t="shared" si="24"/>
        <v>49875</v>
      </c>
      <c r="M37" s="35">
        <f t="shared" si="24"/>
        <v>50509</v>
      </c>
      <c r="N37" s="35">
        <f t="shared" si="24"/>
        <v>49143</v>
      </c>
      <c r="O37" s="35">
        <f>N37</f>
        <v>49143</v>
      </c>
    </row>
    <row r="39">
      <c r="B39" s="2" t="s">
        <v>94</v>
      </c>
    </row>
    <row r="40">
      <c r="B40" s="36" t="s">
        <v>95</v>
      </c>
      <c r="C40" s="37">
        <v>3000.0</v>
      </c>
    </row>
    <row r="41">
      <c r="B41" s="36" t="s">
        <v>96</v>
      </c>
      <c r="C41" s="36">
        <v>4.0</v>
      </c>
    </row>
    <row r="42">
      <c r="B42" s="36" t="s">
        <v>97</v>
      </c>
      <c r="C42" s="36">
        <v>1.0</v>
      </c>
    </row>
    <row r="43">
      <c r="B43" s="36" t="s">
        <v>98</v>
      </c>
      <c r="C43" s="36">
        <v>23.0</v>
      </c>
    </row>
    <row r="45">
      <c r="B45" s="2" t="s">
        <v>99</v>
      </c>
    </row>
    <row r="46">
      <c r="B46" s="36" t="s">
        <v>100</v>
      </c>
      <c r="C46" s="36" t="s">
        <v>9</v>
      </c>
    </row>
    <row r="47">
      <c r="B47" s="36" t="s">
        <v>101</v>
      </c>
      <c r="C47" s="38">
        <f>HLOOKUP(C46,C4:N15,12,FALSE)</f>
        <v>4500</v>
      </c>
      <c r="D47" t="str">
        <f>IF(C47&gt;1500*C41,"spend less on food","sustainable")</f>
        <v>sustainable</v>
      </c>
      <c r="H47" s="8"/>
    </row>
    <row r="48">
      <c r="B48" s="36" t="s">
        <v>102</v>
      </c>
      <c r="C48" s="39">
        <f>O12</f>
        <v>2000</v>
      </c>
      <c r="D48" t="str">
        <f>IF(C48&gt;2000,"spend less on social","sustainable")</f>
        <v>sustainable</v>
      </c>
    </row>
    <row r="49">
      <c r="B49" s="36" t="s">
        <v>103</v>
      </c>
      <c r="C49" s="39">
        <f>HLOOKUP(C46,C4:N11,7,FALSE)+HLOOKUP(C46,C4:N11,8,FALSE)</f>
        <v>360</v>
      </c>
      <c r="D49" t="str">
        <f>IF(C49&gt;420,"spend less on water and electricity","sustainable")</f>
        <v>sustainable</v>
      </c>
    </row>
    <row r="51">
      <c r="B51" s="2" t="s">
        <v>104</v>
      </c>
      <c r="C51" s="8"/>
      <c r="D51" s="8"/>
      <c r="E51" s="8"/>
      <c r="L51" s="2" t="s">
        <v>105</v>
      </c>
      <c r="N51" s="8"/>
    </row>
    <row r="52">
      <c r="B52" s="8"/>
      <c r="C52" s="36" t="s">
        <v>106</v>
      </c>
      <c r="D52" s="36" t="s">
        <v>107</v>
      </c>
      <c r="E52" s="36" t="s">
        <v>108</v>
      </c>
      <c r="L52" s="8"/>
      <c r="M52" s="36" t="s">
        <v>106</v>
      </c>
      <c r="N52" s="36" t="s">
        <v>107</v>
      </c>
      <c r="O52" s="36" t="s">
        <v>108</v>
      </c>
    </row>
    <row r="53">
      <c r="B53" s="36" t="s">
        <v>109</v>
      </c>
      <c r="C53" s="37">
        <v>300.0</v>
      </c>
      <c r="D53" s="38">
        <f t="shared" ref="D53:D54" si="25">C53*C$43</f>
        <v>6900</v>
      </c>
      <c r="E53" s="36" t="s">
        <v>7</v>
      </c>
      <c r="L53" s="36" t="s">
        <v>109</v>
      </c>
      <c r="M53" s="37">
        <v>300.0</v>
      </c>
      <c r="N53" s="38">
        <f t="shared" ref="N53:N54" si="26">M53*C$43</f>
        <v>6900</v>
      </c>
      <c r="O53" s="36" t="s">
        <v>3</v>
      </c>
    </row>
    <row r="54">
      <c r="B54" s="36" t="s">
        <v>110</v>
      </c>
      <c r="C54" s="37">
        <v>270.0</v>
      </c>
      <c r="D54" s="38">
        <f t="shared" si="25"/>
        <v>6210</v>
      </c>
      <c r="E54" s="36" t="s">
        <v>7</v>
      </c>
      <c r="L54" s="36" t="s">
        <v>110</v>
      </c>
      <c r="M54" s="37">
        <v>270.0</v>
      </c>
      <c r="N54" s="38">
        <f t="shared" si="26"/>
        <v>6210</v>
      </c>
      <c r="O54" s="36" t="s">
        <v>4</v>
      </c>
    </row>
    <row r="55">
      <c r="B55" s="36" t="s">
        <v>111</v>
      </c>
      <c r="C55" s="37" t="s">
        <v>112</v>
      </c>
      <c r="D55" s="37">
        <v>0.0</v>
      </c>
      <c r="E55" s="40"/>
      <c r="L55" s="36" t="s">
        <v>111</v>
      </c>
      <c r="M55" s="37" t="s">
        <v>112</v>
      </c>
      <c r="N55" s="40"/>
      <c r="O55" s="40"/>
    </row>
    <row r="56">
      <c r="B56" s="36" t="s">
        <v>113</v>
      </c>
      <c r="C56" s="37">
        <v>60.0</v>
      </c>
      <c r="D56" s="38">
        <f>C56*C$43</f>
        <v>1380</v>
      </c>
      <c r="E56" s="36" t="s">
        <v>7</v>
      </c>
      <c r="L56" s="36" t="s">
        <v>113</v>
      </c>
      <c r="M56" s="37">
        <v>60.0</v>
      </c>
      <c r="N56" s="38">
        <f>M56*C$43</f>
        <v>1380</v>
      </c>
      <c r="O56" s="36" t="s">
        <v>3</v>
      </c>
    </row>
    <row r="58">
      <c r="B58" s="8" t="s">
        <v>114</v>
      </c>
      <c r="C58" s="8" t="s">
        <v>115</v>
      </c>
      <c r="D58" s="8" t="s">
        <v>8</v>
      </c>
      <c r="L58" s="8" t="s">
        <v>114</v>
      </c>
      <c r="M58" s="8" t="s">
        <v>115</v>
      </c>
      <c r="N58" s="8" t="s">
        <v>4</v>
      </c>
    </row>
    <row r="59" ht="16.5" customHeight="1">
      <c r="B59" s="36" t="s">
        <v>116</v>
      </c>
      <c r="C59" s="36" t="s">
        <v>117</v>
      </c>
      <c r="D59" s="36" t="s">
        <v>118</v>
      </c>
      <c r="E59" s="36" t="s">
        <v>125</v>
      </c>
      <c r="F59" s="41" t="s">
        <v>120</v>
      </c>
      <c r="G59" s="36" t="s">
        <v>121</v>
      </c>
      <c r="H59" s="36" t="s">
        <v>122</v>
      </c>
      <c r="I59" s="41" t="s">
        <v>123</v>
      </c>
      <c r="J59" s="41" t="s">
        <v>124</v>
      </c>
      <c r="L59" s="36" t="s">
        <v>116</v>
      </c>
      <c r="M59" s="36" t="s">
        <v>117</v>
      </c>
      <c r="N59" s="36" t="s">
        <v>118</v>
      </c>
      <c r="O59" s="36" t="s">
        <v>125</v>
      </c>
      <c r="P59" s="41" t="s">
        <v>120</v>
      </c>
      <c r="Q59" s="36" t="s">
        <v>121</v>
      </c>
      <c r="R59" s="36" t="s">
        <v>122</v>
      </c>
      <c r="S59" s="41" t="s">
        <v>123</v>
      </c>
      <c r="T59" s="41" t="s">
        <v>124</v>
      </c>
    </row>
    <row r="60">
      <c r="B60" s="40"/>
      <c r="C60" s="38"/>
      <c r="D60" s="38"/>
      <c r="E60" s="42" t="str">
        <f t="shared" ref="E60:E65" si="27">D60/C60</f>
        <v>#DIV/0!</v>
      </c>
      <c r="F60" s="42">
        <f t="shared" ref="F60:F65" si="28">$C$43</f>
        <v>23</v>
      </c>
      <c r="G60" s="42" t="str">
        <f t="shared" ref="G60:G65" si="29">E60*F60</f>
        <v>#DIV/0!</v>
      </c>
      <c r="H60" s="32">
        <v>12.0</v>
      </c>
      <c r="I60" s="37">
        <v>560.0</v>
      </c>
      <c r="J60" s="38">
        <f t="shared" ref="J60:J61" si="30">H60*I60</f>
        <v>6720</v>
      </c>
      <c r="L60" s="40"/>
      <c r="M60" s="38"/>
      <c r="N60" s="38"/>
      <c r="O60" s="42" t="str">
        <f t="shared" ref="O60:O65" si="31">N60/M60</f>
        <v>#DIV/0!</v>
      </c>
      <c r="P60" s="42">
        <f t="shared" ref="P60:P65" si="32">$C$43</f>
        <v>23</v>
      </c>
      <c r="Q60" s="42" t="str">
        <f t="shared" ref="Q60:Q65" si="33">O60*P60</f>
        <v>#DIV/0!</v>
      </c>
      <c r="R60" s="42" t="str">
        <f t="shared" ref="R60:R65" si="34">ROUNDUP(Q60,0)</f>
        <v>#DIV/0!</v>
      </c>
      <c r="S60" s="38"/>
      <c r="T60" s="38" t="str">
        <f t="shared" ref="T60:T65" si="35">R60*S60</f>
        <v>#DIV/0!</v>
      </c>
    </row>
    <row r="61">
      <c r="B61" s="40"/>
      <c r="C61" s="38"/>
      <c r="D61" s="38"/>
      <c r="E61" s="42" t="str">
        <f t="shared" si="27"/>
        <v>#DIV/0!</v>
      </c>
      <c r="F61" s="42">
        <f t="shared" si="28"/>
        <v>23</v>
      </c>
      <c r="G61" s="42" t="str">
        <f t="shared" si="29"/>
        <v>#DIV/0!</v>
      </c>
      <c r="H61" s="32">
        <v>2.0</v>
      </c>
      <c r="I61" s="37">
        <v>620.0</v>
      </c>
      <c r="J61" s="38">
        <f t="shared" si="30"/>
        <v>1240</v>
      </c>
      <c r="L61" s="40"/>
      <c r="M61" s="38"/>
      <c r="N61" s="38"/>
      <c r="O61" s="42" t="str">
        <f t="shared" si="31"/>
        <v>#DIV/0!</v>
      </c>
      <c r="P61" s="42">
        <f t="shared" si="32"/>
        <v>23</v>
      </c>
      <c r="Q61" s="42" t="str">
        <f t="shared" si="33"/>
        <v>#DIV/0!</v>
      </c>
      <c r="R61" s="42" t="str">
        <f t="shared" si="34"/>
        <v>#DIV/0!</v>
      </c>
      <c r="S61" s="38"/>
      <c r="T61" s="38" t="str">
        <f t="shared" si="35"/>
        <v>#DIV/0!</v>
      </c>
    </row>
    <row r="62">
      <c r="B62" s="40"/>
      <c r="C62" s="38"/>
      <c r="D62" s="38"/>
      <c r="E62" s="42" t="str">
        <f t="shared" si="27"/>
        <v>#DIV/0!</v>
      </c>
      <c r="F62" s="42">
        <f t="shared" si="28"/>
        <v>23</v>
      </c>
      <c r="G62" s="42" t="str">
        <f t="shared" si="29"/>
        <v>#DIV/0!</v>
      </c>
      <c r="H62" s="42" t="str">
        <f t="shared" ref="H62:H65" si="36">ROUNDUP(G62,0)</f>
        <v>#DIV/0!</v>
      </c>
      <c r="I62" s="38"/>
      <c r="J62" s="38"/>
      <c r="L62" s="40"/>
      <c r="M62" s="38"/>
      <c r="N62" s="38"/>
      <c r="O62" s="42" t="str">
        <f t="shared" si="31"/>
        <v>#DIV/0!</v>
      </c>
      <c r="P62" s="42">
        <f t="shared" si="32"/>
        <v>23</v>
      </c>
      <c r="Q62" s="42" t="str">
        <f t="shared" si="33"/>
        <v>#DIV/0!</v>
      </c>
      <c r="R62" s="42" t="str">
        <f t="shared" si="34"/>
        <v>#DIV/0!</v>
      </c>
      <c r="S62" s="38"/>
      <c r="T62" s="38" t="str">
        <f t="shared" si="35"/>
        <v>#DIV/0!</v>
      </c>
    </row>
    <row r="63">
      <c r="B63" s="40"/>
      <c r="C63" s="38"/>
      <c r="D63" s="38"/>
      <c r="E63" s="42" t="str">
        <f t="shared" si="27"/>
        <v>#DIV/0!</v>
      </c>
      <c r="F63" s="42">
        <f t="shared" si="28"/>
        <v>23</v>
      </c>
      <c r="G63" s="42" t="str">
        <f t="shared" si="29"/>
        <v>#DIV/0!</v>
      </c>
      <c r="H63" s="42" t="str">
        <f t="shared" si="36"/>
        <v>#DIV/0!</v>
      </c>
      <c r="I63" s="38"/>
      <c r="J63" s="38"/>
      <c r="L63" s="40"/>
      <c r="M63" s="38"/>
      <c r="N63" s="38"/>
      <c r="O63" s="42" t="str">
        <f t="shared" si="31"/>
        <v>#DIV/0!</v>
      </c>
      <c r="P63" s="42">
        <f t="shared" si="32"/>
        <v>23</v>
      </c>
      <c r="Q63" s="42" t="str">
        <f t="shared" si="33"/>
        <v>#DIV/0!</v>
      </c>
      <c r="R63" s="42" t="str">
        <f t="shared" si="34"/>
        <v>#DIV/0!</v>
      </c>
      <c r="S63" s="38"/>
      <c r="T63" s="38" t="str">
        <f t="shared" si="35"/>
        <v>#DIV/0!</v>
      </c>
    </row>
    <row r="64">
      <c r="B64" s="40"/>
      <c r="C64" s="38"/>
      <c r="D64" s="38"/>
      <c r="E64" s="42" t="str">
        <f t="shared" si="27"/>
        <v>#DIV/0!</v>
      </c>
      <c r="F64" s="42">
        <f t="shared" si="28"/>
        <v>23</v>
      </c>
      <c r="G64" s="42" t="str">
        <f t="shared" si="29"/>
        <v>#DIV/0!</v>
      </c>
      <c r="H64" s="42" t="str">
        <f t="shared" si="36"/>
        <v>#DIV/0!</v>
      </c>
      <c r="I64" s="38"/>
      <c r="J64" s="38"/>
      <c r="L64" s="40"/>
      <c r="M64" s="38"/>
      <c r="N64" s="38"/>
      <c r="O64" s="42" t="str">
        <f t="shared" si="31"/>
        <v>#DIV/0!</v>
      </c>
      <c r="P64" s="42">
        <f t="shared" si="32"/>
        <v>23</v>
      </c>
      <c r="Q64" s="42" t="str">
        <f t="shared" si="33"/>
        <v>#DIV/0!</v>
      </c>
      <c r="R64" s="42" t="str">
        <f t="shared" si="34"/>
        <v>#DIV/0!</v>
      </c>
      <c r="S64" s="38"/>
      <c r="T64" s="38" t="str">
        <f t="shared" si="35"/>
        <v>#DIV/0!</v>
      </c>
    </row>
    <row r="65">
      <c r="B65" s="40"/>
      <c r="C65" s="38"/>
      <c r="D65" s="38"/>
      <c r="E65" s="42" t="str">
        <f t="shared" si="27"/>
        <v>#DIV/0!</v>
      </c>
      <c r="F65" s="42">
        <f t="shared" si="28"/>
        <v>23</v>
      </c>
      <c r="G65" s="42" t="str">
        <f t="shared" si="29"/>
        <v>#DIV/0!</v>
      </c>
      <c r="H65" s="42" t="str">
        <f t="shared" si="36"/>
        <v>#DIV/0!</v>
      </c>
      <c r="I65" s="38"/>
      <c r="J65" s="38"/>
      <c r="L65" s="40"/>
      <c r="M65" s="38"/>
      <c r="N65" s="38"/>
      <c r="O65" s="42" t="str">
        <f t="shared" si="31"/>
        <v>#DIV/0!</v>
      </c>
      <c r="P65" s="42">
        <f t="shared" si="32"/>
        <v>23</v>
      </c>
      <c r="Q65" s="42" t="str">
        <f t="shared" si="33"/>
        <v>#DIV/0!</v>
      </c>
      <c r="R65" s="42" t="str">
        <f t="shared" si="34"/>
        <v>#DIV/0!</v>
      </c>
      <c r="S65" s="38"/>
      <c r="T65" s="38" t="str">
        <f t="shared" si="35"/>
        <v>#DIV/0!</v>
      </c>
    </row>
    <row r="66">
      <c r="I66" s="8" t="s">
        <v>107</v>
      </c>
      <c r="J66" s="38">
        <f>SUM(J60:J65)</f>
        <v>7960</v>
      </c>
      <c r="S66" s="8" t="s">
        <v>107</v>
      </c>
      <c r="T66" s="37">
        <v>7960.0</v>
      </c>
    </row>
    <row r="67">
      <c r="C67" s="36" t="s">
        <v>106</v>
      </c>
      <c r="D67" s="36" t="s">
        <v>107</v>
      </c>
      <c r="I67" s="8"/>
      <c r="M67" s="36" t="s">
        <v>106</v>
      </c>
      <c r="N67" s="36" t="s">
        <v>107</v>
      </c>
      <c r="S67" s="8"/>
    </row>
    <row r="68">
      <c r="A68" s="8"/>
      <c r="B68" s="36" t="s">
        <v>126</v>
      </c>
      <c r="C68" s="37">
        <v>60.0</v>
      </c>
      <c r="D68" s="38">
        <f>C68*$C$43</f>
        <v>1380</v>
      </c>
      <c r="I68" s="8"/>
      <c r="L68" s="36" t="s">
        <v>126</v>
      </c>
      <c r="M68" s="37">
        <v>60.0</v>
      </c>
      <c r="N68" s="38">
        <f>M68*$C$43</f>
        <v>1380</v>
      </c>
      <c r="S68" s="8"/>
    </row>
    <row r="69">
      <c r="I69" s="8"/>
      <c r="S69" s="8"/>
    </row>
    <row r="70">
      <c r="B70" s="8" t="s">
        <v>128</v>
      </c>
      <c r="C70" s="8" t="s">
        <v>115</v>
      </c>
      <c r="D70" s="8" t="s">
        <v>9</v>
      </c>
      <c r="L70" s="8" t="s">
        <v>128</v>
      </c>
      <c r="M70" s="8" t="s">
        <v>115</v>
      </c>
      <c r="N70" s="8" t="s">
        <v>5</v>
      </c>
    </row>
    <row r="71">
      <c r="B71" s="36" t="s">
        <v>116</v>
      </c>
      <c r="C71" s="36" t="s">
        <v>117</v>
      </c>
      <c r="D71" s="36" t="s">
        <v>118</v>
      </c>
      <c r="E71" s="36" t="s">
        <v>125</v>
      </c>
      <c r="F71" s="41" t="s">
        <v>120</v>
      </c>
      <c r="G71" s="36" t="s">
        <v>121</v>
      </c>
      <c r="H71" s="36" t="s">
        <v>122</v>
      </c>
      <c r="I71" s="41" t="s">
        <v>123</v>
      </c>
      <c r="J71" s="41" t="s">
        <v>124</v>
      </c>
      <c r="L71" s="36" t="s">
        <v>116</v>
      </c>
      <c r="M71" s="36" t="s">
        <v>117</v>
      </c>
      <c r="N71" s="36" t="s">
        <v>118</v>
      </c>
      <c r="O71" s="36" t="s">
        <v>125</v>
      </c>
      <c r="P71" s="41" t="s">
        <v>120</v>
      </c>
      <c r="Q71" s="36" t="s">
        <v>121</v>
      </c>
      <c r="R71" s="36" t="s">
        <v>122</v>
      </c>
      <c r="S71" s="41" t="s">
        <v>123</v>
      </c>
      <c r="T71" s="41" t="s">
        <v>124</v>
      </c>
    </row>
    <row r="72">
      <c r="B72" s="40"/>
      <c r="C72" s="38"/>
      <c r="D72" s="38"/>
      <c r="E72" s="42" t="str">
        <f t="shared" ref="E72:E77" si="37">D72/C72</f>
        <v>#DIV/0!</v>
      </c>
      <c r="F72" s="42">
        <f t="shared" ref="F72:F77" si="38">$C$43</f>
        <v>23</v>
      </c>
      <c r="G72" s="42" t="str">
        <f t="shared" ref="G72:G77" si="39">E72*F72</f>
        <v>#DIV/0!</v>
      </c>
      <c r="H72" s="42" t="str">
        <f t="shared" ref="H72:H77" si="40">ROUNDUP(G72,0)</f>
        <v>#DIV/0!</v>
      </c>
      <c r="I72" s="38"/>
      <c r="J72" s="37">
        <v>6300.0</v>
      </c>
      <c r="L72" s="40"/>
      <c r="M72" s="38"/>
      <c r="N72" s="38"/>
      <c r="O72" s="42" t="str">
        <f t="shared" ref="O72:O77" si="41">N72/M72</f>
        <v>#DIV/0!</v>
      </c>
      <c r="P72" s="42">
        <f t="shared" ref="P72:P77" si="42">$C$43</f>
        <v>23</v>
      </c>
      <c r="Q72" s="42" t="str">
        <f t="shared" ref="Q72:Q77" si="43">O72*P72</f>
        <v>#DIV/0!</v>
      </c>
      <c r="R72" s="42" t="str">
        <f t="shared" ref="R72:R77" si="44">ROUNDUP(Q72,0)</f>
        <v>#DIV/0!</v>
      </c>
      <c r="S72" s="38"/>
      <c r="T72" s="38" t="str">
        <f t="shared" ref="T72:T77" si="45">R72*S72</f>
        <v>#DIV/0!</v>
      </c>
    </row>
    <row r="73">
      <c r="B73" s="40"/>
      <c r="C73" s="38"/>
      <c r="D73" s="38"/>
      <c r="E73" s="42" t="str">
        <f t="shared" si="37"/>
        <v>#DIV/0!</v>
      </c>
      <c r="F73" s="42">
        <f t="shared" si="38"/>
        <v>23</v>
      </c>
      <c r="G73" s="42" t="str">
        <f t="shared" si="39"/>
        <v>#DIV/0!</v>
      </c>
      <c r="H73" s="42" t="str">
        <f t="shared" si="40"/>
        <v>#DIV/0!</v>
      </c>
      <c r="I73" s="38"/>
      <c r="J73" s="38"/>
      <c r="L73" s="40"/>
      <c r="M73" s="38"/>
      <c r="N73" s="38"/>
      <c r="O73" s="42" t="str">
        <f t="shared" si="41"/>
        <v>#DIV/0!</v>
      </c>
      <c r="P73" s="42">
        <f t="shared" si="42"/>
        <v>23</v>
      </c>
      <c r="Q73" s="42" t="str">
        <f t="shared" si="43"/>
        <v>#DIV/0!</v>
      </c>
      <c r="R73" s="42" t="str">
        <f t="shared" si="44"/>
        <v>#DIV/0!</v>
      </c>
      <c r="S73" s="38"/>
      <c r="T73" s="38" t="str">
        <f t="shared" si="45"/>
        <v>#DIV/0!</v>
      </c>
    </row>
    <row r="74">
      <c r="B74" s="40"/>
      <c r="C74" s="38"/>
      <c r="D74" s="38"/>
      <c r="E74" s="42" t="str">
        <f t="shared" si="37"/>
        <v>#DIV/0!</v>
      </c>
      <c r="F74" s="42">
        <f t="shared" si="38"/>
        <v>23</v>
      </c>
      <c r="G74" s="42" t="str">
        <f t="shared" si="39"/>
        <v>#DIV/0!</v>
      </c>
      <c r="H74" s="42" t="str">
        <f t="shared" si="40"/>
        <v>#DIV/0!</v>
      </c>
      <c r="I74" s="38"/>
      <c r="J74" s="38"/>
      <c r="L74" s="40"/>
      <c r="M74" s="38"/>
      <c r="N74" s="38"/>
      <c r="O74" s="42" t="str">
        <f t="shared" si="41"/>
        <v>#DIV/0!</v>
      </c>
      <c r="P74" s="42">
        <f t="shared" si="42"/>
        <v>23</v>
      </c>
      <c r="Q74" s="42" t="str">
        <f t="shared" si="43"/>
        <v>#DIV/0!</v>
      </c>
      <c r="R74" s="42" t="str">
        <f t="shared" si="44"/>
        <v>#DIV/0!</v>
      </c>
      <c r="S74" s="38"/>
      <c r="T74" s="38" t="str">
        <f t="shared" si="45"/>
        <v>#DIV/0!</v>
      </c>
    </row>
    <row r="75">
      <c r="B75" s="40"/>
      <c r="C75" s="38"/>
      <c r="D75" s="38"/>
      <c r="E75" s="42" t="str">
        <f t="shared" si="37"/>
        <v>#DIV/0!</v>
      </c>
      <c r="F75" s="42">
        <f t="shared" si="38"/>
        <v>23</v>
      </c>
      <c r="G75" s="42" t="str">
        <f t="shared" si="39"/>
        <v>#DIV/0!</v>
      </c>
      <c r="H75" s="42" t="str">
        <f t="shared" si="40"/>
        <v>#DIV/0!</v>
      </c>
      <c r="I75" s="38"/>
      <c r="J75" s="38"/>
      <c r="L75" s="40"/>
      <c r="M75" s="38"/>
      <c r="N75" s="38"/>
      <c r="O75" s="42" t="str">
        <f t="shared" si="41"/>
        <v>#DIV/0!</v>
      </c>
      <c r="P75" s="42">
        <f t="shared" si="42"/>
        <v>23</v>
      </c>
      <c r="Q75" s="42" t="str">
        <f t="shared" si="43"/>
        <v>#DIV/0!</v>
      </c>
      <c r="R75" s="42" t="str">
        <f t="shared" si="44"/>
        <v>#DIV/0!</v>
      </c>
      <c r="S75" s="38"/>
      <c r="T75" s="38" t="str">
        <f t="shared" si="45"/>
        <v>#DIV/0!</v>
      </c>
    </row>
    <row r="76">
      <c r="B76" s="40"/>
      <c r="C76" s="38"/>
      <c r="D76" s="38"/>
      <c r="E76" s="42" t="str">
        <f t="shared" si="37"/>
        <v>#DIV/0!</v>
      </c>
      <c r="F76" s="42">
        <f t="shared" si="38"/>
        <v>23</v>
      </c>
      <c r="G76" s="42" t="str">
        <f t="shared" si="39"/>
        <v>#DIV/0!</v>
      </c>
      <c r="H76" s="42" t="str">
        <f t="shared" si="40"/>
        <v>#DIV/0!</v>
      </c>
      <c r="I76" s="38"/>
      <c r="J76" s="38"/>
      <c r="L76" s="40"/>
      <c r="M76" s="38"/>
      <c r="N76" s="38"/>
      <c r="O76" s="42" t="str">
        <f t="shared" si="41"/>
        <v>#DIV/0!</v>
      </c>
      <c r="P76" s="42">
        <f t="shared" si="42"/>
        <v>23</v>
      </c>
      <c r="Q76" s="42" t="str">
        <f t="shared" si="43"/>
        <v>#DIV/0!</v>
      </c>
      <c r="R76" s="42" t="str">
        <f t="shared" si="44"/>
        <v>#DIV/0!</v>
      </c>
      <c r="S76" s="38"/>
      <c r="T76" s="38" t="str">
        <f t="shared" si="45"/>
        <v>#DIV/0!</v>
      </c>
    </row>
    <row r="77">
      <c r="B77" s="40"/>
      <c r="C77" s="38"/>
      <c r="D77" s="38"/>
      <c r="E77" s="42" t="str">
        <f t="shared" si="37"/>
        <v>#DIV/0!</v>
      </c>
      <c r="F77" s="42">
        <f t="shared" si="38"/>
        <v>23</v>
      </c>
      <c r="G77" s="42" t="str">
        <f t="shared" si="39"/>
        <v>#DIV/0!</v>
      </c>
      <c r="H77" s="42" t="str">
        <f t="shared" si="40"/>
        <v>#DIV/0!</v>
      </c>
      <c r="I77" s="38"/>
      <c r="J77" s="38"/>
      <c r="L77" s="40"/>
      <c r="M77" s="38"/>
      <c r="N77" s="38"/>
      <c r="O77" s="42" t="str">
        <f t="shared" si="41"/>
        <v>#DIV/0!</v>
      </c>
      <c r="P77" s="42">
        <f t="shared" si="42"/>
        <v>23</v>
      </c>
      <c r="Q77" s="42" t="str">
        <f t="shared" si="43"/>
        <v>#DIV/0!</v>
      </c>
      <c r="R77" s="42" t="str">
        <f t="shared" si="44"/>
        <v>#DIV/0!</v>
      </c>
      <c r="S77" s="38"/>
      <c r="T77" s="38" t="str">
        <f t="shared" si="45"/>
        <v>#DIV/0!</v>
      </c>
    </row>
    <row r="78">
      <c r="I78" s="8" t="s">
        <v>107</v>
      </c>
      <c r="J78" s="38">
        <f>SUM(J72:J77)</f>
        <v>6300</v>
      </c>
      <c r="S78" s="8" t="s">
        <v>107</v>
      </c>
      <c r="T78" s="37">
        <v>6300.0</v>
      </c>
    </row>
    <row r="79">
      <c r="C79" s="36" t="s">
        <v>106</v>
      </c>
      <c r="D79" s="36" t="s">
        <v>107</v>
      </c>
      <c r="M79" s="36" t="s">
        <v>106</v>
      </c>
      <c r="N79" s="36" t="s">
        <v>107</v>
      </c>
    </row>
    <row r="80">
      <c r="B80" s="36" t="s">
        <v>126</v>
      </c>
      <c r="C80" s="38"/>
      <c r="D80" s="37">
        <v>1300.0</v>
      </c>
      <c r="L80" s="36" t="s">
        <v>126</v>
      </c>
      <c r="M80" s="38"/>
      <c r="N80" s="36">
        <v>1300.0</v>
      </c>
    </row>
    <row r="82">
      <c r="B82" s="8" t="s">
        <v>129</v>
      </c>
      <c r="C82" s="8" t="s">
        <v>115</v>
      </c>
      <c r="L82" s="8" t="s">
        <v>129</v>
      </c>
      <c r="M82" s="8" t="s">
        <v>115</v>
      </c>
    </row>
    <row r="83">
      <c r="B83" s="36" t="s">
        <v>116</v>
      </c>
      <c r="C83" s="36" t="s">
        <v>117</v>
      </c>
      <c r="D83" s="36" t="s">
        <v>118</v>
      </c>
      <c r="E83" s="36" t="s">
        <v>125</v>
      </c>
      <c r="F83" s="41" t="s">
        <v>120</v>
      </c>
      <c r="G83" s="36" t="s">
        <v>121</v>
      </c>
      <c r="H83" s="36" t="s">
        <v>122</v>
      </c>
      <c r="I83" s="41" t="s">
        <v>123</v>
      </c>
      <c r="J83" s="41" t="s">
        <v>124</v>
      </c>
      <c r="L83" s="36" t="s">
        <v>116</v>
      </c>
      <c r="M83" s="36" t="s">
        <v>117</v>
      </c>
      <c r="N83" s="36" t="s">
        <v>118</v>
      </c>
      <c r="O83" s="36" t="s">
        <v>125</v>
      </c>
      <c r="P83" s="41" t="s">
        <v>120</v>
      </c>
      <c r="Q83" s="36" t="s">
        <v>121</v>
      </c>
      <c r="R83" s="36" t="s">
        <v>122</v>
      </c>
      <c r="S83" s="41" t="s">
        <v>123</v>
      </c>
      <c r="T83" s="41" t="s">
        <v>124</v>
      </c>
    </row>
    <row r="84">
      <c r="B84" s="40"/>
      <c r="C84" s="38"/>
      <c r="D84" s="38"/>
      <c r="E84" s="42" t="str">
        <f t="shared" ref="E84:E89" si="46">D84/C84</f>
        <v>#DIV/0!</v>
      </c>
      <c r="F84" s="42">
        <f t="shared" ref="F84:F89" si="47">$C$43</f>
        <v>23</v>
      </c>
      <c r="G84" s="42" t="str">
        <f t="shared" ref="G84:G89" si="48">E84*F84</f>
        <v>#DIV/0!</v>
      </c>
      <c r="H84" s="42" t="str">
        <f t="shared" ref="H84:H89" si="49">ROUNDUP(G84,0)</f>
        <v>#DIV/0!</v>
      </c>
      <c r="I84" s="38"/>
      <c r="J84" s="38"/>
      <c r="L84" s="40"/>
      <c r="M84" s="38"/>
      <c r="N84" s="38"/>
      <c r="O84" s="42" t="str">
        <f t="shared" ref="O84:O89" si="50">N84/M84</f>
        <v>#DIV/0!</v>
      </c>
      <c r="P84" s="42">
        <f t="shared" ref="P84:P89" si="51">$C$43</f>
        <v>23</v>
      </c>
      <c r="Q84" s="42" t="str">
        <f t="shared" ref="Q84:Q89" si="52">O84*P84</f>
        <v>#DIV/0!</v>
      </c>
      <c r="R84" s="42" t="str">
        <f t="shared" ref="R84:R89" si="53">ROUNDUP(Q84,0)</f>
        <v>#DIV/0!</v>
      </c>
      <c r="S84" s="38"/>
      <c r="T84" s="38" t="str">
        <f t="shared" ref="T84:T89" si="54">R84*S84</f>
        <v>#DIV/0!</v>
      </c>
    </row>
    <row r="85">
      <c r="B85" s="40"/>
      <c r="C85" s="38"/>
      <c r="D85" s="38"/>
      <c r="E85" s="42" t="str">
        <f t="shared" si="46"/>
        <v>#DIV/0!</v>
      </c>
      <c r="F85" s="42">
        <f t="shared" si="47"/>
        <v>23</v>
      </c>
      <c r="G85" s="42" t="str">
        <f t="shared" si="48"/>
        <v>#DIV/0!</v>
      </c>
      <c r="H85" s="42" t="str">
        <f t="shared" si="49"/>
        <v>#DIV/0!</v>
      </c>
      <c r="I85" s="38"/>
      <c r="J85" s="38"/>
      <c r="L85" s="40"/>
      <c r="M85" s="38"/>
      <c r="N85" s="38"/>
      <c r="O85" s="42" t="str">
        <f t="shared" si="50"/>
        <v>#DIV/0!</v>
      </c>
      <c r="P85" s="42">
        <f t="shared" si="51"/>
        <v>23</v>
      </c>
      <c r="Q85" s="42" t="str">
        <f t="shared" si="52"/>
        <v>#DIV/0!</v>
      </c>
      <c r="R85" s="42" t="str">
        <f t="shared" si="53"/>
        <v>#DIV/0!</v>
      </c>
      <c r="S85" s="38"/>
      <c r="T85" s="38" t="str">
        <f t="shared" si="54"/>
        <v>#DIV/0!</v>
      </c>
    </row>
    <row r="86">
      <c r="B86" s="40"/>
      <c r="C86" s="38"/>
      <c r="D86" s="38"/>
      <c r="E86" s="42" t="str">
        <f t="shared" si="46"/>
        <v>#DIV/0!</v>
      </c>
      <c r="F86" s="42">
        <f t="shared" si="47"/>
        <v>23</v>
      </c>
      <c r="G86" s="42" t="str">
        <f t="shared" si="48"/>
        <v>#DIV/0!</v>
      </c>
      <c r="H86" s="42" t="str">
        <f t="shared" si="49"/>
        <v>#DIV/0!</v>
      </c>
      <c r="I86" s="38"/>
      <c r="J86" s="38"/>
      <c r="L86" s="40"/>
      <c r="M86" s="38"/>
      <c r="N86" s="38"/>
      <c r="O86" s="42" t="str">
        <f t="shared" si="50"/>
        <v>#DIV/0!</v>
      </c>
      <c r="P86" s="42">
        <f t="shared" si="51"/>
        <v>23</v>
      </c>
      <c r="Q86" s="42" t="str">
        <f t="shared" si="52"/>
        <v>#DIV/0!</v>
      </c>
      <c r="R86" s="42" t="str">
        <f t="shared" si="53"/>
        <v>#DIV/0!</v>
      </c>
      <c r="S86" s="38"/>
      <c r="T86" s="38" t="str">
        <f t="shared" si="54"/>
        <v>#DIV/0!</v>
      </c>
    </row>
    <row r="87">
      <c r="B87" s="40"/>
      <c r="C87" s="38"/>
      <c r="D87" s="38"/>
      <c r="E87" s="42" t="str">
        <f t="shared" si="46"/>
        <v>#DIV/0!</v>
      </c>
      <c r="F87" s="42">
        <f t="shared" si="47"/>
        <v>23</v>
      </c>
      <c r="G87" s="42" t="str">
        <f t="shared" si="48"/>
        <v>#DIV/0!</v>
      </c>
      <c r="H87" s="42" t="str">
        <f t="shared" si="49"/>
        <v>#DIV/0!</v>
      </c>
      <c r="I87" s="38"/>
      <c r="J87" s="38"/>
      <c r="L87" s="40"/>
      <c r="M87" s="38"/>
      <c r="N87" s="38"/>
      <c r="O87" s="42" t="str">
        <f t="shared" si="50"/>
        <v>#DIV/0!</v>
      </c>
      <c r="P87" s="42">
        <f t="shared" si="51"/>
        <v>23</v>
      </c>
      <c r="Q87" s="42" t="str">
        <f t="shared" si="52"/>
        <v>#DIV/0!</v>
      </c>
      <c r="R87" s="42" t="str">
        <f t="shared" si="53"/>
        <v>#DIV/0!</v>
      </c>
      <c r="S87" s="38"/>
      <c r="T87" s="38" t="str">
        <f t="shared" si="54"/>
        <v>#DIV/0!</v>
      </c>
    </row>
    <row r="88">
      <c r="B88" s="40"/>
      <c r="C88" s="38"/>
      <c r="D88" s="38"/>
      <c r="E88" s="42" t="str">
        <f t="shared" si="46"/>
        <v>#DIV/0!</v>
      </c>
      <c r="F88" s="42">
        <f t="shared" si="47"/>
        <v>23</v>
      </c>
      <c r="G88" s="42" t="str">
        <f t="shared" si="48"/>
        <v>#DIV/0!</v>
      </c>
      <c r="H88" s="42" t="str">
        <f t="shared" si="49"/>
        <v>#DIV/0!</v>
      </c>
      <c r="I88" s="38"/>
      <c r="J88" s="38"/>
      <c r="L88" s="40"/>
      <c r="M88" s="38"/>
      <c r="N88" s="38"/>
      <c r="O88" s="42" t="str">
        <f t="shared" si="50"/>
        <v>#DIV/0!</v>
      </c>
      <c r="P88" s="42">
        <f t="shared" si="51"/>
        <v>23</v>
      </c>
      <c r="Q88" s="42" t="str">
        <f t="shared" si="52"/>
        <v>#DIV/0!</v>
      </c>
      <c r="R88" s="42" t="str">
        <f t="shared" si="53"/>
        <v>#DIV/0!</v>
      </c>
      <c r="S88" s="38"/>
      <c r="T88" s="38" t="str">
        <f t="shared" si="54"/>
        <v>#DIV/0!</v>
      </c>
    </row>
    <row r="89">
      <c r="B89" s="40"/>
      <c r="C89" s="38"/>
      <c r="D89" s="38"/>
      <c r="E89" s="42" t="str">
        <f t="shared" si="46"/>
        <v>#DIV/0!</v>
      </c>
      <c r="F89" s="42">
        <f t="shared" si="47"/>
        <v>23</v>
      </c>
      <c r="G89" s="42" t="str">
        <f t="shared" si="48"/>
        <v>#DIV/0!</v>
      </c>
      <c r="H89" s="42" t="str">
        <f t="shared" si="49"/>
        <v>#DIV/0!</v>
      </c>
      <c r="I89" s="38"/>
      <c r="J89" s="38"/>
      <c r="L89" s="40"/>
      <c r="M89" s="38"/>
      <c r="N89" s="38"/>
      <c r="O89" s="42" t="str">
        <f t="shared" si="50"/>
        <v>#DIV/0!</v>
      </c>
      <c r="P89" s="42">
        <f t="shared" si="51"/>
        <v>23</v>
      </c>
      <c r="Q89" s="42" t="str">
        <f t="shared" si="52"/>
        <v>#DIV/0!</v>
      </c>
      <c r="R89" s="42" t="str">
        <f t="shared" si="53"/>
        <v>#DIV/0!</v>
      </c>
      <c r="S89" s="38"/>
      <c r="T89" s="38" t="str">
        <f t="shared" si="54"/>
        <v>#DIV/0!</v>
      </c>
    </row>
    <row r="90">
      <c r="I90" s="8" t="s">
        <v>107</v>
      </c>
      <c r="J90" s="37">
        <v>0.0</v>
      </c>
      <c r="S90" s="8" t="s">
        <v>107</v>
      </c>
      <c r="T90" s="37">
        <v>0.0</v>
      </c>
    </row>
    <row r="91">
      <c r="C91" s="36" t="s">
        <v>106</v>
      </c>
      <c r="D91" s="36" t="s">
        <v>107</v>
      </c>
      <c r="M91" s="36" t="s">
        <v>106</v>
      </c>
      <c r="N91" s="36" t="s">
        <v>107</v>
      </c>
    </row>
    <row r="92">
      <c r="B92" s="36" t="s">
        <v>126</v>
      </c>
      <c r="C92" s="38"/>
      <c r="D92" s="38">
        <f>C92*C43</f>
        <v>0</v>
      </c>
      <c r="L92" s="36" t="s">
        <v>126</v>
      </c>
      <c r="M92" s="38"/>
      <c r="N92" s="38">
        <f>M92*M43</f>
        <v>0</v>
      </c>
    </row>
    <row r="94">
      <c r="B94" s="8" t="s">
        <v>131</v>
      </c>
      <c r="C94" s="8" t="s">
        <v>115</v>
      </c>
      <c r="D94" s="8" t="s">
        <v>7</v>
      </c>
      <c r="L94" s="8" t="s">
        <v>131</v>
      </c>
      <c r="M94" s="8" t="s">
        <v>115</v>
      </c>
      <c r="N94" s="8" t="s">
        <v>3</v>
      </c>
    </row>
    <row r="95">
      <c r="B95" s="36" t="s">
        <v>116</v>
      </c>
      <c r="C95" s="36" t="s">
        <v>117</v>
      </c>
      <c r="D95" s="36" t="s">
        <v>118</v>
      </c>
      <c r="E95" s="36" t="s">
        <v>125</v>
      </c>
      <c r="F95" s="41" t="s">
        <v>120</v>
      </c>
      <c r="G95" s="36" t="s">
        <v>121</v>
      </c>
      <c r="H95" s="36" t="s">
        <v>122</v>
      </c>
      <c r="I95" s="41" t="s">
        <v>123</v>
      </c>
      <c r="J95" s="41" t="s">
        <v>124</v>
      </c>
      <c r="L95" s="36" t="s">
        <v>116</v>
      </c>
      <c r="M95" s="36" t="s">
        <v>117</v>
      </c>
      <c r="N95" s="36" t="s">
        <v>118</v>
      </c>
      <c r="O95" s="36" t="s">
        <v>125</v>
      </c>
      <c r="P95" s="41" t="s">
        <v>120</v>
      </c>
      <c r="Q95" s="36" t="s">
        <v>121</v>
      </c>
      <c r="R95" s="36" t="s">
        <v>122</v>
      </c>
      <c r="S95" s="41" t="s">
        <v>123</v>
      </c>
      <c r="T95" s="41" t="s">
        <v>124</v>
      </c>
    </row>
    <row r="96">
      <c r="B96" s="36" t="s">
        <v>164</v>
      </c>
      <c r="C96" s="38"/>
      <c r="D96" s="38"/>
      <c r="E96" s="42" t="str">
        <f t="shared" ref="E96:E101" si="55">D96/C96</f>
        <v>#DIV/0!</v>
      </c>
      <c r="F96" s="42">
        <f t="shared" ref="F96:F101" si="56">$C$43</f>
        <v>23</v>
      </c>
      <c r="G96" s="42" t="str">
        <f t="shared" ref="G96:G101" si="57">E96*F96</f>
        <v>#DIV/0!</v>
      </c>
      <c r="H96" s="32">
        <v>8.0</v>
      </c>
      <c r="I96" s="37">
        <v>360.0</v>
      </c>
      <c r="J96" s="38">
        <f>H96*I96</f>
        <v>2880</v>
      </c>
      <c r="L96" s="40"/>
      <c r="M96" s="38"/>
      <c r="N96" s="38"/>
      <c r="O96" s="42" t="str">
        <f t="shared" ref="O96:O101" si="58">N96/M96</f>
        <v>#DIV/0!</v>
      </c>
      <c r="P96" s="42">
        <f t="shared" ref="P96:P101" si="59">$C$43</f>
        <v>23</v>
      </c>
      <c r="Q96" s="42" t="str">
        <f t="shared" ref="Q96:Q101" si="60">O96*P96</f>
        <v>#DIV/0!</v>
      </c>
      <c r="R96" s="42" t="str">
        <f t="shared" ref="R96:R101" si="61">ROUNDUP(Q96,0)</f>
        <v>#DIV/0!</v>
      </c>
      <c r="S96" s="38"/>
      <c r="T96" s="38" t="str">
        <f t="shared" ref="T96:T101" si="62">R96*S96</f>
        <v>#DIV/0!</v>
      </c>
    </row>
    <row r="97">
      <c r="B97" s="36"/>
      <c r="C97" s="38"/>
      <c r="D97" s="38"/>
      <c r="E97" s="42" t="str">
        <f t="shared" si="55"/>
        <v>#DIV/0!</v>
      </c>
      <c r="F97" s="42">
        <f t="shared" si="56"/>
        <v>23</v>
      </c>
      <c r="G97" s="42" t="str">
        <f t="shared" si="57"/>
        <v>#DIV/0!</v>
      </c>
      <c r="H97" s="42" t="str">
        <f t="shared" ref="H97:H101" si="63">ROUNDUP(G97,0)</f>
        <v>#DIV/0!</v>
      </c>
      <c r="I97" s="38"/>
      <c r="J97" s="37">
        <v>0.0</v>
      </c>
      <c r="L97" s="40"/>
      <c r="M97" s="38"/>
      <c r="N97" s="38"/>
      <c r="O97" s="42" t="str">
        <f t="shared" si="58"/>
        <v>#DIV/0!</v>
      </c>
      <c r="P97" s="42">
        <f t="shared" si="59"/>
        <v>23</v>
      </c>
      <c r="Q97" s="42" t="str">
        <f t="shared" si="60"/>
        <v>#DIV/0!</v>
      </c>
      <c r="R97" s="42" t="str">
        <f t="shared" si="61"/>
        <v>#DIV/0!</v>
      </c>
      <c r="S97" s="38"/>
      <c r="T97" s="38" t="str">
        <f t="shared" si="62"/>
        <v>#DIV/0!</v>
      </c>
    </row>
    <row r="98">
      <c r="B98" s="40"/>
      <c r="C98" s="38"/>
      <c r="D98" s="38"/>
      <c r="E98" s="42" t="str">
        <f t="shared" si="55"/>
        <v>#DIV/0!</v>
      </c>
      <c r="F98" s="42">
        <f t="shared" si="56"/>
        <v>23</v>
      </c>
      <c r="G98" s="42" t="str">
        <f t="shared" si="57"/>
        <v>#DIV/0!</v>
      </c>
      <c r="H98" s="42" t="str">
        <f t="shared" si="63"/>
        <v>#DIV/0!</v>
      </c>
      <c r="I98" s="38"/>
      <c r="J98" s="37">
        <v>0.0</v>
      </c>
      <c r="L98" s="40"/>
      <c r="M98" s="38"/>
      <c r="N98" s="38"/>
      <c r="O98" s="42" t="str">
        <f t="shared" si="58"/>
        <v>#DIV/0!</v>
      </c>
      <c r="P98" s="42">
        <f t="shared" si="59"/>
        <v>23</v>
      </c>
      <c r="Q98" s="42" t="str">
        <f t="shared" si="60"/>
        <v>#DIV/0!</v>
      </c>
      <c r="R98" s="42" t="str">
        <f t="shared" si="61"/>
        <v>#DIV/0!</v>
      </c>
      <c r="S98" s="38"/>
      <c r="T98" s="38" t="str">
        <f t="shared" si="62"/>
        <v>#DIV/0!</v>
      </c>
    </row>
    <row r="99">
      <c r="B99" s="40"/>
      <c r="C99" s="38"/>
      <c r="D99" s="38"/>
      <c r="E99" s="42" t="str">
        <f t="shared" si="55"/>
        <v>#DIV/0!</v>
      </c>
      <c r="F99" s="42">
        <f t="shared" si="56"/>
        <v>23</v>
      </c>
      <c r="G99" s="42" t="str">
        <f t="shared" si="57"/>
        <v>#DIV/0!</v>
      </c>
      <c r="H99" s="42" t="str">
        <f t="shared" si="63"/>
        <v>#DIV/0!</v>
      </c>
      <c r="I99" s="38"/>
      <c r="J99" s="37">
        <v>0.0</v>
      </c>
      <c r="L99" s="40"/>
      <c r="M99" s="38"/>
      <c r="N99" s="38"/>
      <c r="O99" s="42" t="str">
        <f t="shared" si="58"/>
        <v>#DIV/0!</v>
      </c>
      <c r="P99" s="42">
        <f t="shared" si="59"/>
        <v>23</v>
      </c>
      <c r="Q99" s="42" t="str">
        <f t="shared" si="60"/>
        <v>#DIV/0!</v>
      </c>
      <c r="R99" s="42" t="str">
        <f t="shared" si="61"/>
        <v>#DIV/0!</v>
      </c>
      <c r="S99" s="38"/>
      <c r="T99" s="38" t="str">
        <f t="shared" si="62"/>
        <v>#DIV/0!</v>
      </c>
    </row>
    <row r="100">
      <c r="B100" s="40"/>
      <c r="C100" s="38"/>
      <c r="D100" s="38"/>
      <c r="E100" s="42" t="str">
        <f t="shared" si="55"/>
        <v>#DIV/0!</v>
      </c>
      <c r="F100" s="42">
        <f t="shared" si="56"/>
        <v>23</v>
      </c>
      <c r="G100" s="42" t="str">
        <f t="shared" si="57"/>
        <v>#DIV/0!</v>
      </c>
      <c r="H100" s="42" t="str">
        <f t="shared" si="63"/>
        <v>#DIV/0!</v>
      </c>
      <c r="I100" s="38"/>
      <c r="J100" s="37">
        <v>0.0</v>
      </c>
      <c r="L100" s="40"/>
      <c r="M100" s="38"/>
      <c r="N100" s="38"/>
      <c r="O100" s="42" t="str">
        <f t="shared" si="58"/>
        <v>#DIV/0!</v>
      </c>
      <c r="P100" s="42">
        <f t="shared" si="59"/>
        <v>23</v>
      </c>
      <c r="Q100" s="42" t="str">
        <f t="shared" si="60"/>
        <v>#DIV/0!</v>
      </c>
      <c r="R100" s="42" t="str">
        <f t="shared" si="61"/>
        <v>#DIV/0!</v>
      </c>
      <c r="S100" s="38"/>
      <c r="T100" s="38" t="str">
        <f t="shared" si="62"/>
        <v>#DIV/0!</v>
      </c>
    </row>
    <row r="101">
      <c r="B101" s="40"/>
      <c r="C101" s="38"/>
      <c r="D101" s="38"/>
      <c r="E101" s="42" t="str">
        <f t="shared" si="55"/>
        <v>#DIV/0!</v>
      </c>
      <c r="F101" s="42">
        <f t="shared" si="56"/>
        <v>23</v>
      </c>
      <c r="G101" s="42" t="str">
        <f t="shared" si="57"/>
        <v>#DIV/0!</v>
      </c>
      <c r="H101" s="42" t="str">
        <f t="shared" si="63"/>
        <v>#DIV/0!</v>
      </c>
      <c r="I101" s="38"/>
      <c r="J101" s="37">
        <v>0.0</v>
      </c>
      <c r="L101" s="40"/>
      <c r="M101" s="38"/>
      <c r="N101" s="38"/>
      <c r="O101" s="42" t="str">
        <f t="shared" si="58"/>
        <v>#DIV/0!</v>
      </c>
      <c r="P101" s="42">
        <f t="shared" si="59"/>
        <v>23</v>
      </c>
      <c r="Q101" s="42" t="str">
        <f t="shared" si="60"/>
        <v>#DIV/0!</v>
      </c>
      <c r="R101" s="42" t="str">
        <f t="shared" si="61"/>
        <v>#DIV/0!</v>
      </c>
      <c r="S101" s="38"/>
      <c r="T101" s="38" t="str">
        <f t="shared" si="62"/>
        <v>#DIV/0!</v>
      </c>
    </row>
    <row r="102">
      <c r="I102" s="8" t="s">
        <v>107</v>
      </c>
      <c r="J102" s="38">
        <f>SUM(J96:J101)</f>
        <v>2880</v>
      </c>
      <c r="S102" s="8" t="s">
        <v>107</v>
      </c>
      <c r="T102" s="37">
        <v>2880.0</v>
      </c>
    </row>
    <row r="103">
      <c r="C103" s="36" t="s">
        <v>106</v>
      </c>
      <c r="D103" s="36" t="s">
        <v>107</v>
      </c>
      <c r="I103" s="8"/>
      <c r="M103" s="36" t="s">
        <v>106</v>
      </c>
      <c r="N103" s="36" t="s">
        <v>107</v>
      </c>
      <c r="S103" s="8"/>
    </row>
    <row r="104">
      <c r="B104" s="36" t="s">
        <v>126</v>
      </c>
      <c r="C104" s="38"/>
      <c r="D104" s="38">
        <f>C104*$C$43</f>
        <v>0</v>
      </c>
      <c r="I104" s="8"/>
      <c r="L104" s="36" t="s">
        <v>126</v>
      </c>
      <c r="M104" s="38"/>
      <c r="N104" s="38">
        <f>M104*$C$43</f>
        <v>0</v>
      </c>
      <c r="S104" s="8"/>
    </row>
    <row r="105">
      <c r="I105" s="8"/>
      <c r="S105" s="8"/>
    </row>
    <row r="106">
      <c r="B106" s="8" t="s">
        <v>134</v>
      </c>
      <c r="C106" s="8" t="s">
        <v>115</v>
      </c>
      <c r="D106" s="8" t="s">
        <v>7</v>
      </c>
      <c r="L106" s="8" t="s">
        <v>134</v>
      </c>
      <c r="M106" s="8" t="s">
        <v>115</v>
      </c>
      <c r="N106" s="8" t="s">
        <v>3</v>
      </c>
    </row>
    <row r="107">
      <c r="B107" s="36" t="s">
        <v>116</v>
      </c>
      <c r="C107" s="36" t="s">
        <v>117</v>
      </c>
      <c r="D107" s="36" t="s">
        <v>118</v>
      </c>
      <c r="E107" s="36" t="s">
        <v>125</v>
      </c>
      <c r="F107" s="41" t="s">
        <v>120</v>
      </c>
      <c r="G107" s="36" t="s">
        <v>121</v>
      </c>
      <c r="H107" s="36" t="s">
        <v>122</v>
      </c>
      <c r="I107" s="41" t="s">
        <v>123</v>
      </c>
      <c r="J107" s="41" t="s">
        <v>124</v>
      </c>
      <c r="L107" s="36" t="s">
        <v>116</v>
      </c>
      <c r="M107" s="36" t="s">
        <v>117</v>
      </c>
      <c r="N107" s="36" t="s">
        <v>118</v>
      </c>
      <c r="O107" s="36" t="s">
        <v>125</v>
      </c>
      <c r="P107" s="41" t="s">
        <v>120</v>
      </c>
      <c r="Q107" s="36" t="s">
        <v>121</v>
      </c>
      <c r="R107" s="36" t="s">
        <v>122</v>
      </c>
      <c r="S107" s="41" t="s">
        <v>123</v>
      </c>
      <c r="T107" s="41" t="s">
        <v>124</v>
      </c>
    </row>
    <row r="108">
      <c r="B108" s="36" t="s">
        <v>165</v>
      </c>
      <c r="C108" s="38"/>
      <c r="D108" s="38"/>
      <c r="E108" s="42" t="str">
        <f t="shared" ref="E108:E113" si="64">D108/C108</f>
        <v>#DIV/0!</v>
      </c>
      <c r="F108" s="42">
        <f t="shared" ref="F108:F113" si="65">$C$43</f>
        <v>23</v>
      </c>
      <c r="G108" s="42" t="str">
        <f t="shared" ref="G108:G113" si="66">E108*F108</f>
        <v>#DIV/0!</v>
      </c>
      <c r="H108" s="42" t="str">
        <f t="shared" ref="H108:H113" si="67">ROUNDUP(G108,0)</f>
        <v>#DIV/0!</v>
      </c>
      <c r="I108" s="38"/>
      <c r="J108" s="37">
        <v>6300.0</v>
      </c>
      <c r="L108" s="40"/>
      <c r="M108" s="38"/>
      <c r="N108" s="38"/>
      <c r="O108" s="42" t="str">
        <f t="shared" ref="O108:O113" si="68">N108/M108</f>
        <v>#DIV/0!</v>
      </c>
      <c r="P108" s="42">
        <f t="shared" ref="P108:P113" si="69">$C$43</f>
        <v>23</v>
      </c>
      <c r="Q108" s="42" t="str">
        <f t="shared" ref="Q108:Q113" si="70">O108*P108</f>
        <v>#DIV/0!</v>
      </c>
      <c r="R108" s="42" t="str">
        <f t="shared" ref="R108:R113" si="71">ROUNDUP(Q108,0)</f>
        <v>#DIV/0!</v>
      </c>
      <c r="S108" s="38"/>
      <c r="T108" s="38" t="str">
        <f t="shared" ref="T108:T113" si="72">R108*S108</f>
        <v>#DIV/0!</v>
      </c>
    </row>
    <row r="109">
      <c r="B109" s="40"/>
      <c r="C109" s="38"/>
      <c r="D109" s="38"/>
      <c r="E109" s="42" t="str">
        <f t="shared" si="64"/>
        <v>#DIV/0!</v>
      </c>
      <c r="F109" s="42">
        <f t="shared" si="65"/>
        <v>23</v>
      </c>
      <c r="G109" s="42" t="str">
        <f t="shared" si="66"/>
        <v>#DIV/0!</v>
      </c>
      <c r="H109" s="42" t="str">
        <f t="shared" si="67"/>
        <v>#DIV/0!</v>
      </c>
      <c r="I109" s="38"/>
      <c r="J109" s="37">
        <v>2000.0</v>
      </c>
      <c r="L109" s="40"/>
      <c r="M109" s="38"/>
      <c r="N109" s="38"/>
      <c r="O109" s="42" t="str">
        <f t="shared" si="68"/>
        <v>#DIV/0!</v>
      </c>
      <c r="P109" s="42">
        <f t="shared" si="69"/>
        <v>23</v>
      </c>
      <c r="Q109" s="42" t="str">
        <f t="shared" si="70"/>
        <v>#DIV/0!</v>
      </c>
      <c r="R109" s="42" t="str">
        <f t="shared" si="71"/>
        <v>#DIV/0!</v>
      </c>
      <c r="S109" s="38"/>
      <c r="T109" s="38" t="str">
        <f t="shared" si="72"/>
        <v>#DIV/0!</v>
      </c>
    </row>
    <row r="110">
      <c r="B110" s="40"/>
      <c r="C110" s="38"/>
      <c r="D110" s="38"/>
      <c r="E110" s="42" t="str">
        <f t="shared" si="64"/>
        <v>#DIV/0!</v>
      </c>
      <c r="F110" s="42">
        <f t="shared" si="65"/>
        <v>23</v>
      </c>
      <c r="G110" s="42" t="str">
        <f t="shared" si="66"/>
        <v>#DIV/0!</v>
      </c>
      <c r="H110" s="42" t="str">
        <f t="shared" si="67"/>
        <v>#DIV/0!</v>
      </c>
      <c r="I110" s="38"/>
      <c r="J110" s="38"/>
      <c r="L110" s="40"/>
      <c r="M110" s="38"/>
      <c r="N110" s="38"/>
      <c r="O110" s="42" t="str">
        <f t="shared" si="68"/>
        <v>#DIV/0!</v>
      </c>
      <c r="P110" s="42">
        <f t="shared" si="69"/>
        <v>23</v>
      </c>
      <c r="Q110" s="42" t="str">
        <f t="shared" si="70"/>
        <v>#DIV/0!</v>
      </c>
      <c r="R110" s="42" t="str">
        <f t="shared" si="71"/>
        <v>#DIV/0!</v>
      </c>
      <c r="S110" s="38"/>
      <c r="T110" s="38" t="str">
        <f t="shared" si="72"/>
        <v>#DIV/0!</v>
      </c>
    </row>
    <row r="111">
      <c r="B111" s="40"/>
      <c r="C111" s="38"/>
      <c r="D111" s="38"/>
      <c r="E111" s="42" t="str">
        <f t="shared" si="64"/>
        <v>#DIV/0!</v>
      </c>
      <c r="F111" s="42">
        <f t="shared" si="65"/>
        <v>23</v>
      </c>
      <c r="G111" s="42" t="str">
        <f t="shared" si="66"/>
        <v>#DIV/0!</v>
      </c>
      <c r="H111" s="42" t="str">
        <f t="shared" si="67"/>
        <v>#DIV/0!</v>
      </c>
      <c r="I111" s="38"/>
      <c r="J111" s="38"/>
      <c r="L111" s="40"/>
      <c r="M111" s="38"/>
      <c r="N111" s="38"/>
      <c r="O111" s="42" t="str">
        <f t="shared" si="68"/>
        <v>#DIV/0!</v>
      </c>
      <c r="P111" s="42">
        <f t="shared" si="69"/>
        <v>23</v>
      </c>
      <c r="Q111" s="42" t="str">
        <f t="shared" si="70"/>
        <v>#DIV/0!</v>
      </c>
      <c r="R111" s="42" t="str">
        <f t="shared" si="71"/>
        <v>#DIV/0!</v>
      </c>
      <c r="S111" s="38"/>
      <c r="T111" s="38" t="str">
        <f t="shared" si="72"/>
        <v>#DIV/0!</v>
      </c>
    </row>
    <row r="112">
      <c r="B112" s="40"/>
      <c r="C112" s="38"/>
      <c r="D112" s="38"/>
      <c r="E112" s="42" t="str">
        <f t="shared" si="64"/>
        <v>#DIV/0!</v>
      </c>
      <c r="F112" s="42">
        <f t="shared" si="65"/>
        <v>23</v>
      </c>
      <c r="G112" s="42" t="str">
        <f t="shared" si="66"/>
        <v>#DIV/0!</v>
      </c>
      <c r="H112" s="42" t="str">
        <f t="shared" si="67"/>
        <v>#DIV/0!</v>
      </c>
      <c r="I112" s="38"/>
      <c r="J112" s="38"/>
      <c r="L112" s="40"/>
      <c r="M112" s="38"/>
      <c r="N112" s="38"/>
      <c r="O112" s="42" t="str">
        <f t="shared" si="68"/>
        <v>#DIV/0!</v>
      </c>
      <c r="P112" s="42">
        <f t="shared" si="69"/>
        <v>23</v>
      </c>
      <c r="Q112" s="42" t="str">
        <f t="shared" si="70"/>
        <v>#DIV/0!</v>
      </c>
      <c r="R112" s="42" t="str">
        <f t="shared" si="71"/>
        <v>#DIV/0!</v>
      </c>
      <c r="S112" s="38"/>
      <c r="T112" s="38" t="str">
        <f t="shared" si="72"/>
        <v>#DIV/0!</v>
      </c>
    </row>
    <row r="113">
      <c r="B113" s="40"/>
      <c r="C113" s="38"/>
      <c r="D113" s="38"/>
      <c r="E113" s="42" t="str">
        <f t="shared" si="64"/>
        <v>#DIV/0!</v>
      </c>
      <c r="F113" s="42">
        <f t="shared" si="65"/>
        <v>23</v>
      </c>
      <c r="G113" s="42" t="str">
        <f t="shared" si="66"/>
        <v>#DIV/0!</v>
      </c>
      <c r="H113" s="42" t="str">
        <f t="shared" si="67"/>
        <v>#DIV/0!</v>
      </c>
      <c r="I113" s="38"/>
      <c r="J113" s="38"/>
      <c r="L113" s="40"/>
      <c r="M113" s="38"/>
      <c r="N113" s="38"/>
      <c r="O113" s="42" t="str">
        <f t="shared" si="68"/>
        <v>#DIV/0!</v>
      </c>
      <c r="P113" s="42">
        <f t="shared" si="69"/>
        <v>23</v>
      </c>
      <c r="Q113" s="42" t="str">
        <f t="shared" si="70"/>
        <v>#DIV/0!</v>
      </c>
      <c r="R113" s="42" t="str">
        <f t="shared" si="71"/>
        <v>#DIV/0!</v>
      </c>
      <c r="S113" s="38"/>
      <c r="T113" s="38" t="str">
        <f t="shared" si="72"/>
        <v>#DIV/0!</v>
      </c>
    </row>
    <row r="114">
      <c r="I114" s="8" t="s">
        <v>107</v>
      </c>
      <c r="J114" s="38">
        <f>SUM(J108:J113)</f>
        <v>8300</v>
      </c>
      <c r="S114" s="8" t="s">
        <v>107</v>
      </c>
      <c r="T114" s="37">
        <v>8300.0</v>
      </c>
    </row>
    <row r="115">
      <c r="C115" s="36" t="s">
        <v>106</v>
      </c>
      <c r="D115" s="36" t="s">
        <v>107</v>
      </c>
      <c r="M115" s="36" t="s">
        <v>106</v>
      </c>
      <c r="N115" s="36" t="s">
        <v>107</v>
      </c>
    </row>
    <row r="116">
      <c r="B116" s="36" t="s">
        <v>126</v>
      </c>
      <c r="C116" s="38"/>
      <c r="D116" s="38">
        <f>C116*$C$43</f>
        <v>0</v>
      </c>
      <c r="L116" s="36" t="s">
        <v>126</v>
      </c>
      <c r="M116" s="38"/>
      <c r="N116" s="38">
        <f>M116*$C$43</f>
        <v>0</v>
      </c>
    </row>
    <row r="118">
      <c r="B118" s="8" t="s">
        <v>135</v>
      </c>
      <c r="C118" s="8" t="s">
        <v>115</v>
      </c>
      <c r="D118" s="8" t="s">
        <v>10</v>
      </c>
      <c r="L118" s="8" t="s">
        <v>135</v>
      </c>
      <c r="M118" s="8" t="s">
        <v>115</v>
      </c>
      <c r="N118" s="8" t="s">
        <v>5</v>
      </c>
    </row>
    <row r="119">
      <c r="B119" s="36" t="s">
        <v>116</v>
      </c>
      <c r="C119" s="36" t="s">
        <v>117</v>
      </c>
      <c r="D119" s="36" t="s">
        <v>118</v>
      </c>
      <c r="E119" s="36" t="s">
        <v>125</v>
      </c>
      <c r="F119" s="41" t="s">
        <v>120</v>
      </c>
      <c r="G119" s="36" t="s">
        <v>121</v>
      </c>
      <c r="H119" s="36" t="s">
        <v>122</v>
      </c>
      <c r="I119" s="41" t="s">
        <v>123</v>
      </c>
      <c r="J119" s="41" t="s">
        <v>124</v>
      </c>
      <c r="L119" s="36" t="s">
        <v>116</v>
      </c>
      <c r="M119" s="36" t="s">
        <v>117</v>
      </c>
      <c r="N119" s="36" t="s">
        <v>118</v>
      </c>
      <c r="O119" s="36" t="s">
        <v>125</v>
      </c>
      <c r="P119" s="41" t="s">
        <v>120</v>
      </c>
      <c r="Q119" s="36" t="s">
        <v>121</v>
      </c>
      <c r="R119" s="36" t="s">
        <v>122</v>
      </c>
      <c r="S119" s="41" t="s">
        <v>123</v>
      </c>
      <c r="T119" s="41" t="s">
        <v>124</v>
      </c>
    </row>
    <row r="120">
      <c r="B120" s="40"/>
      <c r="C120" s="38"/>
      <c r="D120" s="38"/>
      <c r="E120" s="42" t="str">
        <f t="shared" ref="E120:E125" si="73">D120/C120</f>
        <v>#DIV/0!</v>
      </c>
      <c r="F120" s="42">
        <f t="shared" ref="F120:F125" si="74">$C$43</f>
        <v>23</v>
      </c>
      <c r="G120" s="42" t="str">
        <f t="shared" ref="G120:G125" si="75">E120*F120</f>
        <v>#DIV/0!</v>
      </c>
      <c r="H120" s="32">
        <v>2.0</v>
      </c>
      <c r="I120" s="37">
        <v>950.0</v>
      </c>
      <c r="J120" s="38">
        <f t="shared" ref="J120:J123" si="76">H120*I120</f>
        <v>1900</v>
      </c>
      <c r="L120" s="40"/>
      <c r="M120" s="38"/>
      <c r="N120" s="38"/>
      <c r="O120" s="42" t="str">
        <f t="shared" ref="O120:O125" si="77">N120/M120</f>
        <v>#DIV/0!</v>
      </c>
      <c r="P120" s="42">
        <f t="shared" ref="P120:P125" si="78">$C$43</f>
        <v>23</v>
      </c>
      <c r="Q120" s="42" t="str">
        <f t="shared" ref="Q120:Q125" si="79">O120*P120</f>
        <v>#DIV/0!</v>
      </c>
      <c r="R120" s="42" t="str">
        <f t="shared" ref="R120:R125" si="80">ROUNDUP(Q120,0)</f>
        <v>#DIV/0!</v>
      </c>
      <c r="S120" s="38"/>
      <c r="T120" s="38" t="str">
        <f t="shared" ref="T120:T125" si="81">R120*S120</f>
        <v>#DIV/0!</v>
      </c>
    </row>
    <row r="121">
      <c r="B121" s="40"/>
      <c r="C121" s="38"/>
      <c r="D121" s="38"/>
      <c r="E121" s="42" t="str">
        <f t="shared" si="73"/>
        <v>#DIV/0!</v>
      </c>
      <c r="F121" s="42">
        <f t="shared" si="74"/>
        <v>23</v>
      </c>
      <c r="G121" s="42" t="str">
        <f t="shared" si="75"/>
        <v>#DIV/0!</v>
      </c>
      <c r="H121" s="32">
        <v>1.0</v>
      </c>
      <c r="I121" s="37">
        <v>200.0</v>
      </c>
      <c r="J121" s="38">
        <f t="shared" si="76"/>
        <v>200</v>
      </c>
      <c r="L121" s="40"/>
      <c r="M121" s="38"/>
      <c r="N121" s="38"/>
      <c r="O121" s="42" t="str">
        <f t="shared" si="77"/>
        <v>#DIV/0!</v>
      </c>
      <c r="P121" s="42">
        <f t="shared" si="78"/>
        <v>23</v>
      </c>
      <c r="Q121" s="42" t="str">
        <f t="shared" si="79"/>
        <v>#DIV/0!</v>
      </c>
      <c r="R121" s="42" t="str">
        <f t="shared" si="80"/>
        <v>#DIV/0!</v>
      </c>
      <c r="S121" s="38"/>
      <c r="T121" s="38" t="str">
        <f t="shared" si="81"/>
        <v>#DIV/0!</v>
      </c>
    </row>
    <row r="122">
      <c r="B122" s="40"/>
      <c r="C122" s="38"/>
      <c r="D122" s="38"/>
      <c r="E122" s="42" t="str">
        <f t="shared" si="73"/>
        <v>#DIV/0!</v>
      </c>
      <c r="F122" s="42">
        <f t="shared" si="74"/>
        <v>23</v>
      </c>
      <c r="G122" s="42" t="str">
        <f t="shared" si="75"/>
        <v>#DIV/0!</v>
      </c>
      <c r="H122" s="32">
        <v>2.0</v>
      </c>
      <c r="I122" s="37">
        <v>300.0</v>
      </c>
      <c r="J122" s="38">
        <f t="shared" si="76"/>
        <v>600</v>
      </c>
      <c r="L122" s="40"/>
      <c r="M122" s="38"/>
      <c r="N122" s="38"/>
      <c r="O122" s="42" t="str">
        <f t="shared" si="77"/>
        <v>#DIV/0!</v>
      </c>
      <c r="P122" s="42">
        <f t="shared" si="78"/>
        <v>23</v>
      </c>
      <c r="Q122" s="42" t="str">
        <f t="shared" si="79"/>
        <v>#DIV/0!</v>
      </c>
      <c r="R122" s="42" t="str">
        <f t="shared" si="80"/>
        <v>#DIV/0!</v>
      </c>
      <c r="S122" s="38"/>
      <c r="T122" s="38" t="str">
        <f t="shared" si="81"/>
        <v>#DIV/0!</v>
      </c>
    </row>
    <row r="123">
      <c r="B123" s="40"/>
      <c r="C123" s="38"/>
      <c r="D123" s="38"/>
      <c r="E123" s="42" t="str">
        <f t="shared" si="73"/>
        <v>#DIV/0!</v>
      </c>
      <c r="F123" s="42">
        <f t="shared" si="74"/>
        <v>23</v>
      </c>
      <c r="G123" s="42" t="str">
        <f t="shared" si="75"/>
        <v>#DIV/0!</v>
      </c>
      <c r="H123" s="32">
        <v>2.0</v>
      </c>
      <c r="I123" s="37">
        <v>400.0</v>
      </c>
      <c r="J123" s="38">
        <f t="shared" si="76"/>
        <v>800</v>
      </c>
      <c r="L123" s="40"/>
      <c r="M123" s="38"/>
      <c r="N123" s="38"/>
      <c r="O123" s="42" t="str">
        <f t="shared" si="77"/>
        <v>#DIV/0!</v>
      </c>
      <c r="P123" s="42">
        <f t="shared" si="78"/>
        <v>23</v>
      </c>
      <c r="Q123" s="42" t="str">
        <f t="shared" si="79"/>
        <v>#DIV/0!</v>
      </c>
      <c r="R123" s="42" t="str">
        <f t="shared" si="80"/>
        <v>#DIV/0!</v>
      </c>
      <c r="S123" s="38"/>
      <c r="T123" s="38" t="str">
        <f t="shared" si="81"/>
        <v>#DIV/0!</v>
      </c>
    </row>
    <row r="124">
      <c r="B124" s="40"/>
      <c r="C124" s="38"/>
      <c r="D124" s="38"/>
      <c r="E124" s="42" t="str">
        <f t="shared" si="73"/>
        <v>#DIV/0!</v>
      </c>
      <c r="F124" s="42">
        <f t="shared" si="74"/>
        <v>23</v>
      </c>
      <c r="G124" s="42" t="str">
        <f t="shared" si="75"/>
        <v>#DIV/0!</v>
      </c>
      <c r="H124" s="42" t="str">
        <f t="shared" ref="H124:H125" si="82">ROUNDUP(G124,0)</f>
        <v>#DIV/0!</v>
      </c>
      <c r="I124" s="38"/>
      <c r="J124" s="37">
        <v>0.0</v>
      </c>
      <c r="L124" s="40"/>
      <c r="M124" s="38"/>
      <c r="N124" s="38"/>
      <c r="O124" s="42" t="str">
        <f t="shared" si="77"/>
        <v>#DIV/0!</v>
      </c>
      <c r="P124" s="42">
        <f t="shared" si="78"/>
        <v>23</v>
      </c>
      <c r="Q124" s="42" t="str">
        <f t="shared" si="79"/>
        <v>#DIV/0!</v>
      </c>
      <c r="R124" s="42" t="str">
        <f t="shared" si="80"/>
        <v>#DIV/0!</v>
      </c>
      <c r="S124" s="38"/>
      <c r="T124" s="38" t="str">
        <f t="shared" si="81"/>
        <v>#DIV/0!</v>
      </c>
    </row>
    <row r="125">
      <c r="B125" s="40"/>
      <c r="C125" s="38"/>
      <c r="D125" s="38"/>
      <c r="E125" s="42" t="str">
        <f t="shared" si="73"/>
        <v>#DIV/0!</v>
      </c>
      <c r="F125" s="42">
        <f t="shared" si="74"/>
        <v>23</v>
      </c>
      <c r="G125" s="42" t="str">
        <f t="shared" si="75"/>
        <v>#DIV/0!</v>
      </c>
      <c r="H125" s="42" t="str">
        <f t="shared" si="82"/>
        <v>#DIV/0!</v>
      </c>
      <c r="I125" s="38"/>
      <c r="J125" s="37">
        <v>0.0</v>
      </c>
      <c r="L125" s="40"/>
      <c r="M125" s="38"/>
      <c r="N125" s="38"/>
      <c r="O125" s="42" t="str">
        <f t="shared" si="77"/>
        <v>#DIV/0!</v>
      </c>
      <c r="P125" s="42">
        <f t="shared" si="78"/>
        <v>23</v>
      </c>
      <c r="Q125" s="42" t="str">
        <f t="shared" si="79"/>
        <v>#DIV/0!</v>
      </c>
      <c r="R125" s="42" t="str">
        <f t="shared" si="80"/>
        <v>#DIV/0!</v>
      </c>
      <c r="S125" s="38"/>
      <c r="T125" s="38" t="str">
        <f t="shared" si="81"/>
        <v>#DIV/0!</v>
      </c>
    </row>
    <row r="126">
      <c r="I126" s="8" t="s">
        <v>107</v>
      </c>
      <c r="J126" s="38">
        <f>SUM(J120:J125)</f>
        <v>3500</v>
      </c>
      <c r="S126" s="8" t="s">
        <v>107</v>
      </c>
      <c r="T126" s="37">
        <v>3500.0</v>
      </c>
    </row>
    <row r="127">
      <c r="C127" s="36" t="s">
        <v>106</v>
      </c>
      <c r="D127" s="36" t="s">
        <v>107</v>
      </c>
      <c r="M127" s="36" t="s">
        <v>106</v>
      </c>
      <c r="N127" s="36" t="s">
        <v>107</v>
      </c>
    </row>
    <row r="128">
      <c r="B128" s="36" t="s">
        <v>126</v>
      </c>
      <c r="C128" s="38"/>
      <c r="D128" s="36">
        <v>1300.0</v>
      </c>
      <c r="L128" s="36" t="s">
        <v>126</v>
      </c>
      <c r="M128" s="38"/>
      <c r="N128" s="36">
        <v>1300.0</v>
      </c>
    </row>
    <row r="130">
      <c r="C130" s="36" t="s">
        <v>106</v>
      </c>
      <c r="D130" s="36" t="s">
        <v>107</v>
      </c>
      <c r="E130" s="36" t="s">
        <v>108</v>
      </c>
      <c r="M130" s="36" t="s">
        <v>106</v>
      </c>
      <c r="N130" s="36" t="s">
        <v>107</v>
      </c>
      <c r="O130" s="36" t="s">
        <v>108</v>
      </c>
    </row>
    <row r="131">
      <c r="B131" s="36" t="s">
        <v>137</v>
      </c>
      <c r="C131" s="37">
        <v>500.0</v>
      </c>
      <c r="D131" s="38">
        <f>C131*C43</f>
        <v>11500</v>
      </c>
      <c r="E131" s="36" t="s">
        <v>10</v>
      </c>
      <c r="L131" s="36" t="s">
        <v>137</v>
      </c>
      <c r="M131" s="37">
        <v>500.0</v>
      </c>
      <c r="N131" s="38">
        <f>M131*C43</f>
        <v>11500</v>
      </c>
      <c r="O131" s="36" t="s">
        <v>5</v>
      </c>
    </row>
    <row r="133">
      <c r="B133" s="8" t="s">
        <v>138</v>
      </c>
      <c r="L133" s="8" t="s">
        <v>138</v>
      </c>
    </row>
    <row r="134">
      <c r="B134" s="36" t="s">
        <v>139</v>
      </c>
      <c r="C134" s="36" t="s">
        <v>140</v>
      </c>
      <c r="D134" s="36" t="s">
        <v>141</v>
      </c>
      <c r="L134" s="36" t="s">
        <v>139</v>
      </c>
      <c r="M134" s="36" t="s">
        <v>140</v>
      </c>
      <c r="N134" s="36" t="s">
        <v>141</v>
      </c>
    </row>
    <row r="135">
      <c r="B135" s="36" t="s">
        <v>166</v>
      </c>
      <c r="C135" s="37">
        <v>1000.0</v>
      </c>
      <c r="D135" s="36" t="s">
        <v>7</v>
      </c>
      <c r="L135" s="40"/>
      <c r="M135" s="37">
        <v>1000.0</v>
      </c>
      <c r="N135" s="36" t="s">
        <v>3</v>
      </c>
    </row>
    <row r="136">
      <c r="B136" s="36" t="s">
        <v>167</v>
      </c>
      <c r="C136" s="37">
        <f>150*18</f>
        <v>2700</v>
      </c>
      <c r="D136" s="36" t="s">
        <v>11</v>
      </c>
      <c r="L136" s="40"/>
      <c r="M136" s="37">
        <f>2700*0.75</f>
        <v>2025</v>
      </c>
      <c r="N136" s="36" t="s">
        <v>5</v>
      </c>
    </row>
    <row r="137">
      <c r="B137" s="40"/>
      <c r="C137" s="37"/>
      <c r="D137" s="36"/>
      <c r="L137" s="40"/>
      <c r="M137" s="37"/>
      <c r="N137" s="36"/>
    </row>
    <row r="138">
      <c r="B138" s="40"/>
      <c r="C138" s="38"/>
      <c r="D138" s="40"/>
      <c r="L138" s="40"/>
      <c r="M138" s="38"/>
      <c r="N138" s="40"/>
    </row>
    <row r="139">
      <c r="B139" s="40"/>
      <c r="C139" s="38"/>
      <c r="D139" s="40"/>
      <c r="L139" s="40"/>
      <c r="M139" s="38"/>
      <c r="N139" s="40"/>
    </row>
    <row r="140">
      <c r="B140" s="40"/>
      <c r="C140" s="38"/>
      <c r="D140" s="40"/>
      <c r="L140" s="40"/>
      <c r="M140" s="38"/>
      <c r="N140" s="40"/>
    </row>
    <row r="141">
      <c r="B141" s="8" t="s">
        <v>15</v>
      </c>
      <c r="C141" s="38">
        <f>SUM(C135:C140)</f>
        <v>3700</v>
      </c>
      <c r="L141" s="8" t="s">
        <v>15</v>
      </c>
      <c r="M141" s="38">
        <f>SUM(M135:M140)</f>
        <v>3025</v>
      </c>
    </row>
    <row r="143">
      <c r="B143" s="36" t="s">
        <v>142</v>
      </c>
      <c r="C143" s="36">
        <f> 18/23</f>
        <v>0.7826086957</v>
      </c>
      <c r="L143" s="36" t="s">
        <v>142</v>
      </c>
      <c r="M143" s="36">
        <f>18*0.75/23</f>
        <v>0.5869565217</v>
      </c>
    </row>
    <row r="144">
      <c r="B144" s="36" t="s">
        <v>143</v>
      </c>
      <c r="C144" s="37">
        <v>6800.0</v>
      </c>
      <c r="L144" s="36" t="s">
        <v>143</v>
      </c>
      <c r="M144" s="37">
        <v>6800.0</v>
      </c>
    </row>
    <row r="145">
      <c r="B145" s="43" t="s">
        <v>144</v>
      </c>
      <c r="C145" s="44">
        <f>C143*C144*C43</f>
        <v>122400</v>
      </c>
      <c r="D145" s="8" t="s">
        <v>11</v>
      </c>
      <c r="L145" s="43" t="s">
        <v>144</v>
      </c>
      <c r="M145" s="44">
        <f>M143*M144*C43</f>
        <v>91800</v>
      </c>
      <c r="N145" s="8" t="s">
        <v>5</v>
      </c>
    </row>
    <row r="146">
      <c r="B146" s="43" t="s">
        <v>146</v>
      </c>
      <c r="C146" s="44">
        <f>SUM(D53:D56,J66,D68,J78,D80,J90,D92,J102,D104,J114,D116,J126,D128,D131,C141)</f>
        <v>62610</v>
      </c>
      <c r="L146" s="43" t="s">
        <v>146</v>
      </c>
      <c r="M146" s="44">
        <f>SUM(N53:N56,T66,N68,T78,N80,T90,N92,T102,N104,T114,N116,T126,N128,N131,M141)</f>
        <v>61935</v>
      </c>
    </row>
    <row r="147">
      <c r="B147" s="43" t="s">
        <v>147</v>
      </c>
      <c r="C147" s="44">
        <f>C145-C146</f>
        <v>59790</v>
      </c>
      <c r="L147" s="43" t="s">
        <v>147</v>
      </c>
      <c r="M147" s="44">
        <f>M145-M146</f>
        <v>29865</v>
      </c>
    </row>
    <row r="148">
      <c r="B148" s="43" t="s">
        <v>148</v>
      </c>
      <c r="C148" s="45">
        <f>C145/C146*100</f>
        <v>195.4959272</v>
      </c>
      <c r="L148" s="43" t="s">
        <v>148</v>
      </c>
      <c r="M148" s="45">
        <f>M145/M146*100</f>
        <v>148.219908</v>
      </c>
    </row>
  </sheetData>
  <conditionalFormatting sqref="C36:O36">
    <cfRule type="cellIs" dxfId="0" priority="1" operator="greaterThan">
      <formula>0</formula>
    </cfRule>
  </conditionalFormatting>
  <conditionalFormatting sqref="C36:O36">
    <cfRule type="cellIs" dxfId="1" priority="2" operator="lessThan">
      <formula>0</formula>
    </cfRule>
  </conditionalFormatting>
  <drawing r:id="rId1"/>
</worksheet>
</file>