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280" windowHeight="7450" tabRatio="772" firstSheet="3" activeTab="14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数据结构" sheetId="43" r:id="rId11"/>
    <sheet name="事务" sheetId="41" r:id="rId12"/>
    <sheet name="事务隔离" sheetId="44" r:id="rId13"/>
    <sheet name="事务批量" sheetId="42" r:id="rId14"/>
    <sheet name="并发事务" sheetId="45" r:id="rId15"/>
    <sheet name="cachestore写入方式" sheetId="19" r:id="rId16"/>
    <sheet name="cachestore数据载入" sheetId="11" r:id="rId17"/>
    <sheet name="索引" sheetId="39" r:id="rId18"/>
    <sheet name="区间计算" sheetId="7" r:id="rId19"/>
    <sheet name="关联表" sheetId="6" r:id="rId20"/>
    <sheet name="模糊查询" sheetId="8" r:id="rId21"/>
    <sheet name="direct io" sheetId="40" r:id="rId22"/>
    <sheet name="持久化" sheetId="9" r:id="rId23"/>
    <sheet name="持久化恢复" sheetId="10" r:id="rId24"/>
  </sheets>
  <calcPr calcId="144525"/>
</workbook>
</file>

<file path=xl/calcChain.xml><?xml version="1.0" encoding="utf-8"?>
<calcChain xmlns="http://schemas.openxmlformats.org/spreadsheetml/2006/main">
  <c r="K34" i="45" l="1"/>
  <c r="I34" i="45"/>
  <c r="J34" i="45" s="1"/>
  <c r="D34" i="45"/>
  <c r="K33" i="45"/>
  <c r="I33" i="45"/>
  <c r="J33" i="45" s="1"/>
  <c r="D33" i="45"/>
  <c r="K32" i="45"/>
  <c r="I32" i="45"/>
  <c r="J32" i="45" s="1"/>
  <c r="D32" i="45"/>
  <c r="K31" i="45"/>
  <c r="I31" i="45"/>
  <c r="J31" i="45" s="1"/>
  <c r="D31" i="45"/>
  <c r="K30" i="45"/>
  <c r="I30" i="45"/>
  <c r="J30" i="45" s="1"/>
  <c r="D30" i="45"/>
  <c r="K29" i="45"/>
  <c r="I29" i="45"/>
  <c r="J29" i="45" s="1"/>
  <c r="D29" i="45"/>
  <c r="K28" i="45"/>
  <c r="I28" i="45"/>
  <c r="J28" i="45" s="1"/>
  <c r="D28" i="45"/>
  <c r="K27" i="45"/>
  <c r="I27" i="45"/>
  <c r="J27" i="45" s="1"/>
  <c r="D27" i="45"/>
  <c r="K18" i="45"/>
  <c r="I18" i="45" s="1"/>
  <c r="J18" i="45" s="1"/>
  <c r="D18" i="45"/>
  <c r="K17" i="45"/>
  <c r="I17" i="45"/>
  <c r="J17" i="45" s="1"/>
  <c r="D17" i="45"/>
  <c r="K16" i="45"/>
  <c r="I16" i="45" s="1"/>
  <c r="J16" i="45" s="1"/>
  <c r="D16" i="45"/>
  <c r="K15" i="45"/>
  <c r="I15" i="45"/>
  <c r="J15" i="45" s="1"/>
  <c r="D15" i="45"/>
  <c r="K14" i="45"/>
  <c r="I14" i="45" s="1"/>
  <c r="J14" i="45" s="1"/>
  <c r="D14" i="45"/>
  <c r="K13" i="45"/>
  <c r="I13" i="45"/>
  <c r="J13" i="45" s="1"/>
  <c r="D13" i="45"/>
  <c r="K12" i="45"/>
  <c r="I12" i="45" s="1"/>
  <c r="J12" i="45" s="1"/>
  <c r="D12" i="45"/>
  <c r="K11" i="45"/>
  <c r="I11" i="45"/>
  <c r="J11" i="45" s="1"/>
  <c r="D11" i="45"/>
  <c r="K26" i="45"/>
  <c r="I26" i="45"/>
  <c r="J26" i="45" s="1"/>
  <c r="D26" i="45"/>
  <c r="K25" i="45"/>
  <c r="I25" i="45"/>
  <c r="J25" i="45" s="1"/>
  <c r="D25" i="45"/>
  <c r="K24" i="45"/>
  <c r="I24" i="45"/>
  <c r="J24" i="45" s="1"/>
  <c r="D24" i="45"/>
  <c r="K23" i="45"/>
  <c r="I23" i="45"/>
  <c r="J23" i="45" s="1"/>
  <c r="D23" i="45"/>
  <c r="K22" i="45"/>
  <c r="I22" i="45"/>
  <c r="J22" i="45" s="1"/>
  <c r="D22" i="45"/>
  <c r="K21" i="45"/>
  <c r="I21" i="45"/>
  <c r="J21" i="45" s="1"/>
  <c r="D21" i="45"/>
  <c r="K20" i="45"/>
  <c r="I20" i="45"/>
  <c r="J20" i="45" s="1"/>
  <c r="D20" i="45"/>
  <c r="K19" i="45"/>
  <c r="I19" i="45"/>
  <c r="J19" i="45" s="1"/>
  <c r="D19" i="45"/>
  <c r="K10" i="45"/>
  <c r="I10" i="45" s="1"/>
  <c r="J10" i="45" s="1"/>
  <c r="D10" i="45"/>
  <c r="K9" i="45"/>
  <c r="I9" i="45" s="1"/>
  <c r="J9" i="45" s="1"/>
  <c r="D9" i="45"/>
  <c r="K8" i="45"/>
  <c r="I8" i="45"/>
  <c r="J8" i="45" s="1"/>
  <c r="D8" i="45"/>
  <c r="K7" i="45"/>
  <c r="I7" i="45" s="1"/>
  <c r="J7" i="45" s="1"/>
  <c r="D7" i="45"/>
  <c r="K6" i="45"/>
  <c r="I6" i="45" s="1"/>
  <c r="J6" i="45" s="1"/>
  <c r="D6" i="45"/>
  <c r="K5" i="45"/>
  <c r="I5" i="45" s="1"/>
  <c r="J5" i="45" s="1"/>
  <c r="D5" i="45"/>
  <c r="K4" i="45"/>
  <c r="I4" i="45"/>
  <c r="J4" i="45" s="1"/>
  <c r="D4" i="45"/>
  <c r="K3" i="45"/>
  <c r="I3" i="45" s="1"/>
  <c r="J3" i="45" s="1"/>
  <c r="D3" i="45"/>
  <c r="M16" i="9" l="1"/>
  <c r="J16" i="9"/>
  <c r="I16" i="9"/>
  <c r="M15" i="9"/>
  <c r="J15" i="9"/>
  <c r="I15" i="9"/>
  <c r="M14" i="9"/>
  <c r="J14" i="9"/>
  <c r="I14" i="9"/>
  <c r="M13" i="9"/>
  <c r="J13" i="9"/>
  <c r="I13" i="9"/>
  <c r="M12" i="9"/>
  <c r="J12" i="9"/>
  <c r="I12" i="9"/>
  <c r="M11" i="9"/>
  <c r="J11" i="9"/>
  <c r="I11" i="9"/>
  <c r="M10" i="9"/>
  <c r="J10" i="9"/>
  <c r="I10" i="9"/>
  <c r="M9" i="9"/>
  <c r="J9" i="9"/>
  <c r="I9" i="9"/>
  <c r="M8" i="9"/>
  <c r="J8" i="9"/>
  <c r="I8" i="9"/>
  <c r="M7" i="9"/>
  <c r="J7" i="9"/>
  <c r="I7" i="9"/>
  <c r="M6" i="9"/>
  <c r="J6" i="9"/>
  <c r="I6" i="9"/>
  <c r="M5" i="9"/>
  <c r="J5" i="9"/>
  <c r="I5" i="9"/>
  <c r="M4" i="9"/>
  <c r="J4" i="9"/>
  <c r="I4" i="9"/>
  <c r="M3" i="9"/>
  <c r="J3" i="9"/>
  <c r="I3" i="9"/>
  <c r="M16" i="40"/>
  <c r="J16" i="40"/>
  <c r="I16" i="40"/>
  <c r="M15" i="40"/>
  <c r="J15" i="40"/>
  <c r="I15" i="40"/>
  <c r="M14" i="40"/>
  <c r="J14" i="40"/>
  <c r="I14" i="40"/>
  <c r="M13" i="40"/>
  <c r="J13" i="40"/>
  <c r="I13" i="40"/>
  <c r="M12" i="40"/>
  <c r="J12" i="40"/>
  <c r="I12" i="40"/>
  <c r="M11" i="40"/>
  <c r="J11" i="40"/>
  <c r="I11" i="40"/>
  <c r="M10" i="40"/>
  <c r="J10" i="40"/>
  <c r="I10" i="40"/>
  <c r="M9" i="40"/>
  <c r="J9" i="40"/>
  <c r="I9" i="40"/>
  <c r="M8" i="40"/>
  <c r="J8" i="40"/>
  <c r="I8" i="40"/>
  <c r="M7" i="40"/>
  <c r="J7" i="40"/>
  <c r="I7" i="40"/>
  <c r="M6" i="40"/>
  <c r="J6" i="40"/>
  <c r="I6" i="40"/>
  <c r="M5" i="40"/>
  <c r="J5" i="40"/>
  <c r="I5" i="40"/>
  <c r="M4" i="40"/>
  <c r="J4" i="40"/>
  <c r="I4" i="40"/>
  <c r="M3" i="40"/>
  <c r="J3" i="40"/>
  <c r="I3" i="40"/>
  <c r="K8" i="8"/>
  <c r="H8" i="8"/>
  <c r="G8" i="8"/>
  <c r="K7" i="8"/>
  <c r="H7" i="8"/>
  <c r="G7" i="8"/>
  <c r="K6" i="8"/>
  <c r="H6" i="8"/>
  <c r="G6" i="8"/>
  <c r="K5" i="8"/>
  <c r="H5" i="8"/>
  <c r="G5" i="8"/>
  <c r="K4" i="8"/>
  <c r="H4" i="8"/>
  <c r="G4" i="8"/>
  <c r="K3" i="8"/>
  <c r="H3" i="8"/>
  <c r="G3" i="8"/>
  <c r="N8" i="6"/>
  <c r="K8" i="6"/>
  <c r="J8" i="6"/>
  <c r="N7" i="6"/>
  <c r="K7" i="6"/>
  <c r="J7" i="6"/>
  <c r="N6" i="6"/>
  <c r="K6" i="6"/>
  <c r="J6" i="6"/>
  <c r="N5" i="6"/>
  <c r="K5" i="6"/>
  <c r="J5" i="6"/>
  <c r="N4" i="6"/>
  <c r="K4" i="6"/>
  <c r="J4" i="6"/>
  <c r="N3" i="6"/>
  <c r="K3" i="6"/>
  <c r="J3" i="6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L14" i="39"/>
  <c r="K14" i="39"/>
  <c r="J14" i="39"/>
  <c r="D14" i="39"/>
  <c r="L13" i="39"/>
  <c r="K13" i="39"/>
  <c r="J13" i="39"/>
  <c r="D13" i="39"/>
  <c r="L12" i="39"/>
  <c r="K12" i="39"/>
  <c r="J12" i="39"/>
  <c r="D12" i="39"/>
  <c r="L11" i="39"/>
  <c r="K11" i="39"/>
  <c r="J11" i="39"/>
  <c r="D11" i="39"/>
  <c r="L10" i="39"/>
  <c r="K10" i="39"/>
  <c r="J10" i="39"/>
  <c r="D10" i="39"/>
  <c r="L9" i="39"/>
  <c r="K9" i="39"/>
  <c r="J9" i="39"/>
  <c r="D9" i="39"/>
  <c r="L8" i="39"/>
  <c r="K8" i="39"/>
  <c r="J8" i="39"/>
  <c r="D8" i="39"/>
  <c r="L7" i="39"/>
  <c r="K7" i="39"/>
  <c r="J7" i="39"/>
  <c r="D7" i="39"/>
  <c r="L6" i="39"/>
  <c r="K6" i="39"/>
  <c r="J6" i="39"/>
  <c r="D6" i="39"/>
  <c r="L5" i="39"/>
  <c r="K5" i="39"/>
  <c r="J5" i="39"/>
  <c r="D5" i="39"/>
  <c r="L4" i="39"/>
  <c r="K4" i="39"/>
  <c r="J4" i="39"/>
  <c r="D4" i="39"/>
  <c r="L3" i="39"/>
  <c r="K3" i="39"/>
  <c r="J3" i="39"/>
  <c r="D3" i="39"/>
  <c r="E6" i="19"/>
  <c r="E5" i="19"/>
  <c r="N4" i="19"/>
  <c r="K4" i="19"/>
  <c r="J4" i="19"/>
  <c r="E4" i="19"/>
  <c r="N3" i="19"/>
  <c r="K3" i="19"/>
  <c r="J3" i="19"/>
  <c r="E3" i="19"/>
  <c r="L62" i="42"/>
  <c r="K62" i="42"/>
  <c r="J62" i="42"/>
  <c r="D62" i="42"/>
  <c r="L61" i="42"/>
  <c r="K61" i="42"/>
  <c r="J61" i="42"/>
  <c r="D61" i="42"/>
  <c r="L60" i="42"/>
  <c r="K60" i="42"/>
  <c r="J60" i="42"/>
  <c r="D60" i="42"/>
  <c r="L59" i="42"/>
  <c r="K59" i="42"/>
  <c r="J59" i="42"/>
  <c r="D59" i="42"/>
  <c r="L58" i="42"/>
  <c r="K58" i="42"/>
  <c r="J58" i="42"/>
  <c r="D58" i="42"/>
  <c r="L57" i="42"/>
  <c r="K57" i="42"/>
  <c r="J57" i="42"/>
  <c r="D57" i="42"/>
  <c r="L56" i="42"/>
  <c r="K56" i="42"/>
  <c r="J56" i="42"/>
  <c r="D56" i="42"/>
  <c r="L55" i="42"/>
  <c r="K55" i="42"/>
  <c r="J55" i="42"/>
  <c r="D55" i="42"/>
  <c r="L54" i="42"/>
  <c r="K54" i="42"/>
  <c r="J54" i="42"/>
  <c r="D54" i="42"/>
  <c r="L53" i="42"/>
  <c r="K53" i="42"/>
  <c r="J53" i="42"/>
  <c r="D53" i="42"/>
  <c r="L52" i="42"/>
  <c r="K52" i="42"/>
  <c r="J52" i="42"/>
  <c r="D52" i="42"/>
  <c r="L51" i="42"/>
  <c r="K51" i="42"/>
  <c r="J51" i="42"/>
  <c r="D51" i="42"/>
  <c r="L50" i="42"/>
  <c r="K50" i="42"/>
  <c r="J50" i="42"/>
  <c r="D50" i="42"/>
  <c r="L49" i="42"/>
  <c r="K49" i="42"/>
  <c r="J49" i="42"/>
  <c r="D49" i="42"/>
  <c r="L48" i="42"/>
  <c r="K48" i="42"/>
  <c r="J48" i="42"/>
  <c r="D48" i="42"/>
  <c r="L47" i="42"/>
  <c r="K47" i="42"/>
  <c r="J47" i="42"/>
  <c r="D47" i="42"/>
  <c r="L46" i="42"/>
  <c r="K46" i="42"/>
  <c r="J46" i="42"/>
  <c r="D46" i="42"/>
  <c r="L45" i="42"/>
  <c r="K45" i="42"/>
  <c r="J45" i="42"/>
  <c r="D45" i="42"/>
  <c r="L44" i="42"/>
  <c r="K44" i="42"/>
  <c r="J44" i="42"/>
  <c r="D44" i="42"/>
  <c r="L43" i="42"/>
  <c r="K43" i="42"/>
  <c r="J43" i="42"/>
  <c r="D43" i="42"/>
  <c r="L42" i="42"/>
  <c r="K42" i="42"/>
  <c r="J42" i="42"/>
  <c r="D42" i="42"/>
  <c r="L41" i="42"/>
  <c r="K41" i="42"/>
  <c r="J41" i="42"/>
  <c r="D41" i="42"/>
  <c r="L40" i="42"/>
  <c r="K40" i="42"/>
  <c r="J40" i="42"/>
  <c r="D40" i="42"/>
  <c r="L39" i="42"/>
  <c r="K39" i="42"/>
  <c r="J39" i="42"/>
  <c r="D39" i="42"/>
  <c r="L38" i="42"/>
  <c r="K38" i="42"/>
  <c r="J38" i="42"/>
  <c r="D38" i="42"/>
  <c r="L37" i="42"/>
  <c r="K37" i="42"/>
  <c r="J37" i="42"/>
  <c r="D37" i="42"/>
  <c r="L36" i="42"/>
  <c r="K36" i="42"/>
  <c r="J36" i="42"/>
  <c r="D36" i="42"/>
  <c r="L35" i="42"/>
  <c r="K35" i="42"/>
  <c r="J35" i="42"/>
  <c r="D35" i="42"/>
  <c r="L34" i="42"/>
  <c r="K34" i="42"/>
  <c r="J34" i="42"/>
  <c r="D34" i="42"/>
  <c r="L33" i="42"/>
  <c r="K33" i="42"/>
  <c r="J33" i="42"/>
  <c r="D33" i="42"/>
  <c r="L32" i="42"/>
  <c r="K32" i="42"/>
  <c r="J32" i="42"/>
  <c r="D32" i="42"/>
  <c r="L31" i="42"/>
  <c r="K31" i="42"/>
  <c r="J31" i="42"/>
  <c r="D31" i="42"/>
  <c r="L30" i="42"/>
  <c r="K30" i="42"/>
  <c r="J30" i="42"/>
  <c r="D30" i="42"/>
  <c r="L29" i="42"/>
  <c r="K29" i="42"/>
  <c r="J29" i="42"/>
  <c r="D29" i="42"/>
  <c r="L28" i="42"/>
  <c r="K28" i="42"/>
  <c r="J28" i="42"/>
  <c r="D28" i="42"/>
  <c r="L27" i="42"/>
  <c r="K27" i="42"/>
  <c r="J27" i="42"/>
  <c r="D27" i="42"/>
  <c r="L26" i="42"/>
  <c r="K26" i="42"/>
  <c r="J26" i="42"/>
  <c r="D26" i="42"/>
  <c r="L25" i="42"/>
  <c r="K25" i="42"/>
  <c r="J25" i="42"/>
  <c r="D25" i="42"/>
  <c r="L24" i="42"/>
  <c r="K24" i="42"/>
  <c r="J24" i="42"/>
  <c r="D24" i="42"/>
  <c r="L23" i="42"/>
  <c r="K23" i="42"/>
  <c r="J23" i="42"/>
  <c r="D23" i="42"/>
  <c r="L22" i="42"/>
  <c r="K22" i="42"/>
  <c r="J22" i="42"/>
  <c r="D22" i="42"/>
  <c r="L21" i="42"/>
  <c r="K21" i="42"/>
  <c r="J21" i="42"/>
  <c r="D21" i="42"/>
  <c r="L20" i="42"/>
  <c r="K20" i="42"/>
  <c r="J20" i="42"/>
  <c r="D20" i="42"/>
  <c r="L19" i="42"/>
  <c r="K19" i="42"/>
  <c r="J19" i="42"/>
  <c r="D19" i="42"/>
  <c r="L18" i="42"/>
  <c r="K18" i="42"/>
  <c r="J18" i="42"/>
  <c r="D18" i="42"/>
  <c r="L17" i="42"/>
  <c r="K17" i="42"/>
  <c r="J17" i="42"/>
  <c r="D17" i="42"/>
  <c r="L16" i="42"/>
  <c r="K16" i="42"/>
  <c r="J16" i="42"/>
  <c r="D16" i="42"/>
  <c r="L15" i="42"/>
  <c r="K15" i="42"/>
  <c r="J15" i="42"/>
  <c r="D15" i="42"/>
  <c r="L14" i="42"/>
  <c r="K14" i="42"/>
  <c r="J14" i="42"/>
  <c r="D14" i="42"/>
  <c r="L13" i="42"/>
  <c r="K13" i="42"/>
  <c r="J13" i="42"/>
  <c r="D13" i="42"/>
  <c r="L12" i="42"/>
  <c r="K12" i="42"/>
  <c r="J12" i="42"/>
  <c r="D12" i="42"/>
  <c r="L11" i="42"/>
  <c r="K11" i="42"/>
  <c r="J11" i="42"/>
  <c r="D11" i="42"/>
  <c r="L10" i="42"/>
  <c r="K10" i="42"/>
  <c r="J10" i="42"/>
  <c r="D10" i="42"/>
  <c r="L9" i="42"/>
  <c r="K9" i="42"/>
  <c r="J9" i="42"/>
  <c r="D9" i="42"/>
  <c r="L8" i="42"/>
  <c r="K8" i="42"/>
  <c r="J8" i="42"/>
  <c r="D8" i="42"/>
  <c r="L7" i="42"/>
  <c r="K7" i="42"/>
  <c r="J7" i="42"/>
  <c r="D7" i="42"/>
  <c r="L6" i="42"/>
  <c r="K6" i="42"/>
  <c r="J6" i="42"/>
  <c r="D6" i="42"/>
  <c r="L5" i="42"/>
  <c r="K5" i="42"/>
  <c r="J5" i="42"/>
  <c r="D5" i="42"/>
  <c r="L4" i="42"/>
  <c r="K4" i="42"/>
  <c r="J4" i="42"/>
  <c r="D4" i="42"/>
  <c r="L3" i="42"/>
  <c r="K3" i="42"/>
  <c r="J3" i="42"/>
  <c r="D3" i="42"/>
  <c r="L99" i="44"/>
  <c r="K99" i="44"/>
  <c r="J99" i="44"/>
  <c r="L98" i="44"/>
  <c r="K98" i="44"/>
  <c r="J98" i="44"/>
  <c r="L97" i="44"/>
  <c r="K97" i="44"/>
  <c r="J97" i="44"/>
  <c r="L96" i="44"/>
  <c r="K96" i="44"/>
  <c r="J96" i="44"/>
  <c r="L95" i="44"/>
  <c r="K95" i="44"/>
  <c r="J95" i="44"/>
  <c r="L94" i="44"/>
  <c r="K94" i="44"/>
  <c r="J94" i="44"/>
  <c r="L93" i="44"/>
  <c r="K93" i="44"/>
  <c r="J93" i="44"/>
  <c r="L92" i="44"/>
  <c r="K92" i="44"/>
  <c r="J92" i="44"/>
  <c r="L91" i="44"/>
  <c r="K91" i="44"/>
  <c r="J91" i="44"/>
  <c r="L90" i="44"/>
  <c r="K90" i="44"/>
  <c r="J90" i="44"/>
  <c r="L89" i="44"/>
  <c r="K89" i="44"/>
  <c r="J89" i="44"/>
  <c r="L88" i="44"/>
  <c r="K88" i="44"/>
  <c r="J88" i="44"/>
  <c r="L87" i="44"/>
  <c r="K87" i="44"/>
  <c r="J87" i="44"/>
  <c r="D87" i="44"/>
  <c r="L86" i="44"/>
  <c r="K86" i="44"/>
  <c r="J86" i="44"/>
  <c r="D86" i="44"/>
  <c r="L85" i="44"/>
  <c r="K85" i="44"/>
  <c r="J85" i="44"/>
  <c r="D85" i="44"/>
  <c r="L84" i="44"/>
  <c r="K84" i="44"/>
  <c r="J84" i="44"/>
  <c r="D84" i="44"/>
  <c r="L83" i="44"/>
  <c r="K83" i="44"/>
  <c r="J83" i="44"/>
  <c r="D83" i="44"/>
  <c r="L82" i="44"/>
  <c r="K82" i="44"/>
  <c r="J82" i="44"/>
  <c r="D82" i="44"/>
  <c r="L81" i="44"/>
  <c r="K81" i="44"/>
  <c r="J81" i="44"/>
  <c r="D81" i="44"/>
  <c r="L80" i="44"/>
  <c r="K80" i="44"/>
  <c r="J80" i="44"/>
  <c r="D80" i="44"/>
  <c r="L79" i="44"/>
  <c r="K79" i="44"/>
  <c r="J79" i="44"/>
  <c r="D79" i="44"/>
  <c r="L78" i="44"/>
  <c r="K78" i="44"/>
  <c r="J78" i="44"/>
  <c r="D78" i="44"/>
  <c r="L77" i="44"/>
  <c r="K77" i="44"/>
  <c r="J77" i="44"/>
  <c r="D77" i="44"/>
  <c r="L76" i="44"/>
  <c r="K76" i="44"/>
  <c r="J76" i="44"/>
  <c r="D76" i="44"/>
  <c r="L75" i="44"/>
  <c r="K75" i="44"/>
  <c r="J75" i="44"/>
  <c r="L74" i="44"/>
  <c r="K74" i="44"/>
  <c r="J74" i="44"/>
  <c r="L73" i="44"/>
  <c r="K73" i="44"/>
  <c r="J73" i="44"/>
  <c r="L72" i="44"/>
  <c r="K72" i="44"/>
  <c r="J72" i="44"/>
  <c r="L71" i="44"/>
  <c r="K71" i="44"/>
  <c r="J71" i="44"/>
  <c r="L70" i="44"/>
  <c r="K70" i="44"/>
  <c r="J70" i="44"/>
  <c r="L69" i="44"/>
  <c r="K69" i="44"/>
  <c r="J69" i="44"/>
  <c r="L68" i="44"/>
  <c r="K68" i="44"/>
  <c r="J68" i="44"/>
  <c r="L67" i="44"/>
  <c r="K67" i="44"/>
  <c r="J67" i="44"/>
  <c r="L66" i="44"/>
  <c r="K66" i="44"/>
  <c r="J66" i="44"/>
  <c r="L65" i="44"/>
  <c r="K65" i="44"/>
  <c r="J65" i="44"/>
  <c r="L64" i="44"/>
  <c r="K64" i="44"/>
  <c r="J64" i="44"/>
  <c r="L63" i="44"/>
  <c r="K63" i="44"/>
  <c r="J63" i="44"/>
  <c r="D63" i="44"/>
  <c r="L62" i="44"/>
  <c r="K62" i="44"/>
  <c r="J62" i="44"/>
  <c r="D62" i="44"/>
  <c r="L61" i="44"/>
  <c r="K61" i="44"/>
  <c r="J61" i="44"/>
  <c r="D61" i="44"/>
  <c r="L60" i="44"/>
  <c r="K60" i="44"/>
  <c r="J60" i="44"/>
  <c r="D60" i="44"/>
  <c r="L59" i="44"/>
  <c r="K59" i="44"/>
  <c r="J59" i="44"/>
  <c r="D59" i="44"/>
  <c r="L58" i="44"/>
  <c r="K58" i="44"/>
  <c r="J58" i="44"/>
  <c r="D58" i="44"/>
  <c r="L57" i="44"/>
  <c r="K57" i="44"/>
  <c r="J57" i="44"/>
  <c r="D57" i="44"/>
  <c r="L56" i="44"/>
  <c r="K56" i="44"/>
  <c r="J56" i="44"/>
  <c r="D56" i="44"/>
  <c r="L55" i="44"/>
  <c r="K55" i="44"/>
  <c r="J55" i="44"/>
  <c r="D55" i="44"/>
  <c r="L54" i="44"/>
  <c r="K54" i="44"/>
  <c r="J54" i="44"/>
  <c r="D54" i="44"/>
  <c r="L53" i="44"/>
  <c r="K53" i="44"/>
  <c r="J53" i="44"/>
  <c r="D53" i="44"/>
  <c r="L52" i="44"/>
  <c r="K52" i="44"/>
  <c r="J52" i="44"/>
  <c r="D52" i="44"/>
  <c r="L50" i="44"/>
  <c r="K50" i="44"/>
  <c r="J50" i="44"/>
  <c r="L49" i="44"/>
  <c r="K49" i="44"/>
  <c r="J49" i="44"/>
  <c r="L48" i="44"/>
  <c r="K48" i="44"/>
  <c r="J48" i="44"/>
  <c r="L47" i="44"/>
  <c r="K47" i="44"/>
  <c r="J47" i="44"/>
  <c r="L46" i="44"/>
  <c r="K46" i="44"/>
  <c r="J46" i="44"/>
  <c r="L45" i="44"/>
  <c r="K45" i="44"/>
  <c r="J45" i="44"/>
  <c r="L44" i="44"/>
  <c r="K44" i="44"/>
  <c r="J44" i="44"/>
  <c r="L43" i="44"/>
  <c r="K43" i="44"/>
  <c r="J43" i="44"/>
  <c r="L42" i="44"/>
  <c r="K42" i="44"/>
  <c r="J42" i="44"/>
  <c r="L41" i="44"/>
  <c r="K41" i="44"/>
  <c r="J41" i="44"/>
  <c r="L40" i="44"/>
  <c r="K40" i="44"/>
  <c r="J40" i="44"/>
  <c r="L39" i="44"/>
  <c r="K39" i="44"/>
  <c r="J39" i="44"/>
  <c r="L38" i="44"/>
  <c r="K38" i="44"/>
  <c r="J38" i="44"/>
  <c r="D38" i="44"/>
  <c r="L37" i="44"/>
  <c r="K37" i="44"/>
  <c r="J37" i="44"/>
  <c r="D37" i="44"/>
  <c r="L36" i="44"/>
  <c r="K36" i="44"/>
  <c r="J36" i="44"/>
  <c r="D36" i="44"/>
  <c r="L35" i="44"/>
  <c r="K35" i="44"/>
  <c r="J35" i="44"/>
  <c r="D35" i="44"/>
  <c r="L34" i="44"/>
  <c r="K34" i="44"/>
  <c r="J34" i="44"/>
  <c r="D34" i="44"/>
  <c r="L33" i="44"/>
  <c r="K33" i="44"/>
  <c r="J33" i="44"/>
  <c r="D33" i="44"/>
  <c r="L32" i="44"/>
  <c r="K32" i="44"/>
  <c r="J32" i="44"/>
  <c r="D32" i="44"/>
  <c r="L31" i="44"/>
  <c r="K31" i="44"/>
  <c r="J31" i="44"/>
  <c r="D31" i="44"/>
  <c r="L30" i="44"/>
  <c r="K30" i="44"/>
  <c r="J30" i="44"/>
  <c r="D30" i="44"/>
  <c r="L29" i="44"/>
  <c r="K29" i="44"/>
  <c r="J29" i="44"/>
  <c r="D29" i="44"/>
  <c r="L28" i="44"/>
  <c r="K28" i="44"/>
  <c r="J28" i="44"/>
  <c r="D28" i="44"/>
  <c r="L27" i="44"/>
  <c r="K27" i="44"/>
  <c r="J27" i="44"/>
  <c r="D27" i="44"/>
  <c r="L26" i="44"/>
  <c r="K26" i="44"/>
  <c r="J26" i="44"/>
  <c r="L25" i="44"/>
  <c r="K25" i="44"/>
  <c r="J25" i="44"/>
  <c r="L24" i="44"/>
  <c r="K24" i="44"/>
  <c r="J24" i="44"/>
  <c r="L23" i="44"/>
  <c r="K23" i="44"/>
  <c r="J23" i="44"/>
  <c r="L22" i="44"/>
  <c r="K22" i="44"/>
  <c r="J22" i="44"/>
  <c r="L21" i="44"/>
  <c r="K21" i="44"/>
  <c r="J21" i="44"/>
  <c r="L20" i="44"/>
  <c r="K20" i="44"/>
  <c r="J20" i="44"/>
  <c r="L19" i="44"/>
  <c r="K19" i="44"/>
  <c r="J19" i="44"/>
  <c r="L18" i="44"/>
  <c r="K18" i="44"/>
  <c r="J18" i="44"/>
  <c r="L17" i="44"/>
  <c r="K17" i="44"/>
  <c r="J17" i="44"/>
  <c r="L16" i="44"/>
  <c r="K16" i="44"/>
  <c r="J16" i="44"/>
  <c r="L15" i="44"/>
  <c r="K15" i="44"/>
  <c r="J15" i="44"/>
  <c r="L14" i="44"/>
  <c r="K14" i="44"/>
  <c r="J14" i="44"/>
  <c r="D14" i="44"/>
  <c r="L13" i="44"/>
  <c r="K13" i="44"/>
  <c r="J13" i="44"/>
  <c r="D13" i="44"/>
  <c r="L12" i="44"/>
  <c r="K12" i="44"/>
  <c r="J12" i="44"/>
  <c r="D12" i="44"/>
  <c r="L11" i="44"/>
  <c r="K11" i="44"/>
  <c r="J11" i="44"/>
  <c r="D11" i="44"/>
  <c r="L10" i="44"/>
  <c r="K10" i="44"/>
  <c r="J10" i="44"/>
  <c r="D10" i="44"/>
  <c r="L9" i="44"/>
  <c r="K9" i="44"/>
  <c r="J9" i="44"/>
  <c r="D9" i="44"/>
  <c r="L8" i="44"/>
  <c r="K8" i="44"/>
  <c r="J8" i="44"/>
  <c r="D8" i="44"/>
  <c r="L7" i="44"/>
  <c r="K7" i="44"/>
  <c r="J7" i="44"/>
  <c r="D7" i="44"/>
  <c r="L6" i="44"/>
  <c r="K6" i="44"/>
  <c r="J6" i="44"/>
  <c r="D6" i="44"/>
  <c r="L5" i="44"/>
  <c r="K5" i="44"/>
  <c r="J5" i="44"/>
  <c r="D5" i="44"/>
  <c r="L4" i="44"/>
  <c r="K4" i="44"/>
  <c r="J4" i="44"/>
  <c r="D4" i="44"/>
  <c r="L3" i="44"/>
  <c r="K3" i="44"/>
  <c r="J3" i="44"/>
  <c r="D3" i="44"/>
  <c r="L64" i="41"/>
  <c r="J64" i="41"/>
  <c r="K64" i="41" s="1"/>
  <c r="L63" i="41"/>
  <c r="J63" i="41"/>
  <c r="K63" i="41" s="1"/>
  <c r="L62" i="41"/>
  <c r="J62" i="41" s="1"/>
  <c r="K62" i="41" s="1"/>
  <c r="L61" i="41"/>
  <c r="J61" i="41" s="1"/>
  <c r="K61" i="41" s="1"/>
  <c r="L60" i="41"/>
  <c r="K60" i="41"/>
  <c r="J60" i="41"/>
  <c r="L59" i="41"/>
  <c r="J59" i="41"/>
  <c r="K59" i="41" s="1"/>
  <c r="L58" i="41"/>
  <c r="J58" i="41" s="1"/>
  <c r="K58" i="41" s="1"/>
  <c r="L57" i="41"/>
  <c r="J57" i="41" s="1"/>
  <c r="K57" i="41" s="1"/>
  <c r="L56" i="41"/>
  <c r="J56" i="41"/>
  <c r="K56" i="41" s="1"/>
  <c r="L55" i="41"/>
  <c r="J55" i="41"/>
  <c r="K55" i="41" s="1"/>
  <c r="L54" i="41"/>
  <c r="J54" i="41" s="1"/>
  <c r="K54" i="41" s="1"/>
  <c r="L53" i="41"/>
  <c r="J53" i="41" s="1"/>
  <c r="K53" i="41" s="1"/>
  <c r="L52" i="41"/>
  <c r="K52" i="41"/>
  <c r="J52" i="41"/>
  <c r="D52" i="41"/>
  <c r="L51" i="41"/>
  <c r="K51" i="41"/>
  <c r="J51" i="41"/>
  <c r="D51" i="41"/>
  <c r="L50" i="41"/>
  <c r="K50" i="41"/>
  <c r="J50" i="41"/>
  <c r="D50" i="41"/>
  <c r="L49" i="41"/>
  <c r="J49" i="41"/>
  <c r="K49" i="41" s="1"/>
  <c r="D49" i="41"/>
  <c r="L48" i="41"/>
  <c r="K48" i="41"/>
  <c r="J48" i="41"/>
  <c r="D48" i="41"/>
  <c r="L47" i="41"/>
  <c r="J47" i="41"/>
  <c r="K47" i="41" s="1"/>
  <c r="D47" i="41"/>
  <c r="L46" i="41"/>
  <c r="K46" i="41"/>
  <c r="J46" i="41"/>
  <c r="D46" i="41"/>
  <c r="L45" i="41"/>
  <c r="J45" i="41"/>
  <c r="K45" i="41" s="1"/>
  <c r="D45" i="41"/>
  <c r="L44" i="41"/>
  <c r="K44" i="41"/>
  <c r="J44" i="41"/>
  <c r="D44" i="41"/>
  <c r="L43" i="41"/>
  <c r="J43" i="41"/>
  <c r="K43" i="41" s="1"/>
  <c r="D43" i="41"/>
  <c r="L42" i="41"/>
  <c r="K42" i="41"/>
  <c r="J42" i="41"/>
  <c r="D42" i="41"/>
  <c r="L41" i="41"/>
  <c r="J41" i="41"/>
  <c r="K41" i="41" s="1"/>
  <c r="D41" i="41"/>
  <c r="L40" i="41"/>
  <c r="K40" i="41"/>
  <c r="J40" i="41"/>
  <c r="D40" i="41"/>
  <c r="L39" i="41"/>
  <c r="J39" i="41"/>
  <c r="K39" i="41" s="1"/>
  <c r="D39" i="41"/>
  <c r="L38" i="41"/>
  <c r="K38" i="41"/>
  <c r="J38" i="41"/>
  <c r="D38" i="41"/>
  <c r="L37" i="41"/>
  <c r="J37" i="41"/>
  <c r="K37" i="41" s="1"/>
  <c r="D37" i="41"/>
  <c r="L36" i="41"/>
  <c r="K36" i="41"/>
  <c r="J36" i="41"/>
  <c r="D36" i="41"/>
  <c r="L35" i="41"/>
  <c r="J35" i="41"/>
  <c r="K35" i="41" s="1"/>
  <c r="D35" i="41"/>
  <c r="L34" i="41"/>
  <c r="K34" i="41"/>
  <c r="J34" i="41"/>
  <c r="D34" i="41"/>
  <c r="L33" i="41"/>
  <c r="J33" i="41"/>
  <c r="K33" i="41" s="1"/>
  <c r="L32" i="41"/>
  <c r="J32" i="41"/>
  <c r="K32" i="41" s="1"/>
  <c r="L31" i="41"/>
  <c r="J31" i="41" s="1"/>
  <c r="K31" i="41" s="1"/>
  <c r="L30" i="41"/>
  <c r="J30" i="41" s="1"/>
  <c r="K30" i="41" s="1"/>
  <c r="L29" i="41"/>
  <c r="K29" i="41"/>
  <c r="J29" i="41"/>
  <c r="L28" i="41"/>
  <c r="J28" i="41"/>
  <c r="K28" i="41" s="1"/>
  <c r="L27" i="41"/>
  <c r="J27" i="41" s="1"/>
  <c r="K27" i="41" s="1"/>
  <c r="L26" i="41"/>
  <c r="J26" i="41" s="1"/>
  <c r="K26" i="41" s="1"/>
  <c r="L25" i="41"/>
  <c r="J25" i="41"/>
  <c r="K25" i="41" s="1"/>
  <c r="L24" i="41"/>
  <c r="J24" i="41"/>
  <c r="K24" i="41" s="1"/>
  <c r="L23" i="41"/>
  <c r="J23" i="41" s="1"/>
  <c r="K23" i="41" s="1"/>
  <c r="L22" i="41"/>
  <c r="J22" i="41" s="1"/>
  <c r="K22" i="41" s="1"/>
  <c r="L21" i="41"/>
  <c r="K21" i="41"/>
  <c r="J21" i="41"/>
  <c r="D21" i="41"/>
  <c r="L20" i="41"/>
  <c r="J20" i="41"/>
  <c r="K20" i="41" s="1"/>
  <c r="D20" i="41"/>
  <c r="L19" i="41"/>
  <c r="K19" i="41"/>
  <c r="J19" i="41"/>
  <c r="D19" i="41"/>
  <c r="L18" i="41"/>
  <c r="J18" i="41"/>
  <c r="K18" i="41" s="1"/>
  <c r="D18" i="41"/>
  <c r="L17" i="41"/>
  <c r="K17" i="41"/>
  <c r="J17" i="41"/>
  <c r="D17" i="41"/>
  <c r="L16" i="41"/>
  <c r="J16" i="41"/>
  <c r="K16" i="41" s="1"/>
  <c r="D16" i="41"/>
  <c r="L15" i="41"/>
  <c r="K15" i="41"/>
  <c r="J15" i="41"/>
  <c r="D15" i="41"/>
  <c r="L14" i="41"/>
  <c r="J14" i="41"/>
  <c r="K14" i="41" s="1"/>
  <c r="D14" i="41"/>
  <c r="L13" i="41"/>
  <c r="K13" i="41"/>
  <c r="J13" i="41"/>
  <c r="D13" i="41"/>
  <c r="L12" i="41"/>
  <c r="J12" i="41"/>
  <c r="K12" i="41" s="1"/>
  <c r="D12" i="41"/>
  <c r="L11" i="41"/>
  <c r="K11" i="41"/>
  <c r="J11" i="41"/>
  <c r="D11" i="41"/>
  <c r="L10" i="41"/>
  <c r="J10" i="41"/>
  <c r="K10" i="41" s="1"/>
  <c r="D10" i="41"/>
  <c r="L9" i="41"/>
  <c r="K9" i="41"/>
  <c r="J9" i="41"/>
  <c r="D9" i="41"/>
  <c r="L8" i="41"/>
  <c r="J8" i="41"/>
  <c r="K8" i="41" s="1"/>
  <c r="D8" i="41"/>
  <c r="L7" i="41"/>
  <c r="K7" i="41"/>
  <c r="J7" i="41"/>
  <c r="D7" i="41"/>
  <c r="L6" i="41"/>
  <c r="J6" i="41"/>
  <c r="K6" i="41" s="1"/>
  <c r="D6" i="41"/>
  <c r="L5" i="41"/>
  <c r="K5" i="41"/>
  <c r="J5" i="41"/>
  <c r="D5" i="41"/>
  <c r="L4" i="41"/>
  <c r="J4" i="41"/>
  <c r="K4" i="41" s="1"/>
  <c r="D4" i="41"/>
  <c r="L3" i="41"/>
  <c r="K3" i="41"/>
  <c r="J3" i="41"/>
  <c r="D3" i="41"/>
  <c r="K18" i="43"/>
  <c r="J18" i="43"/>
  <c r="I18" i="43"/>
  <c r="D18" i="43"/>
  <c r="K17" i="43"/>
  <c r="J17" i="43"/>
  <c r="I17" i="43"/>
  <c r="D17" i="43"/>
  <c r="K16" i="43"/>
  <c r="J16" i="43"/>
  <c r="I16" i="43"/>
  <c r="D16" i="43"/>
  <c r="K15" i="43"/>
  <c r="J15" i="43"/>
  <c r="I15" i="43"/>
  <c r="D15" i="43"/>
  <c r="K14" i="43"/>
  <c r="J14" i="43"/>
  <c r="I14" i="43"/>
  <c r="D14" i="43"/>
  <c r="K13" i="43"/>
  <c r="J13" i="43"/>
  <c r="I13" i="43"/>
  <c r="D13" i="43"/>
  <c r="K12" i="43"/>
  <c r="J12" i="43"/>
  <c r="I12" i="43"/>
  <c r="D12" i="43"/>
  <c r="K11" i="43"/>
  <c r="J11" i="43"/>
  <c r="I11" i="43"/>
  <c r="D11" i="43"/>
  <c r="K10" i="43"/>
  <c r="J10" i="43"/>
  <c r="I10" i="43"/>
  <c r="D10" i="43"/>
  <c r="K9" i="43"/>
  <c r="J9" i="43"/>
  <c r="I9" i="43"/>
  <c r="D9" i="43"/>
  <c r="K8" i="43"/>
  <c r="J8" i="43"/>
  <c r="I8" i="43"/>
  <c r="D8" i="43"/>
  <c r="K7" i="43"/>
  <c r="J7" i="43"/>
  <c r="I7" i="43"/>
  <c r="D7" i="43"/>
  <c r="K6" i="43"/>
  <c r="J6" i="43"/>
  <c r="I6" i="43"/>
  <c r="D6" i="43"/>
  <c r="K5" i="43"/>
  <c r="J5" i="43"/>
  <c r="I5" i="43"/>
  <c r="D5" i="43"/>
  <c r="K4" i="43"/>
  <c r="J4" i="43"/>
  <c r="I4" i="43"/>
  <c r="D4" i="43"/>
  <c r="K3" i="43"/>
  <c r="J3" i="43"/>
  <c r="I3" i="43"/>
  <c r="D3" i="43"/>
  <c r="L5" i="34"/>
  <c r="K5" i="34"/>
  <c r="J5" i="34"/>
  <c r="L4" i="34"/>
  <c r="K4" i="34"/>
  <c r="J4" i="34"/>
  <c r="L3" i="34"/>
  <c r="K3" i="34"/>
  <c r="J3" i="34"/>
  <c r="S95" i="15"/>
  <c r="R95" i="15"/>
  <c r="Q95" i="15"/>
  <c r="P95" i="15"/>
  <c r="O95" i="15"/>
  <c r="N95" i="15"/>
  <c r="M95" i="15"/>
  <c r="L95" i="15"/>
  <c r="K95" i="15"/>
  <c r="J95" i="15"/>
  <c r="I95" i="15"/>
  <c r="H95" i="15"/>
  <c r="R94" i="15"/>
  <c r="Q94" i="15"/>
  <c r="P94" i="15"/>
  <c r="O94" i="15"/>
  <c r="N94" i="15"/>
  <c r="M94" i="15"/>
  <c r="L94" i="15"/>
  <c r="K94" i="15"/>
  <c r="J94" i="15"/>
  <c r="I94" i="15"/>
  <c r="H94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R42" i="15"/>
  <c r="Q42" i="15"/>
  <c r="P42" i="15"/>
  <c r="O42" i="15"/>
  <c r="N42" i="15"/>
  <c r="M42" i="15"/>
  <c r="L42" i="15"/>
  <c r="K42" i="15"/>
  <c r="J42" i="15"/>
  <c r="I42" i="15"/>
  <c r="H42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13" i="15"/>
  <c r="Q13" i="15"/>
  <c r="P13" i="15"/>
  <c r="O13" i="15"/>
  <c r="N13" i="15"/>
  <c r="M13" i="15"/>
  <c r="L13" i="15"/>
  <c r="K13" i="15"/>
  <c r="J13" i="15"/>
  <c r="I13" i="15"/>
  <c r="H13" i="1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O34" i="28"/>
  <c r="L34" i="28"/>
  <c r="K34" i="28"/>
  <c r="E34" i="28"/>
  <c r="O33" i="28"/>
  <c r="L33" i="28"/>
  <c r="K33" i="28"/>
  <c r="E33" i="28"/>
  <c r="O32" i="28"/>
  <c r="L32" i="28"/>
  <c r="K32" i="28"/>
  <c r="E32" i="28"/>
  <c r="O31" i="28"/>
  <c r="L31" i="28"/>
  <c r="K31" i="28"/>
  <c r="E31" i="28"/>
  <c r="O30" i="28"/>
  <c r="L30" i="28"/>
  <c r="K30" i="28"/>
  <c r="E30" i="28"/>
  <c r="O29" i="28"/>
  <c r="L29" i="28"/>
  <c r="K29" i="28"/>
  <c r="E29" i="28"/>
  <c r="O28" i="28"/>
  <c r="L28" i="28"/>
  <c r="K28" i="28"/>
  <c r="E28" i="28"/>
  <c r="O27" i="28"/>
  <c r="L27" i="28"/>
  <c r="K27" i="28"/>
  <c r="E27" i="28"/>
  <c r="O26" i="28"/>
  <c r="L26" i="28"/>
  <c r="K26" i="28"/>
  <c r="E26" i="28"/>
  <c r="O25" i="28"/>
  <c r="L25" i="28"/>
  <c r="K25" i="28"/>
  <c r="E25" i="28"/>
  <c r="O24" i="28"/>
  <c r="L24" i="28"/>
  <c r="K24" i="28"/>
  <c r="E24" i="28"/>
  <c r="O23" i="28"/>
  <c r="L23" i="28"/>
  <c r="K23" i="28"/>
  <c r="E23" i="28"/>
  <c r="O22" i="28"/>
  <c r="L22" i="28"/>
  <c r="K22" i="28"/>
  <c r="E22" i="28"/>
  <c r="O21" i="28"/>
  <c r="L21" i="28"/>
  <c r="K21" i="28"/>
  <c r="E21" i="28"/>
  <c r="O20" i="28"/>
  <c r="L20" i="28"/>
  <c r="K20" i="28"/>
  <c r="E20" i="28"/>
  <c r="O19" i="28"/>
  <c r="L19" i="28"/>
  <c r="K19" i="28"/>
  <c r="E19" i="28"/>
  <c r="O18" i="28"/>
  <c r="L18" i="28"/>
  <c r="K18" i="28"/>
  <c r="E18" i="28"/>
  <c r="O17" i="28"/>
  <c r="L17" i="28"/>
  <c r="K17" i="28"/>
  <c r="E17" i="28"/>
  <c r="O16" i="28"/>
  <c r="L16" i="28"/>
  <c r="K16" i="28"/>
  <c r="E16" i="28"/>
  <c r="O15" i="28"/>
  <c r="L15" i="28"/>
  <c r="K15" i="28"/>
  <c r="E15" i="28"/>
  <c r="O14" i="28"/>
  <c r="L14" i="28"/>
  <c r="K14" i="28"/>
  <c r="E14" i="28"/>
  <c r="O13" i="28"/>
  <c r="L13" i="28"/>
  <c r="K13" i="28"/>
  <c r="E13" i="28"/>
  <c r="O12" i="28"/>
  <c r="L12" i="28"/>
  <c r="K12" i="28"/>
  <c r="E12" i="28"/>
  <c r="O11" i="28"/>
  <c r="L11" i="28"/>
  <c r="K11" i="28"/>
  <c r="E11" i="28"/>
  <c r="O10" i="28"/>
  <c r="L10" i="28"/>
  <c r="K10" i="28"/>
  <c r="E10" i="28"/>
  <c r="O9" i="28"/>
  <c r="L9" i="28"/>
  <c r="K9" i="28"/>
  <c r="E9" i="28"/>
  <c r="O8" i="28"/>
  <c r="L8" i="28"/>
  <c r="K8" i="28"/>
  <c r="E8" i="28"/>
  <c r="O7" i="28"/>
  <c r="L7" i="28"/>
  <c r="K7" i="28"/>
  <c r="E7" i="28"/>
  <c r="O6" i="28"/>
  <c r="L6" i="28"/>
  <c r="K6" i="28"/>
  <c r="E6" i="28"/>
  <c r="O5" i="28"/>
  <c r="L5" i="28"/>
  <c r="K5" i="28"/>
  <c r="E5" i="28"/>
  <c r="O4" i="28"/>
  <c r="L4" i="28"/>
  <c r="K4" i="28"/>
  <c r="E4" i="28"/>
  <c r="O3" i="28"/>
  <c r="L3" i="28"/>
  <c r="K3" i="28"/>
  <c r="E3" i="28"/>
  <c r="J8" i="21"/>
  <c r="I8" i="21"/>
  <c r="J7" i="21"/>
  <c r="I7" i="21"/>
  <c r="J6" i="21"/>
  <c r="I6" i="21"/>
  <c r="J5" i="21"/>
  <c r="I5" i="21"/>
  <c r="J4" i="21"/>
  <c r="I4" i="21"/>
  <c r="J3" i="21"/>
  <c r="I3" i="21"/>
  <c r="L38" i="38"/>
  <c r="K38" i="38"/>
  <c r="J38" i="38"/>
  <c r="D38" i="38"/>
  <c r="L37" i="38"/>
  <c r="K37" i="38"/>
  <c r="J37" i="38"/>
  <c r="D37" i="38"/>
  <c r="L36" i="38"/>
  <c r="K36" i="38"/>
  <c r="J36" i="38"/>
  <c r="D36" i="38"/>
  <c r="L35" i="38"/>
  <c r="K35" i="38"/>
  <c r="J35" i="38"/>
  <c r="D35" i="38"/>
  <c r="L34" i="38"/>
  <c r="K34" i="38"/>
  <c r="J34" i="38"/>
  <c r="D34" i="38"/>
  <c r="L33" i="38"/>
  <c r="K33" i="38"/>
  <c r="J33" i="38"/>
  <c r="D33" i="38"/>
  <c r="L32" i="38"/>
  <c r="K32" i="38"/>
  <c r="J32" i="38"/>
  <c r="D32" i="38"/>
  <c r="L31" i="38"/>
  <c r="K31" i="38"/>
  <c r="J31" i="38"/>
  <c r="D31" i="38"/>
  <c r="L30" i="38"/>
  <c r="K30" i="38"/>
  <c r="J30" i="38"/>
  <c r="D30" i="38"/>
  <c r="L29" i="38"/>
  <c r="K29" i="38"/>
  <c r="J29" i="38"/>
  <c r="D29" i="38"/>
  <c r="L28" i="38"/>
  <c r="K28" i="38"/>
  <c r="J28" i="38"/>
  <c r="D28" i="38"/>
  <c r="L27" i="38"/>
  <c r="K27" i="38"/>
  <c r="J27" i="38"/>
  <c r="D27" i="38"/>
  <c r="L26" i="38"/>
  <c r="K26" i="38"/>
  <c r="J26" i="38"/>
  <c r="D26" i="38"/>
  <c r="L25" i="38"/>
  <c r="K25" i="38"/>
  <c r="J25" i="38"/>
  <c r="D25" i="38"/>
  <c r="L24" i="38"/>
  <c r="K24" i="38"/>
  <c r="J24" i="38"/>
  <c r="D24" i="38"/>
  <c r="L23" i="38"/>
  <c r="K23" i="38"/>
  <c r="J23" i="38"/>
  <c r="D23" i="38"/>
  <c r="L22" i="38"/>
  <c r="K22" i="38"/>
  <c r="J22" i="38"/>
  <c r="D22" i="38"/>
  <c r="L21" i="38"/>
  <c r="K21" i="38"/>
  <c r="J21" i="38"/>
  <c r="D21" i="38"/>
  <c r="L20" i="38"/>
  <c r="K20" i="38"/>
  <c r="J20" i="38"/>
  <c r="D20" i="38"/>
  <c r="L19" i="38"/>
  <c r="K19" i="38"/>
  <c r="J19" i="38"/>
  <c r="D19" i="38"/>
  <c r="L18" i="38"/>
  <c r="K18" i="38"/>
  <c r="J18" i="38"/>
  <c r="D18" i="38"/>
  <c r="L17" i="38"/>
  <c r="K17" i="38"/>
  <c r="J17" i="38"/>
  <c r="D17" i="38"/>
  <c r="L16" i="38"/>
  <c r="K16" i="38"/>
  <c r="J16" i="38"/>
  <c r="D16" i="38"/>
  <c r="L15" i="38"/>
  <c r="K15" i="38"/>
  <c r="J15" i="38"/>
  <c r="D15" i="38"/>
  <c r="L14" i="38"/>
  <c r="K14" i="38"/>
  <c r="J14" i="38"/>
  <c r="D14" i="38"/>
  <c r="L13" i="38"/>
  <c r="K13" i="38"/>
  <c r="J13" i="38"/>
  <c r="D13" i="38"/>
  <c r="L12" i="38"/>
  <c r="K12" i="38"/>
  <c r="J12" i="38"/>
  <c r="D12" i="38"/>
  <c r="L11" i="38"/>
  <c r="K11" i="38"/>
  <c r="J11" i="38"/>
  <c r="D11" i="38"/>
  <c r="L10" i="38"/>
  <c r="K10" i="38"/>
  <c r="J10" i="38"/>
  <c r="D10" i="38"/>
  <c r="L9" i="38"/>
  <c r="K9" i="38"/>
  <c r="J9" i="38"/>
  <c r="D9" i="38"/>
  <c r="L8" i="38"/>
  <c r="K8" i="38"/>
  <c r="J8" i="38"/>
  <c r="D8" i="38"/>
  <c r="L7" i="38"/>
  <c r="K7" i="38"/>
  <c r="J7" i="38"/>
  <c r="D7" i="38"/>
  <c r="L6" i="38"/>
  <c r="K6" i="38"/>
  <c r="J6" i="38"/>
  <c r="D6" i="38"/>
  <c r="L5" i="38"/>
  <c r="K5" i="38"/>
  <c r="J5" i="38"/>
  <c r="D5" i="38"/>
  <c r="L4" i="38"/>
  <c r="K4" i="38"/>
  <c r="J4" i="38"/>
  <c r="D4" i="38"/>
  <c r="L3" i="38"/>
  <c r="K3" i="38"/>
  <c r="J3" i="38"/>
  <c r="D3" i="38"/>
  <c r="L26" i="37"/>
  <c r="K26" i="37"/>
  <c r="J26" i="37"/>
  <c r="D26" i="37"/>
  <c r="L25" i="37"/>
  <c r="K25" i="37"/>
  <c r="J25" i="37"/>
  <c r="D25" i="37"/>
  <c r="L24" i="37"/>
  <c r="K24" i="37"/>
  <c r="J24" i="37"/>
  <c r="D24" i="37"/>
  <c r="L23" i="37"/>
  <c r="K23" i="37"/>
  <c r="J23" i="37"/>
  <c r="D23" i="37"/>
  <c r="L22" i="37"/>
  <c r="K22" i="37"/>
  <c r="J22" i="37"/>
  <c r="D22" i="37"/>
  <c r="L21" i="37"/>
  <c r="K21" i="37"/>
  <c r="J21" i="37"/>
  <c r="D21" i="37"/>
  <c r="L20" i="37"/>
  <c r="K20" i="37"/>
  <c r="J20" i="37"/>
  <c r="D20" i="37"/>
  <c r="L19" i="37"/>
  <c r="K19" i="37"/>
  <c r="J19" i="37"/>
  <c r="D19" i="37"/>
  <c r="L18" i="37"/>
  <c r="K18" i="37"/>
  <c r="J18" i="37"/>
  <c r="D18" i="37"/>
  <c r="L17" i="37"/>
  <c r="K17" i="37"/>
  <c r="J17" i="37"/>
  <c r="D17" i="37"/>
  <c r="L16" i="37"/>
  <c r="K16" i="37"/>
  <c r="J16" i="37"/>
  <c r="D16" i="37"/>
  <c r="L15" i="37"/>
  <c r="K15" i="37"/>
  <c r="J15" i="37"/>
  <c r="D15" i="37"/>
  <c r="L14" i="37"/>
  <c r="K14" i="37"/>
  <c r="J14" i="37"/>
  <c r="D14" i="37"/>
  <c r="L13" i="37"/>
  <c r="K13" i="37"/>
  <c r="J13" i="37"/>
  <c r="D13" i="37"/>
  <c r="L12" i="37"/>
  <c r="K12" i="37"/>
  <c r="J12" i="37"/>
  <c r="D12" i="37"/>
  <c r="L11" i="37"/>
  <c r="K11" i="37"/>
  <c r="J11" i="37"/>
  <c r="L10" i="37"/>
  <c r="K10" i="37"/>
  <c r="J10" i="37"/>
  <c r="L9" i="37"/>
  <c r="K9" i="37"/>
  <c r="J9" i="37"/>
  <c r="L8" i="37"/>
  <c r="K8" i="37"/>
  <c r="J8" i="37"/>
  <c r="D8" i="37"/>
  <c r="L7" i="37"/>
  <c r="K7" i="37"/>
  <c r="J7" i="37"/>
  <c r="D7" i="37"/>
  <c r="L6" i="37"/>
  <c r="K6" i="37"/>
  <c r="J6" i="37"/>
  <c r="D6" i="37"/>
  <c r="L5" i="37"/>
  <c r="K5" i="37"/>
  <c r="J5" i="37"/>
  <c r="D5" i="37"/>
  <c r="L4" i="37"/>
  <c r="K4" i="37"/>
  <c r="J4" i="37"/>
  <c r="D4" i="37"/>
  <c r="L3" i="37"/>
  <c r="K3" i="37"/>
  <c r="J3" i="37"/>
  <c r="D3" i="37"/>
  <c r="K30" i="36"/>
  <c r="J30" i="36"/>
  <c r="I30" i="36"/>
  <c r="D30" i="36"/>
  <c r="K29" i="36"/>
  <c r="J29" i="36"/>
  <c r="I29" i="36"/>
  <c r="D29" i="36"/>
  <c r="K28" i="36"/>
  <c r="J28" i="36"/>
  <c r="I28" i="36"/>
  <c r="D28" i="36"/>
  <c r="K27" i="36"/>
  <c r="J27" i="36"/>
  <c r="I27" i="36"/>
  <c r="D27" i="36"/>
  <c r="K26" i="36"/>
  <c r="J26" i="36"/>
  <c r="I26" i="36"/>
  <c r="D26" i="36"/>
  <c r="K25" i="36"/>
  <c r="J25" i="36"/>
  <c r="I25" i="36"/>
  <c r="D25" i="36"/>
  <c r="K24" i="36"/>
  <c r="J24" i="36"/>
  <c r="I24" i="36"/>
  <c r="D24" i="36"/>
  <c r="K23" i="36"/>
  <c r="J23" i="36"/>
  <c r="I23" i="36"/>
  <c r="D23" i="36"/>
  <c r="K22" i="36"/>
  <c r="J22" i="36"/>
  <c r="I22" i="36"/>
  <c r="D22" i="36"/>
  <c r="K21" i="36"/>
  <c r="J21" i="36"/>
  <c r="I21" i="36"/>
  <c r="D21" i="36"/>
  <c r="K20" i="36"/>
  <c r="J20" i="36"/>
  <c r="I20" i="36"/>
  <c r="D20" i="36"/>
  <c r="K19" i="36"/>
  <c r="J19" i="36"/>
  <c r="I19" i="36"/>
  <c r="D19" i="36"/>
  <c r="K18" i="36"/>
  <c r="J18" i="36"/>
  <c r="I18" i="36"/>
  <c r="D18" i="36"/>
  <c r="K17" i="36"/>
  <c r="J17" i="36"/>
  <c r="I17" i="36"/>
  <c r="D17" i="36"/>
  <c r="K16" i="36"/>
  <c r="J16" i="36"/>
  <c r="I16" i="36"/>
  <c r="D16" i="36"/>
  <c r="K15" i="36"/>
  <c r="J15" i="36"/>
  <c r="I15" i="36"/>
  <c r="D15" i="36"/>
  <c r="K14" i="36"/>
  <c r="J14" i="36"/>
  <c r="I14" i="36"/>
  <c r="D14" i="36"/>
  <c r="K13" i="36"/>
  <c r="J13" i="36"/>
  <c r="I13" i="36"/>
  <c r="D13" i="36"/>
  <c r="K12" i="36"/>
  <c r="J12" i="36"/>
  <c r="I12" i="36"/>
  <c r="D12" i="36"/>
  <c r="K11" i="36"/>
  <c r="J11" i="36"/>
  <c r="I11" i="36"/>
  <c r="D11" i="36"/>
  <c r="K10" i="36"/>
  <c r="J10" i="36"/>
  <c r="I10" i="36"/>
  <c r="K9" i="36"/>
  <c r="J9" i="36"/>
  <c r="I9" i="36"/>
  <c r="K8" i="36"/>
  <c r="J8" i="36"/>
  <c r="I8" i="36"/>
  <c r="K7" i="36"/>
  <c r="J7" i="36"/>
  <c r="I7" i="36"/>
  <c r="K6" i="36"/>
  <c r="J6" i="36"/>
  <c r="I6" i="36"/>
  <c r="D6" i="36"/>
  <c r="K5" i="36"/>
  <c r="J5" i="36"/>
  <c r="I5" i="36"/>
  <c r="D5" i="36"/>
  <c r="K4" i="36"/>
  <c r="J4" i="36"/>
  <c r="I4" i="36"/>
  <c r="D4" i="36"/>
  <c r="K3" i="36"/>
  <c r="J3" i="36"/>
  <c r="I3" i="36"/>
  <c r="D3" i="36"/>
</calcChain>
</file>

<file path=xl/sharedStrings.xml><?xml version="1.0" encoding="utf-8"?>
<sst xmlns="http://schemas.openxmlformats.org/spreadsheetml/2006/main" count="1937" uniqueCount="326">
  <si>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</si>
  <si>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</si>
  <si>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</si>
  <si>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</si>
  <si>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</si>
  <si>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</si>
  <si>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</si>
  <si>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</si>
  <si>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</si>
  <si>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</si>
  <si>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</si>
  <si>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</si>
  <si>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</si>
  <si>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</si>
  <si>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</si>
  <si>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</si>
  <si>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</si>
  <si>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</si>
  <si>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</si>
  <si>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</si>
  <si>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</si>
  <si>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</si>
  <si>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</si>
  <si>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</si>
  <si>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</si>
  <si>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</si>
  <si>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</si>
  <si>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</si>
  <si>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</si>
  <si>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</si>
  <si>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</si>
  <si>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</si>
  <si>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</si>
  <si>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</si>
  <si>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</si>
  <si>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</si>
  <si>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</si>
  <si>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</si>
  <si>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</si>
  <si>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</si>
  <si>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</si>
  <si>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</si>
  <si>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</si>
  <si>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</si>
  <si>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</si>
  <si>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</si>
  <si>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</si>
  <si>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</si>
  <si>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</si>
  <si>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</si>
  <si>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</si>
  <si>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</si>
  <si>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</si>
  <si>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</si>
  <si>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</si>
  <si>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</si>
  <si>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</si>
  <si>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</si>
  <si>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</si>
  <si>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</si>
  <si>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</si>
  <si>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</si>
  <si>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</si>
  <si>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</si>
  <si>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</si>
  <si>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</si>
  <si>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</si>
  <si>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</si>
  <si>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</si>
  <si>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</si>
  <si>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</si>
  <si>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</si>
  <si>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</si>
  <si>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</si>
  <si>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</si>
  <si>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</si>
  <si>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</si>
  <si>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</si>
  <si>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</si>
  <si>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</si>
  <si>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</si>
  <si>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</si>
  <si>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</si>
  <si>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</si>
  <si>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</si>
  <si>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</si>
  <si>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</si>
  <si>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</si>
  <si>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</si>
  <si>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</si>
  <si>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</si>
  <si>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</si>
  <si>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</si>
  <si>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</si>
  <si>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</si>
  <si>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</si>
  <si>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</si>
  <si>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</si>
  <si>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</si>
  <si>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</si>
  <si>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</si>
  <si>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</si>
  <si>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</si>
  <si>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</si>
  <si>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</si>
  <si>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</si>
  <si>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</si>
  <si>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</si>
  <si>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</si>
  <si>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</si>
  <si>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</si>
  <si>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</si>
  <si>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</si>
  <si>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</si>
  <si>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1.清除缓存数据
持久化文件不删除，只标记失效
2.删除缓存
持久化文件删除</t>
  </si>
  <si>
    <t>目标：寻找在可以接受的平均响应时间内能支持的最大并发数和最大TPS</t>
  </si>
  <si>
    <t>主机数量</t>
  </si>
  <si>
    <t>测试单个对象大小（KB)</t>
  </si>
  <si>
    <t>总数量</t>
  </si>
  <si>
    <t>单线程测试对象数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</si>
  <si>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</si>
  <si>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</si>
  <si>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</si>
  <si>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</si>
  <si>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</si>
  <si>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</si>
  <si>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</si>
  <si>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网格响应时间</t>
  </si>
  <si>
    <r>
      <rPr>
        <b/>
        <sz val="11"/>
        <color theme="1"/>
        <rFont val="宋体"/>
        <family val="3"/>
        <charset val="134"/>
        <scheme val="minor"/>
      </rPr>
      <t>网格T</t>
    </r>
    <r>
      <rPr>
        <sz val="11"/>
        <color theme="1"/>
        <rFont val="宋体"/>
        <family val="3"/>
        <charset val="134"/>
        <scheme val="minor"/>
      </rPr>
      <t>PS</t>
    </r>
  </si>
  <si>
    <t>1主机</t>
  </si>
  <si>
    <r>
      <rPr>
        <sz val="11"/>
        <color theme="1"/>
        <rFont val="宋体"/>
        <family val="3"/>
        <charset val="134"/>
        <scheme val="minor"/>
      </rP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</si>
  <si>
    <t>Partition put</t>
  </si>
  <si>
    <t>Partition put 同key</t>
  </si>
  <si>
    <t>对象大小需根据实际情况评估（4k）</t>
  </si>
  <si>
    <t>Near put</t>
  </si>
  <si>
    <r>
      <rPr>
        <sz val="11"/>
        <color theme="1"/>
        <rFont val="宋体"/>
        <family val="3"/>
        <charset val="134"/>
        <scheme val="minor"/>
      </rP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</si>
  <si>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</si>
  <si>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</si>
  <si>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</si>
  <si>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</si>
  <si>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单线程测试对象</t>
  </si>
  <si>
    <t>总耗时</t>
  </si>
  <si>
    <t>对象大小需根据实际情况评估（1k）</t>
  </si>
  <si>
    <t>Partition get</t>
  </si>
  <si>
    <r>
      <rPr>
        <sz val="11"/>
        <color theme="1"/>
        <rFont val="宋体"/>
        <family val="3"/>
        <charset val="134"/>
        <scheme val="minor"/>
      </rPr>
      <t>Partition get</t>
    </r>
    <r>
      <rPr>
        <sz val="11"/>
        <color theme="1"/>
        <rFont val="宋体"/>
        <family val="3"/>
        <charset val="134"/>
        <scheme val="minor"/>
      </rPr>
      <t xml:space="preserve"> sql</t>
    </r>
  </si>
  <si>
    <t>Partition get 同key</t>
  </si>
  <si>
    <t>Near get</t>
  </si>
  <si>
    <t xml:space="preserve"> 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</si>
  <si>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</si>
  <si>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</si>
  <si>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</si>
  <si>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</si>
  <si>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单线程测试对象总数</t>
  </si>
  <si>
    <t>副本数</t>
  </si>
  <si>
    <r>
      <rPr>
        <sz val="11"/>
        <color theme="1"/>
        <rFont val="宋体"/>
        <family val="3"/>
        <charset val="134"/>
        <scheme val="minor"/>
      </rP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</si>
  <si>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</si>
  <si>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</si>
  <si>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</si>
  <si>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</si>
  <si>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</si>
  <si>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</si>
  <si>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</si>
  <si>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</si>
  <si>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</si>
  <si>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</si>
  <si>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</si>
  <si>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k</t>
    </r>
  </si>
  <si>
    <t>是</t>
  </si>
  <si>
    <t>Partition stream</t>
  </si>
  <si>
    <r>
      <rPr>
        <sz val="11"/>
        <color theme="1"/>
        <rFont val="宋体"/>
        <family val="3"/>
        <charset val="134"/>
        <scheme val="minor"/>
      </rPr>
      <t>目标：平衡方式对T</t>
    </r>
    <r>
      <rPr>
        <sz val="11"/>
        <color theme="1"/>
        <rFont val="宋体"/>
        <family val="3"/>
        <charset val="134"/>
        <scheme val="minor"/>
      </rPr>
      <t>PS的影响</t>
    </r>
  </si>
  <si>
    <t>总对象数</t>
  </si>
  <si>
    <t>再平衡模式</t>
  </si>
  <si>
    <t>1台</t>
  </si>
  <si>
    <t>否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</si>
  <si>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</si>
  <si>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</si>
  <si>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</si>
  <si>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</si>
  <si>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</si>
  <si>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</si>
  <si>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</si>
  <si>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</si>
  <si>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</si>
  <si>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</si>
  <si>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</si>
  <si>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</si>
  <si>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</si>
  <si>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测试对象总数</t>
  </si>
  <si>
    <t>操作测试对象</t>
  </si>
  <si>
    <t>并发数</t>
  </si>
  <si>
    <t>物理机器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</si>
  <si>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</si>
  <si>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</si>
  <si>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</si>
  <si>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</si>
  <si>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</si>
  <si>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</si>
  <si>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</si>
  <si>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</si>
  <si>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</si>
  <si>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</si>
  <si>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</si>
  <si>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</si>
  <si>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</si>
  <si>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</si>
  <si>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10M数据量</t>
  </si>
  <si>
    <t>JVM数量</t>
  </si>
  <si>
    <t>循环时间（h）</t>
  </si>
  <si>
    <t>get/put&amp; ep get/put</t>
  </si>
  <si>
    <t>目标：仅比较数据膨胀率，sql无法查询</t>
  </si>
  <si>
    <t>对象大小</t>
  </si>
  <si>
    <t>存储方式</t>
  </si>
  <si>
    <t>内存占用</t>
  </si>
  <si>
    <t>磁盘占用</t>
  </si>
  <si>
    <t>单对象内存</t>
  </si>
  <si>
    <t>单对象磁盘</t>
  </si>
  <si>
    <t>膨胀率</t>
  </si>
  <si>
    <t>java对象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</si>
  <si>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</si>
  <si>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</si>
  <si>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</si>
  <si>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</si>
  <si>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</si>
  <si>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</si>
  <si>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</si>
  <si>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</si>
  <si>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1k java bean</t>
  </si>
  <si>
    <t>1k json</t>
  </si>
  <si>
    <t>1k 二进制</t>
  </si>
  <si>
    <t>1k text</t>
  </si>
  <si>
    <t>感知方式</t>
  </si>
  <si>
    <r>
      <rPr>
        <sz val="11"/>
        <color theme="1"/>
        <rFont val="宋体"/>
        <family val="3"/>
        <charset val="134"/>
        <scheme val="minor"/>
      </rPr>
      <t>2主机</t>
    </r>
    <r>
      <rPr>
        <sz val="11"/>
        <color theme="1"/>
        <rFont val="宋体"/>
        <family val="3"/>
        <charset val="134"/>
        <scheme val="minor"/>
      </rPr>
      <t>12节点</t>
    </r>
  </si>
  <si>
    <t>事务类型缓存 单条</t>
  </si>
  <si>
    <r>
      <rPr>
        <sz val="11"/>
        <color theme="1"/>
        <rFont val="宋体"/>
        <family val="3"/>
        <charset val="134"/>
        <scheme val="minor"/>
      </rPr>
      <t xml:space="preserve">Partition </t>
    </r>
    <r>
      <rPr>
        <sz val="11"/>
        <color theme="1"/>
        <rFont val="宋体"/>
        <family val="3"/>
        <charset val="134"/>
        <scheme val="minor"/>
      </rPr>
      <t>get</t>
    </r>
  </si>
  <si>
    <t>分布式锁 两表操作 无争用</t>
  </si>
  <si>
    <t>悲观锁 序列化隔离 两表操作 无争用</t>
  </si>
  <si>
    <t>乐观锁 序列化隔离 两表操作 无争用</t>
  </si>
  <si>
    <t>分布式锁 两表操作 同key</t>
  </si>
  <si>
    <t>悲观锁 序列化隔离 两表操作 同key</t>
  </si>
  <si>
    <t>乐观锁 序列化隔离 两表操作 同key</t>
  </si>
  <si>
    <t>事务类型缓存 单条 EP</t>
  </si>
  <si>
    <t>分布式锁 两表操作 无争用 EP</t>
  </si>
  <si>
    <t>悲观锁 序列化隔离 两表操作 无争用 EP</t>
  </si>
  <si>
    <t>乐观锁 序列化隔离 两表操作 无争用 EP</t>
  </si>
  <si>
    <t>分布式锁 两表操作 同key EP</t>
  </si>
  <si>
    <t>悲观锁 序列化隔离 两表操作 同key EP</t>
  </si>
  <si>
    <t>乐观锁 序列化隔离 两表操作 同key EP</t>
  </si>
  <si>
    <t>大量事务失败
一个事务的提交阶段检测到一个冲突，就会放弃这个事务，序列化隔离独有的检测</t>
  </si>
  <si>
    <t>Caused by: class org.apache.ignite.internal.transactions.IgniteTxOptimisticCheckedException: Failed to prepare transaction, read/write conflict [key=6000, keyCls=java.lang.String, val=com.newland.boss.entity.transcation.TranscationCache1 [idHash=2072629675, hash=-1610827525, s20=两6a指, s11=两6a指, s10=两6a指, s02=两6a指, s13=两6a指, s01=两6a指, s12=两6a指, s04=两6a指, s15=两6a指, s03=两6a指, s14=两6a指, s06=两6a指, s17=两6a指, s05=两6a指, s16=两6a指, s08=两6a指, s19=两6a指, id=6000, s07=两6a指, s18=两6a指, s09=两6a指, age=null], valCls=org.apache.ignite.internal.binary.BinaryObjectImpl, cache=TRANSCATIONCACHE1, thread=IgniteThread [compositeRwLockIdx=79, stripe=40, plc=-1, holdsTopLock=false, forbiddenToRequestBinaryMetadata=false, name=sys-stripe-40-#41]]
        at org.apache.ignite.internal.processors.cache.distributed.dht.GridDhtTxPrepareFuture.versionCheckError(GridDhtTxPrepareFuture.java:1261)
        at org.apache.ignite.internal.processors.cache.distributed.dht.GridDhtTxPrepareFuture.checkReadConflict(GridDhtTxPrepareFuture.java:1208)
        at org.apache.ignite.internal.processors.cache.distributed.dht.GridDhtTxPrepareFuture.prepare0(GridDhtTxPrepareFuture.java:1275)
        at org.apache.ignite.internal.processors.cache.distributed.dht.GridDhtTxPrepareFuture.mapIfLocked(GridDhtTxPrepareFuture.java:709)
        at org.apache.ignite.internal.processors.cache.distributed.dht.GridDhtTxPrepareFuture.prepare(GridDhtTxPrepareFuture.java:1102)
        at org.apache.ignite.internal.processors.cache.distributed.dht.GridDhtTxLocal.prepareAsync(GridDhtTxLocal.java:411)
        at org.apache.ignite.internal.processors.cache.transactions.IgniteTxHandler.prepareNearTx(IgniteTxHandler.java:577)
        at org.apache.ignite.internal.processors.cache.transactions.IgniteTxHandler.prepareNearTx(IgniteTxHandler.java:374)
        at org.apache.ignite.internal.processors.cache.transactions.IgniteTxHandler.processNearTxPrepareRequest0(IgniteTxHandler.java:176)
        at org.apache.ignite.internal.processors.cache.transactions.IgniteTxHandler.processNearTxPrepareRequest(IgniteTxHandler.java:161)
        at org.apache.ignite.internal.processors.cache.transactions.IgniteTxHandler.access$000(IgniteTxHandler.java:123)
        at org.apache.ignite.internal.processors.cache.transactions.IgniteTxHandler$1.apply(IgniteTxHandler.java:205)
        at org.apache.ignite.internal.processors.cache.transactions.IgniteTxHandler$1.apply(IgniteTxHandler.java:203)
        at org.apache.ignite.internal.processors.cache.GridCacheIoManager.processMessage(GridCacheIoManager.java:1142)
        at org.apache.ignite.internal.processors.cache.GridCacheIoManager.onMessage0(GridCacheIoManager.java:591)
        at org.apache.ignite.internal.processors.cache.GridCacheIoManager.handleMessage(GridCacheIoManager.java:392)
        at org.apache.ignite.internal.processors.cache.GridCacheIoManager.handleMessage(GridCacheIoManager.java:318)
        at org.apache.ignite.internal.processors.cache.GridCacheIoManager.access$100(GridCacheIoManager.java:109)
        at org.apache.ignite.internal.processors.cache.GridCacheIoManager$1.onMessage(GridCacheIoManager.java:308)
        at org.apache.ignite.internal.managers.communication.GridIoManager.invokeListener(GridIoManager.java:1843)
        at org.apache.ignite.internal.managers.communication.GridIoManager.processRegularMessage0(GridIoManager.java:1468)
        at org.apache.ignite.internal.managers.communication.GridIoManager.access$5200(GridIoManager.java:229)
        at org.apache.ignite.internal.managers.communication.GridIoManager$9.run(GridIoManager.java:1365)
        at org.apache.ignite.internal.util.StripedExecutor$Stripe.body(StripedExecutor.java:555)
        at org.apache.ignite.internal.util.worker.GridWorker.run(GridWorker.java:120)
        ... 1 more</t>
  </si>
  <si>
    <t>悲观锁 读提交 两表操作 无争用</t>
  </si>
  <si>
    <t>悲观锁 重复读 两表操作 无争用</t>
  </si>
  <si>
    <t>悲观锁 读提交 两表操作 同key</t>
  </si>
  <si>
    <t>悲观锁 重复读 两表操作 同key</t>
  </si>
  <si>
    <t>乐观锁 读提交 两表操作 无争用</t>
  </si>
  <si>
    <t>乐观锁 重复读 两表操作 无争用</t>
  </si>
  <si>
    <t>乐观锁 读提交 两表操作 同key</t>
  </si>
  <si>
    <t>乐观锁 重复读 两表操作 同key</t>
  </si>
  <si>
    <t>悲观锁 读提交 两表操作 无争用 EP</t>
  </si>
  <si>
    <t>悲观锁 重复读 两表操作 无争用 EP</t>
  </si>
  <si>
    <t>悲观锁 读提交 两表操作 同key EP</t>
  </si>
  <si>
    <t>悲观锁 重复读 两表操作 同key EP</t>
  </si>
  <si>
    <t>乐观锁 读提交 两表操作 无争用 EP</t>
  </si>
  <si>
    <t>乐观锁 重复读 两表操作 无争用 EP</t>
  </si>
  <si>
    <t>乐观锁 序列化隔离 两表操作 无争用  EP</t>
  </si>
  <si>
    <t>乐观锁 读提交 两表操作 同key EP</t>
  </si>
  <si>
    <t>乐观锁 重复读 两表操作 同key EP</t>
  </si>
  <si>
    <t>添加持久化之后，对随机读写的影响</t>
  </si>
  <si>
    <t>原子类型缓存 批量</t>
  </si>
  <si>
    <t>事务类型缓存 批量</t>
  </si>
  <si>
    <t>分布式锁 两表操作 批量</t>
  </si>
  <si>
    <t>悲观锁 序列化隔离 两表操作 批量</t>
  </si>
  <si>
    <t>乐观锁 序列化隔离 两表操作 批量</t>
  </si>
  <si>
    <t>主机</t>
  </si>
  <si>
    <t>同步模式</t>
  </si>
  <si>
    <t>单线程</t>
  </si>
  <si>
    <t>对象大小需根据实际情况评估（均值）</t>
  </si>
  <si>
    <t>数据被丢弃</t>
  </si>
  <si>
    <t>对象大小（KB)</t>
  </si>
  <si>
    <t>加载方式</t>
  </si>
  <si>
    <t>是否持久化</t>
  </si>
  <si>
    <t>加载时间（ms）</t>
  </si>
  <si>
    <t>1k</t>
  </si>
  <si>
    <t>数据库串行</t>
  </si>
  <si>
    <t>数据库4并行</t>
  </si>
  <si>
    <t>api get</t>
  </si>
  <si>
    <r>
      <rPr>
        <sz val="11"/>
        <color theme="1"/>
        <rFont val="宋体"/>
        <family val="3"/>
        <charset val="134"/>
        <scheme val="minor"/>
      </rPr>
      <t>sql</t>
    </r>
    <r>
      <rPr>
        <sz val="11"/>
        <color theme="1"/>
        <rFont val="宋体"/>
        <family val="3"/>
        <charset val="134"/>
        <scheme val="minor"/>
      </rPr>
      <t xml:space="preserve"> primary key</t>
    </r>
  </si>
  <si>
    <t>sql first index</t>
  </si>
  <si>
    <t>sql second index</t>
  </si>
  <si>
    <t>目标：开启持久化之后，索引对范围查询的影响</t>
  </si>
  <si>
    <t>设备台数</t>
  </si>
  <si>
    <t>是否有索引</t>
  </si>
  <si>
    <t>测试范围大小</t>
  </si>
  <si>
    <t>无索引</t>
  </si>
  <si>
    <t>普通索引</t>
  </si>
  <si>
    <t>主键索引</t>
  </si>
  <si>
    <t>二级缓存索引</t>
  </si>
  <si>
    <t>4k</t>
  </si>
  <si>
    <t>测试场景</t>
  </si>
  <si>
    <t>测试对象</t>
  </si>
  <si>
    <t>两表非并置，添加谓词</t>
  </si>
  <si>
    <t>API SQL</t>
  </si>
  <si>
    <t>两表并置，添加谓词</t>
  </si>
  <si>
    <t>备注：不需要测试EP方式，直接用缓存客户端查询</t>
  </si>
  <si>
    <t>磁盘</t>
  </si>
  <si>
    <t>本地盘</t>
  </si>
  <si>
    <t>本地盘 io插件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</si>
  <si>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</si>
  <si>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</si>
  <si>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</si>
  <si>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系统均值</t>
  </si>
  <si>
    <t>SSD</t>
  </si>
  <si>
    <t>NAS</t>
  </si>
  <si>
    <t>39秒加载完成数据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</si>
  <si>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秒加载完成数据</t>
    </r>
  </si>
  <si>
    <t>对象大小（KB)</t>
    <phoneticPr fontId="11" type="noConversion"/>
  </si>
  <si>
    <t>4k</t>
    <phoneticPr fontId="11" type="noConversion"/>
  </si>
  <si>
    <r>
      <t>悲观锁 重复读</t>
    </r>
    <r>
      <rPr>
        <sz val="11"/>
        <color theme="1"/>
        <rFont val="宋体"/>
        <family val="3"/>
        <charset val="134"/>
        <scheme val="minor"/>
      </rPr>
      <t xml:space="preserve"> 5表 </t>
    </r>
    <phoneticPr fontId="11" type="noConversion"/>
  </si>
  <si>
    <r>
      <t>乐观锁 序列化</t>
    </r>
    <r>
      <rPr>
        <sz val="11"/>
        <color theme="1"/>
        <rFont val="宋体"/>
        <family val="3"/>
        <charset val="134"/>
        <scheme val="minor"/>
      </rPr>
      <t xml:space="preserve"> 5表</t>
    </r>
    <phoneticPr fontId="11" type="noConversion"/>
  </si>
  <si>
    <t>2主机12节点
单节点40线程</t>
    <phoneticPr fontId="11" type="noConversion"/>
  </si>
  <si>
    <t>4主机4节点
单节点20线程</t>
    <phoneticPr fontId="11" type="noConversion"/>
  </si>
  <si>
    <t>悲观锁 重复读 5表 EP</t>
    <phoneticPr fontId="11" type="noConversion"/>
  </si>
  <si>
    <t>悲观锁 重复读 5表 EP</t>
    <phoneticPr fontId="11" type="noConversion"/>
  </si>
  <si>
    <t>悲观锁 重复读 5表 EP</t>
    <phoneticPr fontId="11" type="noConversion"/>
  </si>
  <si>
    <t>乐观锁 序列化 5表 EP</t>
    <phoneticPr fontId="11" type="noConversion"/>
  </si>
  <si>
    <t>乐观锁 序列化 5表 EP</t>
    <phoneticPr fontId="11" type="noConversion"/>
  </si>
  <si>
    <t>悲观锁 重复读 5表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</si>
</sst>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theme="1"/>
      <name val="PMingLiU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142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0" xfId="0" applyFont="1"/>
    <xf numFmtId="0" fontId="0" fillId="0" borderId="2" xfId="0" applyBorder="1" applyAlignment="1">
      <alignment vertical="center"/>
    </xf>
    <xf numFmtId="3" fontId="0" fillId="0" borderId="2" xfId="0" applyNumberFormat="1" applyFont="1" applyBorder="1" applyAlignment="1"/>
    <xf numFmtId="3" fontId="0" fillId="2" borderId="2" xfId="0" applyNumberFormat="1" applyFill="1" applyBorder="1" applyAlignment="1"/>
    <xf numFmtId="3" fontId="0" fillId="0" borderId="2" xfId="0" applyNumberFormat="1" applyBorder="1"/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4" fontId="0" fillId="0" borderId="2" xfId="0" applyNumberFormat="1" applyBorder="1" applyAlignment="1"/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0" xfId="0" applyFill="1"/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3" fontId="0" fillId="0" borderId="2" xfId="0" applyNumberFormat="1" applyFill="1" applyBorder="1" applyAlignment="1"/>
    <xf numFmtId="0" fontId="0" fillId="0" borderId="9" xfId="0" applyBorder="1" applyAlignment="1">
      <alignment vertical="center"/>
    </xf>
    <xf numFmtId="0" fontId="0" fillId="2" borderId="2" xfId="0" applyFill="1" applyBorder="1" applyAlignment="1"/>
    <xf numFmtId="0" fontId="0" fillId="0" borderId="4" xfId="0" applyBorder="1" applyAlignment="1">
      <alignment vertical="center"/>
    </xf>
    <xf numFmtId="3" fontId="0" fillId="2" borderId="2" xfId="0" applyNumberFormat="1" applyFont="1" applyFill="1" applyBorder="1" applyAlignment="1"/>
    <xf numFmtId="0" fontId="0" fillId="0" borderId="5" xfId="0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NumberFormat="1" applyFont="1" applyFill="1" applyBorder="1"/>
    <xf numFmtId="0" fontId="0" fillId="0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0" applyBorder="1"/>
    <xf numFmtId="0" fontId="0" fillId="3" borderId="0" xfId="0" applyFill="1"/>
    <xf numFmtId="3" fontId="0" fillId="3" borderId="2" xfId="0" applyNumberFormat="1" applyFont="1" applyFill="1" applyBorder="1" applyAlignment="1"/>
    <xf numFmtId="3" fontId="0" fillId="3" borderId="2" xfId="0" applyNumberFormat="1" applyFill="1" applyBorder="1" applyAlignment="1"/>
    <xf numFmtId="0" fontId="0" fillId="3" borderId="2" xfId="0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3" fontId="0" fillId="3" borderId="2" xfId="0" applyNumberFormat="1" applyFill="1" applyBorder="1"/>
    <xf numFmtId="0" fontId="0" fillId="3" borderId="2" xfId="0" applyNumberFormat="1" applyFont="1" applyFill="1" applyBorder="1"/>
    <xf numFmtId="0" fontId="0" fillId="0" borderId="4" xfId="0" applyFont="1" applyBorder="1" applyAlignment="1">
      <alignment vertical="center"/>
    </xf>
    <xf numFmtId="0" fontId="10" fillId="0" borderId="2" xfId="1" applyBorder="1" applyAlignment="1">
      <alignment vertical="center"/>
    </xf>
    <xf numFmtId="3" fontId="0" fillId="0" borderId="0" xfId="0" applyNumberFormat="1" applyFill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4" borderId="0" xfId="0" applyFill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/>
    <xf numFmtId="3" fontId="3" fillId="0" borderId="2" xfId="0" applyNumberFormat="1" applyFont="1" applyBorder="1" applyAlignment="1"/>
    <xf numFmtId="0" fontId="0" fillId="4" borderId="2" xfId="0" applyFill="1" applyBorder="1" applyAlignment="1"/>
    <xf numFmtId="0" fontId="0" fillId="4" borderId="2" xfId="0" applyFont="1" applyFill="1" applyBorder="1" applyAlignment="1"/>
    <xf numFmtId="3" fontId="0" fillId="4" borderId="2" xfId="0" applyNumberFormat="1" applyFill="1" applyBorder="1" applyAlignment="1"/>
    <xf numFmtId="3" fontId="3" fillId="4" borderId="2" xfId="0" applyNumberFormat="1" applyFont="1" applyFill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10" fillId="0" borderId="2" xfId="1" applyBorder="1" applyAlignment="1"/>
    <xf numFmtId="0" fontId="4" fillId="2" borderId="2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3" fontId="5" fillId="2" borderId="2" xfId="0" applyNumberFormat="1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49" fontId="0" fillId="0" borderId="0" xfId="0" applyNumberFormat="1"/>
    <xf numFmtId="0" fontId="0" fillId="2" borderId="4" xfId="0" applyFont="1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3" fontId="0" fillId="0" borderId="2" xfId="0" applyNumberFormat="1" applyFont="1" applyFill="1" applyBorder="1" applyAlignment="1"/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3" fontId="0" fillId="5" borderId="2" xfId="0" applyNumberFormat="1" applyFill="1" applyBorder="1" applyAlignment="1">
      <alignment vertical="center"/>
    </xf>
    <xf numFmtId="0" fontId="0" fillId="5" borderId="2" xfId="0" applyFill="1" applyBorder="1"/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6" borderId="0" xfId="0" applyFill="1"/>
    <xf numFmtId="3" fontId="0" fillId="6" borderId="2" xfId="0" applyNumberFormat="1" applyFont="1" applyFill="1" applyBorder="1" applyAlignment="1"/>
    <xf numFmtId="3" fontId="0" fillId="6" borderId="2" xfId="0" applyNumberFormat="1" applyFill="1" applyBorder="1" applyAlignment="1"/>
    <xf numFmtId="0" fontId="0" fillId="6" borderId="2" xfId="0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3" fontId="0" fillId="6" borderId="2" xfId="0" applyNumberFormat="1" applyFill="1" applyBorder="1"/>
    <xf numFmtId="0" fontId="0" fillId="6" borderId="2" xfId="0" applyNumberFormat="1" applyFont="1" applyFill="1" applyBorder="1"/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left" vertical="top"/>
    </xf>
    <xf numFmtId="0" fontId="0" fillId="2" borderId="5" xfId="0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3" fontId="9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3" fontId="7" fillId="2" borderId="2" xfId="0" applyNumberFormat="1" applyFont="1" applyFill="1" applyBorder="1" applyAlignment="1"/>
    <xf numFmtId="3" fontId="0" fillId="7" borderId="2" xfId="0" applyNumberFormat="1" applyFill="1" applyBorder="1" applyAlignment="1"/>
    <xf numFmtId="0" fontId="7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3" fontId="7" fillId="7" borderId="2" xfId="0" applyNumberFormat="1" applyFont="1" applyFill="1" applyBorder="1" applyAlignment="1"/>
    <xf numFmtId="3" fontId="0" fillId="7" borderId="2" xfId="0" applyNumberFormat="1" applyFill="1" applyBorder="1"/>
    <xf numFmtId="0" fontId="0" fillId="7" borderId="2" xfId="0" applyNumberFormat="1" applyFont="1" applyFill="1" applyBorder="1"/>
    <xf numFmtId="0" fontId="0" fillId="7" borderId="0" xfId="0" applyFill="1"/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50544.086666666699</c:v>
                </c:pt>
                <c:pt idx="1">
                  <c:v>50917.053333333301</c:v>
                </c:pt>
                <c:pt idx="2">
                  <c:v>50889.606666666703</c:v>
                </c:pt>
                <c:pt idx="3">
                  <c:v>50866.206666666701</c:v>
                </c:pt>
                <c:pt idx="4">
                  <c:v>50706.213333333297</c:v>
                </c:pt>
                <c:pt idx="5">
                  <c:v>50850.006666666697</c:v>
                </c:pt>
                <c:pt idx="6">
                  <c:v>50685.0133333333</c:v>
                </c:pt>
                <c:pt idx="7">
                  <c:v>50707.68</c:v>
                </c:pt>
                <c:pt idx="8">
                  <c:v>50724.893333333297</c:v>
                </c:pt>
                <c:pt idx="9">
                  <c:v>50554.106666666703</c:v>
                </c:pt>
                <c:pt idx="10">
                  <c:v>50758.04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72416"/>
        <c:axId val="170173568"/>
      </c:lineChart>
      <c:catAx>
        <c:axId val="170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173568"/>
        <c:crosses val="autoZero"/>
        <c:auto val="1"/>
        <c:lblAlgn val="ctr"/>
        <c:lblOffset val="100"/>
        <c:noMultiLvlLbl val="0"/>
      </c:catAx>
      <c:valAx>
        <c:axId val="1701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17241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93319.72</c:v>
                </c:pt>
                <c:pt idx="1">
                  <c:v>91136.446666666699</c:v>
                </c:pt>
                <c:pt idx="2">
                  <c:v>89776.886666666702</c:v>
                </c:pt>
                <c:pt idx="3">
                  <c:v>89503.733333333294</c:v>
                </c:pt>
                <c:pt idx="4">
                  <c:v>89304.82</c:v>
                </c:pt>
                <c:pt idx="5">
                  <c:v>89588.793333333306</c:v>
                </c:pt>
                <c:pt idx="6">
                  <c:v>89360.2</c:v>
                </c:pt>
                <c:pt idx="7">
                  <c:v>89363.673333333296</c:v>
                </c:pt>
                <c:pt idx="8">
                  <c:v>89470.76</c:v>
                </c:pt>
                <c:pt idx="9">
                  <c:v>89324.486666666693</c:v>
                </c:pt>
                <c:pt idx="10">
                  <c:v>89508.826666666602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5824"/>
        <c:axId val="170527360"/>
      </c:lineChart>
      <c:catAx>
        <c:axId val="1705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27360"/>
        <c:crosses val="autoZero"/>
        <c:auto val="1"/>
        <c:lblAlgn val="ctr"/>
        <c:lblOffset val="100"/>
        <c:noMultiLvlLbl val="0"/>
      </c:catAx>
      <c:valAx>
        <c:axId val="1705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2582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15</xdr:row>
      <xdr:rowOff>64995</xdr:rowOff>
    </xdr:from>
    <xdr:to>
      <xdr:col>6</xdr:col>
      <xdr:colOff>448234</xdr:colOff>
      <xdr:row>31</xdr:row>
      <xdr:rowOff>109445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92" t="s">
        <v>0</v>
      </c>
      <c r="B1" s="92" t="s">
        <v>1</v>
      </c>
      <c r="C1" s="92" t="s">
        <v>2</v>
      </c>
      <c r="D1" s="92" t="s">
        <v>3</v>
      </c>
      <c r="E1" s="92" t="s">
        <v>4</v>
      </c>
      <c r="F1" s="92" t="s">
        <v>5</v>
      </c>
      <c r="G1" s="92" t="s">
        <v>6</v>
      </c>
      <c r="H1" s="93"/>
      <c r="I1" s="93"/>
    </row>
    <row r="2" spans="1:9" ht="37.5" customHeight="1">
      <c r="A2" s="92">
        <v>1</v>
      </c>
      <c r="B2" s="92" t="s">
        <v>7</v>
      </c>
      <c r="C2" s="92" t="s">
        <v>8</v>
      </c>
      <c r="D2" s="92" t="s">
        <v>9</v>
      </c>
      <c r="E2" s="92"/>
      <c r="F2" s="92" t="s">
        <v>10</v>
      </c>
      <c r="G2" s="92" t="s">
        <v>11</v>
      </c>
      <c r="H2" s="93"/>
      <c r="I2" s="93"/>
    </row>
    <row r="3" spans="1:9" ht="37.5" customHeight="1">
      <c r="A3" s="92">
        <v>2</v>
      </c>
      <c r="B3" s="92" t="s">
        <v>7</v>
      </c>
      <c r="C3" s="92" t="s">
        <v>12</v>
      </c>
      <c r="D3" s="94" t="s">
        <v>13</v>
      </c>
      <c r="E3" s="92"/>
      <c r="F3" s="92"/>
      <c r="G3" s="92" t="s">
        <v>14</v>
      </c>
      <c r="H3" s="93"/>
      <c r="I3" s="93"/>
    </row>
    <row r="4" spans="1:9" ht="37.5" customHeight="1">
      <c r="A4" s="92">
        <v>3</v>
      </c>
      <c r="B4" s="92" t="s">
        <v>7</v>
      </c>
      <c r="C4" s="92" t="s">
        <v>15</v>
      </c>
      <c r="D4" s="94" t="s">
        <v>16</v>
      </c>
      <c r="E4" s="92" t="s">
        <v>17</v>
      </c>
      <c r="F4" s="92" t="s">
        <v>18</v>
      </c>
      <c r="G4" s="92" t="s">
        <v>19</v>
      </c>
      <c r="H4" s="93"/>
      <c r="I4" s="93"/>
    </row>
    <row r="5" spans="1:9" ht="37.5" customHeight="1">
      <c r="A5" s="92">
        <v>4</v>
      </c>
      <c r="B5" s="92" t="s">
        <v>7</v>
      </c>
      <c r="C5" s="94" t="s">
        <v>20</v>
      </c>
      <c r="D5" s="94" t="s">
        <v>21</v>
      </c>
      <c r="E5" s="92" t="s">
        <v>22</v>
      </c>
      <c r="F5" s="92" t="s">
        <v>23</v>
      </c>
      <c r="G5" s="92" t="s">
        <v>11</v>
      </c>
      <c r="H5" s="93"/>
      <c r="I5" s="93"/>
    </row>
    <row r="6" spans="1:9" ht="37.5" customHeight="1">
      <c r="A6" s="92">
        <v>5</v>
      </c>
      <c r="B6" s="92" t="s">
        <v>7</v>
      </c>
      <c r="C6" s="94" t="s">
        <v>24</v>
      </c>
      <c r="D6" s="94" t="s">
        <v>25</v>
      </c>
      <c r="E6" s="92" t="s">
        <v>26</v>
      </c>
      <c r="F6" s="92" t="s">
        <v>27</v>
      </c>
      <c r="G6" s="92" t="s">
        <v>19</v>
      </c>
      <c r="H6" s="93"/>
      <c r="I6" s="93"/>
    </row>
    <row r="7" spans="1:9" ht="37.5" customHeight="1">
      <c r="A7" s="92">
        <v>6</v>
      </c>
      <c r="B7" s="92" t="s">
        <v>7</v>
      </c>
      <c r="C7" s="92" t="s">
        <v>28</v>
      </c>
      <c r="D7" s="92" t="s">
        <v>29</v>
      </c>
      <c r="E7" s="92" t="s">
        <v>30</v>
      </c>
      <c r="F7" s="92" t="s">
        <v>31</v>
      </c>
      <c r="G7" s="92" t="s">
        <v>19</v>
      </c>
      <c r="H7" s="93"/>
      <c r="I7" s="93"/>
    </row>
    <row r="8" spans="1:9" ht="37.5" customHeight="1">
      <c r="A8" s="92">
        <v>7</v>
      </c>
      <c r="B8" s="92" t="s">
        <v>7</v>
      </c>
      <c r="C8" s="92" t="s">
        <v>32</v>
      </c>
      <c r="D8" s="92" t="s">
        <v>33</v>
      </c>
      <c r="E8" s="92" t="s">
        <v>34</v>
      </c>
      <c r="F8" s="92" t="s">
        <v>35</v>
      </c>
      <c r="G8" s="92" t="s">
        <v>19</v>
      </c>
      <c r="H8" s="93"/>
      <c r="I8" s="93"/>
    </row>
    <row r="9" spans="1:9" ht="37.5" customHeight="1">
      <c r="A9" s="92">
        <v>9</v>
      </c>
      <c r="B9" s="92" t="s">
        <v>36</v>
      </c>
      <c r="C9" s="92" t="s">
        <v>37</v>
      </c>
      <c r="D9" s="92" t="s">
        <v>38</v>
      </c>
      <c r="E9" s="92" t="s">
        <v>39</v>
      </c>
      <c r="F9" s="92" t="s">
        <v>40</v>
      </c>
      <c r="G9" s="92" t="s">
        <v>19</v>
      </c>
      <c r="H9" s="93"/>
      <c r="I9" s="93"/>
    </row>
    <row r="10" spans="1:9" ht="37.5" customHeight="1">
      <c r="A10" s="92">
        <v>10</v>
      </c>
      <c r="B10" s="92" t="s">
        <v>36</v>
      </c>
      <c r="C10" s="92" t="s">
        <v>41</v>
      </c>
      <c r="D10" s="92" t="s">
        <v>42</v>
      </c>
      <c r="E10" s="92" t="s">
        <v>43</v>
      </c>
      <c r="F10" s="92" t="s">
        <v>44</v>
      </c>
      <c r="G10" s="92" t="s">
        <v>19</v>
      </c>
      <c r="H10" s="93"/>
      <c r="I10" s="93"/>
    </row>
    <row r="11" spans="1:9" ht="37.5" customHeight="1">
      <c r="A11" s="92">
        <v>11</v>
      </c>
      <c r="B11" s="92" t="s">
        <v>45</v>
      </c>
      <c r="C11" s="92" t="s">
        <v>46</v>
      </c>
      <c r="D11" s="92" t="s">
        <v>47</v>
      </c>
      <c r="E11" s="92" t="s">
        <v>48</v>
      </c>
      <c r="F11" s="92" t="s">
        <v>49</v>
      </c>
      <c r="G11" s="92" t="s">
        <v>19</v>
      </c>
      <c r="H11" s="93"/>
      <c r="I11" s="93"/>
    </row>
    <row r="12" spans="1:9" ht="37.5" customHeight="1">
      <c r="A12" s="92">
        <v>12</v>
      </c>
      <c r="B12" s="92" t="s">
        <v>45</v>
      </c>
      <c r="C12" s="92" t="s">
        <v>50</v>
      </c>
      <c r="D12" s="92" t="s">
        <v>51</v>
      </c>
      <c r="E12" s="92" t="s">
        <v>48</v>
      </c>
      <c r="F12" s="92" t="s">
        <v>52</v>
      </c>
      <c r="G12" s="92" t="s">
        <v>19</v>
      </c>
      <c r="H12" s="93"/>
      <c r="I12" s="93"/>
    </row>
    <row r="13" spans="1:9" ht="37.5" customHeight="1">
      <c r="A13" s="92">
        <v>13</v>
      </c>
      <c r="B13" s="92" t="s">
        <v>53</v>
      </c>
      <c r="C13" s="92" t="s">
        <v>54</v>
      </c>
      <c r="D13" s="92" t="s">
        <v>55</v>
      </c>
      <c r="E13" s="92" t="s">
        <v>56</v>
      </c>
      <c r="F13" s="92" t="s">
        <v>57</v>
      </c>
      <c r="G13" s="92" t="s">
        <v>19</v>
      </c>
      <c r="H13" s="93"/>
      <c r="I13" s="93"/>
    </row>
    <row r="14" spans="1:9" ht="37.5" customHeight="1">
      <c r="A14" s="92">
        <v>14</v>
      </c>
      <c r="B14" s="92" t="s">
        <v>53</v>
      </c>
      <c r="C14" s="92" t="s">
        <v>58</v>
      </c>
      <c r="D14" s="94" t="s">
        <v>59</v>
      </c>
      <c r="E14" s="92" t="s">
        <v>60</v>
      </c>
      <c r="F14" s="92" t="s">
        <v>61</v>
      </c>
      <c r="G14" s="92" t="s">
        <v>19</v>
      </c>
      <c r="H14" s="93"/>
      <c r="I14" s="93"/>
    </row>
    <row r="15" spans="1:9" ht="37.5" customHeight="1">
      <c r="A15" s="92">
        <v>15</v>
      </c>
      <c r="B15" s="92" t="s">
        <v>53</v>
      </c>
      <c r="C15" s="94" t="s">
        <v>62</v>
      </c>
      <c r="D15" s="94" t="s">
        <v>63</v>
      </c>
      <c r="E15" s="92" t="s">
        <v>64</v>
      </c>
      <c r="F15" s="92" t="s">
        <v>65</v>
      </c>
      <c r="G15" s="92" t="s">
        <v>19</v>
      </c>
      <c r="H15" s="93"/>
      <c r="I15" s="93"/>
    </row>
    <row r="16" spans="1:9" ht="37.5" customHeight="1">
      <c r="A16" s="92">
        <v>16</v>
      </c>
      <c r="B16" s="92" t="s">
        <v>66</v>
      </c>
      <c r="C16" s="92" t="s">
        <v>67</v>
      </c>
      <c r="D16" s="92" t="s">
        <v>68</v>
      </c>
      <c r="E16" s="92"/>
      <c r="F16" s="92" t="s">
        <v>69</v>
      </c>
      <c r="G16" s="92" t="s">
        <v>19</v>
      </c>
      <c r="H16" s="93"/>
      <c r="I16" s="93"/>
    </row>
    <row r="17" spans="1:9" ht="37.5" customHeight="1">
      <c r="A17" s="92">
        <v>16</v>
      </c>
      <c r="B17" s="92" t="s">
        <v>66</v>
      </c>
      <c r="C17" s="92" t="s">
        <v>70</v>
      </c>
      <c r="D17" s="92" t="s">
        <v>71</v>
      </c>
      <c r="E17" s="92"/>
      <c r="F17" s="92" t="s">
        <v>69</v>
      </c>
      <c r="G17" s="92" t="s">
        <v>19</v>
      </c>
      <c r="H17" s="93"/>
      <c r="I17" s="93"/>
    </row>
    <row r="18" spans="1:9" ht="37.5" customHeight="1">
      <c r="A18" s="92">
        <v>17</v>
      </c>
      <c r="B18" s="92" t="s">
        <v>66</v>
      </c>
      <c r="C18" s="92" t="s">
        <v>72</v>
      </c>
      <c r="D18" s="92" t="s">
        <v>73</v>
      </c>
      <c r="E18" s="92" t="s">
        <v>74</v>
      </c>
      <c r="F18" s="92" t="s">
        <v>75</v>
      </c>
      <c r="G18" s="92" t="s">
        <v>19</v>
      </c>
      <c r="H18" s="93"/>
      <c r="I18" s="93"/>
    </row>
    <row r="19" spans="1:9" ht="37.5" customHeight="1">
      <c r="A19" s="92">
        <v>18</v>
      </c>
      <c r="B19" s="92" t="s">
        <v>66</v>
      </c>
      <c r="C19" s="92" t="s">
        <v>76</v>
      </c>
      <c r="D19" s="92" t="s">
        <v>77</v>
      </c>
      <c r="E19" s="92"/>
      <c r="F19" s="92" t="s">
        <v>78</v>
      </c>
      <c r="G19" s="92" t="s">
        <v>19</v>
      </c>
      <c r="H19" s="93"/>
      <c r="I19" s="93"/>
    </row>
    <row r="20" spans="1:9" ht="37.5" customHeight="1">
      <c r="A20" s="92">
        <v>19</v>
      </c>
      <c r="B20" s="92" t="s">
        <v>66</v>
      </c>
      <c r="C20" s="92" t="s">
        <v>79</v>
      </c>
      <c r="D20" s="94" t="s">
        <v>80</v>
      </c>
      <c r="E20" s="92"/>
      <c r="F20" s="92" t="s">
        <v>81</v>
      </c>
      <c r="G20" s="92" t="s">
        <v>19</v>
      </c>
      <c r="H20" s="93"/>
      <c r="I20" s="93"/>
    </row>
    <row r="21" spans="1:9" ht="37.5" customHeight="1">
      <c r="A21" s="92">
        <v>21</v>
      </c>
      <c r="B21" s="92" t="s">
        <v>82</v>
      </c>
      <c r="C21" s="94" t="s">
        <v>83</v>
      </c>
      <c r="D21" s="94" t="s">
        <v>84</v>
      </c>
      <c r="E21" s="92"/>
      <c r="F21" s="92" t="s">
        <v>85</v>
      </c>
      <c r="G21" s="92" t="s">
        <v>19</v>
      </c>
      <c r="H21" s="93"/>
      <c r="I21" s="93"/>
    </row>
    <row r="22" spans="1:9" ht="37.5" customHeight="1">
      <c r="A22" s="92">
        <v>22</v>
      </c>
      <c r="B22" s="92" t="s">
        <v>82</v>
      </c>
      <c r="C22" s="92" t="s">
        <v>86</v>
      </c>
      <c r="D22" s="92" t="s">
        <v>87</v>
      </c>
      <c r="E22" s="92"/>
      <c r="F22" s="92" t="s">
        <v>88</v>
      </c>
      <c r="G22" s="92" t="s">
        <v>19</v>
      </c>
      <c r="H22" s="93"/>
      <c r="I22" s="93"/>
    </row>
    <row r="23" spans="1:9" ht="37.5" customHeight="1">
      <c r="A23" s="92">
        <v>23</v>
      </c>
      <c r="B23" s="92" t="s">
        <v>82</v>
      </c>
      <c r="C23" s="92" t="s">
        <v>89</v>
      </c>
      <c r="D23" s="92" t="s">
        <v>90</v>
      </c>
      <c r="E23" s="92"/>
      <c r="F23" s="92" t="s">
        <v>91</v>
      </c>
      <c r="G23" s="92" t="s">
        <v>19</v>
      </c>
      <c r="H23" s="93"/>
      <c r="I23" s="93"/>
    </row>
    <row r="24" spans="1:9" ht="37.5" customHeight="1">
      <c r="A24" s="92">
        <v>24</v>
      </c>
      <c r="B24" s="92" t="s">
        <v>82</v>
      </c>
      <c r="C24" s="92" t="s">
        <v>92</v>
      </c>
      <c r="D24" s="92" t="s">
        <v>93</v>
      </c>
      <c r="E24" s="92" t="s">
        <v>94</v>
      </c>
      <c r="F24" s="92" t="s">
        <v>95</v>
      </c>
      <c r="G24" s="92" t="s">
        <v>19</v>
      </c>
      <c r="H24" s="93"/>
      <c r="I24" s="93"/>
    </row>
    <row r="25" spans="1:9" ht="28">
      <c r="A25" s="92">
        <v>25</v>
      </c>
      <c r="B25" s="92" t="s">
        <v>96</v>
      </c>
      <c r="C25" s="94" t="s">
        <v>97</v>
      </c>
      <c r="D25" s="94" t="s">
        <v>98</v>
      </c>
      <c r="E25" s="92" t="s">
        <v>99</v>
      </c>
      <c r="F25" s="92" t="s">
        <v>100</v>
      </c>
      <c r="G25" s="92" t="s">
        <v>19</v>
      </c>
    </row>
    <row r="26" spans="1:9" ht="42">
      <c r="A26" s="92">
        <v>26</v>
      </c>
      <c r="B26" s="92" t="s">
        <v>101</v>
      </c>
      <c r="C26" s="92" t="s">
        <v>102</v>
      </c>
      <c r="D26" s="92" t="s">
        <v>103</v>
      </c>
      <c r="E26" s="92" t="s">
        <v>104</v>
      </c>
      <c r="F26" s="92" t="s">
        <v>105</v>
      </c>
      <c r="G26" s="92" t="s">
        <v>19</v>
      </c>
    </row>
    <row r="27" spans="1:9" ht="28">
      <c r="A27" s="92">
        <v>27</v>
      </c>
      <c r="B27" s="92" t="s">
        <v>101</v>
      </c>
      <c r="C27" s="92" t="s">
        <v>76</v>
      </c>
      <c r="D27" s="92" t="s">
        <v>106</v>
      </c>
      <c r="E27" s="92" t="s">
        <v>104</v>
      </c>
      <c r="F27" s="92" t="s">
        <v>107</v>
      </c>
      <c r="G27" s="92" t="s">
        <v>19</v>
      </c>
    </row>
    <row r="28" spans="1:9" ht="28">
      <c r="A28" s="92">
        <v>28</v>
      </c>
      <c r="B28" s="92" t="s">
        <v>101</v>
      </c>
      <c r="C28" s="94" t="s">
        <v>108</v>
      </c>
      <c r="D28" s="94" t="s">
        <v>109</v>
      </c>
      <c r="E28" s="92" t="s">
        <v>104</v>
      </c>
      <c r="F28" s="92" t="s">
        <v>110</v>
      </c>
      <c r="G28" s="92" t="s">
        <v>19</v>
      </c>
      <c r="H28" s="93"/>
      <c r="I28" s="93"/>
    </row>
    <row r="29" spans="1:9" ht="37.5" customHeight="1">
      <c r="A29" s="92">
        <v>29</v>
      </c>
      <c r="B29" s="92" t="s">
        <v>111</v>
      </c>
      <c r="C29" s="94" t="s">
        <v>112</v>
      </c>
      <c r="D29" s="94" t="s">
        <v>113</v>
      </c>
      <c r="E29" s="92"/>
      <c r="F29" s="95" t="s">
        <v>114</v>
      </c>
      <c r="G29" s="92" t="s">
        <v>19</v>
      </c>
      <c r="H29" s="93"/>
      <c r="I29" s="93"/>
    </row>
    <row r="30" spans="1:9" ht="37.5" customHeight="1">
      <c r="A30" s="92"/>
      <c r="G30" s="92"/>
      <c r="H30" s="93"/>
      <c r="I30" s="93"/>
    </row>
    <row r="31" spans="1:9">
      <c r="A31" s="92"/>
      <c r="B31" s="92"/>
      <c r="C31" s="92"/>
      <c r="D31" s="92"/>
      <c r="E31" s="92"/>
      <c r="G31" s="92"/>
      <c r="H31" s="93"/>
      <c r="I31" s="93"/>
    </row>
    <row r="32" spans="1:9">
      <c r="A32" s="92"/>
      <c r="B32" s="92"/>
      <c r="C32" s="92"/>
      <c r="D32" s="92"/>
      <c r="E32" s="92"/>
      <c r="G32" s="92"/>
      <c r="H32" s="93"/>
      <c r="I32" s="93"/>
    </row>
    <row r="33" spans="1:9">
      <c r="A33" s="92"/>
      <c r="B33" s="92"/>
      <c r="C33" s="92"/>
      <c r="D33" s="92"/>
      <c r="E33" s="92"/>
      <c r="G33" s="92"/>
      <c r="H33" s="93"/>
      <c r="I33" s="93"/>
    </row>
    <row r="34" spans="1:9">
      <c r="A34" s="92"/>
      <c r="B34" s="92"/>
      <c r="C34" s="92"/>
      <c r="D34" s="92"/>
      <c r="E34" s="92"/>
      <c r="G34" s="92"/>
      <c r="H34" s="93"/>
      <c r="I34" s="93"/>
    </row>
    <row r="35" spans="1:9">
      <c r="A35" s="92"/>
      <c r="B35" s="92"/>
      <c r="C35" s="92"/>
      <c r="D35" s="92"/>
      <c r="E35" s="92"/>
      <c r="G35" s="92"/>
      <c r="H35" s="93"/>
      <c r="I35" s="93"/>
    </row>
    <row r="36" spans="1:9">
      <c r="A36" s="92"/>
      <c r="B36" s="92"/>
      <c r="C36" s="92"/>
      <c r="D36" s="92"/>
      <c r="E36" s="92"/>
      <c r="G36" s="92"/>
      <c r="H36" s="93"/>
      <c r="I36" s="93"/>
    </row>
    <row r="37" spans="1:9">
      <c r="A37" s="92"/>
      <c r="B37" s="92"/>
      <c r="C37" s="92"/>
      <c r="D37" s="92"/>
      <c r="E37" s="92"/>
      <c r="G37" s="92"/>
      <c r="H37" s="93"/>
      <c r="I37" s="93"/>
    </row>
    <row r="38" spans="1:9">
      <c r="A38" s="92"/>
      <c r="B38" s="92"/>
      <c r="C38" s="92"/>
      <c r="D38" s="92"/>
      <c r="E38" s="92"/>
      <c r="G38" s="92"/>
      <c r="H38" s="93"/>
      <c r="I38" s="93"/>
    </row>
    <row r="39" spans="1:9">
      <c r="A39" s="92"/>
      <c r="B39" s="92"/>
      <c r="C39" s="92"/>
      <c r="D39" s="96"/>
      <c r="E39" s="92"/>
      <c r="G39" s="92"/>
      <c r="H39" s="93"/>
      <c r="I39" s="93"/>
    </row>
    <row r="40" spans="1:9">
      <c r="A40" s="92"/>
      <c r="B40" s="92"/>
      <c r="C40" s="92"/>
      <c r="D40" s="92"/>
      <c r="E40" s="92"/>
      <c r="G40" s="92"/>
      <c r="H40" s="93"/>
      <c r="I40" s="93"/>
    </row>
    <row r="41" spans="1:9">
      <c r="A41" s="92"/>
      <c r="B41" s="92"/>
      <c r="C41" s="92"/>
      <c r="D41" s="92"/>
      <c r="E41" s="92"/>
      <c r="G41" s="92"/>
      <c r="H41" s="93"/>
      <c r="I41" s="93"/>
    </row>
    <row r="42" spans="1:9">
      <c r="A42" s="92"/>
      <c r="B42" s="92"/>
      <c r="C42" s="92"/>
      <c r="D42" s="92"/>
      <c r="E42" s="92"/>
      <c r="G42" s="92"/>
      <c r="H42" s="93"/>
      <c r="I42" s="93"/>
    </row>
    <row r="43" spans="1:9">
      <c r="A43" s="93"/>
      <c r="B43" s="93"/>
      <c r="C43" s="93"/>
      <c r="D43" s="93"/>
      <c r="E43" s="93"/>
      <c r="G43" s="93"/>
      <c r="H43" s="93"/>
      <c r="I43" s="93"/>
    </row>
  </sheetData>
  <phoneticPr fontId="11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5"/>
  <sheetViews>
    <sheetView workbookViewId="0">
      <selection activeCell="K16" sqref="K16"/>
    </sheetView>
  </sheetViews>
  <sheetFormatPr defaultColWidth="9" defaultRowHeight="14"/>
  <cols>
    <col min="3" max="3" width="9.6328125" customWidth="1"/>
    <col min="4" max="4" width="9.26953125" customWidth="1"/>
    <col min="5" max="5" width="7.453125" customWidth="1"/>
    <col min="6" max="6" width="9.26953125" customWidth="1"/>
    <col min="7" max="7" width="6.26953125" customWidth="1"/>
    <col min="8" max="8" width="9.26953125" customWidth="1"/>
    <col min="9" max="9" width="6.26953125" customWidth="1"/>
    <col min="10" max="10" width="8.81640625" customWidth="1"/>
    <col min="11" max="11" width="6.453125" customWidth="1"/>
  </cols>
  <sheetData>
    <row r="1" spans="1:12">
      <c r="A1" s="104" t="s">
        <v>209</v>
      </c>
      <c r="B1" s="104"/>
      <c r="C1" s="104"/>
      <c r="D1" s="104"/>
      <c r="E1" s="104"/>
      <c r="F1" s="104"/>
      <c r="G1" s="53"/>
    </row>
    <row r="2" spans="1:12" ht="42">
      <c r="A2" s="6" t="s">
        <v>116</v>
      </c>
      <c r="B2" s="6" t="s">
        <v>153</v>
      </c>
      <c r="C2" s="6" t="s">
        <v>210</v>
      </c>
      <c r="D2" s="6" t="s">
        <v>211</v>
      </c>
      <c r="E2" s="6" t="s">
        <v>187</v>
      </c>
      <c r="F2" s="6" t="s">
        <v>212</v>
      </c>
      <c r="G2" s="6"/>
      <c r="H2" s="6" t="s">
        <v>213</v>
      </c>
      <c r="I2" s="6"/>
      <c r="J2" s="6" t="s">
        <v>214</v>
      </c>
      <c r="K2" s="6" t="s">
        <v>215</v>
      </c>
      <c r="L2" s="6" t="s">
        <v>216</v>
      </c>
    </row>
    <row r="3" spans="1:12">
      <c r="A3" s="111">
        <v>3</v>
      </c>
      <c r="B3" s="17" t="s">
        <v>161</v>
      </c>
      <c r="C3" s="16" t="s">
        <v>166</v>
      </c>
      <c r="D3" s="12" t="s">
        <v>217</v>
      </c>
      <c r="E3" s="8">
        <v>2000</v>
      </c>
      <c r="F3" s="12">
        <v>16393664</v>
      </c>
      <c r="G3" s="16" t="s">
        <v>218</v>
      </c>
      <c r="H3" s="12">
        <v>58092000</v>
      </c>
      <c r="I3" s="12" t="s">
        <v>219</v>
      </c>
      <c r="J3" s="12">
        <f>F3/E3</f>
        <v>8196.8320000000003</v>
      </c>
      <c r="K3" s="12">
        <f>H3/E3</f>
        <v>29046</v>
      </c>
      <c r="L3" s="12">
        <f>K3/3/2048</f>
        <v>4.7275390625</v>
      </c>
    </row>
    <row r="4" spans="1:12">
      <c r="A4" s="112"/>
      <c r="B4" s="17" t="s">
        <v>161</v>
      </c>
      <c r="C4" s="16" t="s">
        <v>166</v>
      </c>
      <c r="D4" s="12" t="s">
        <v>220</v>
      </c>
      <c r="E4" s="8">
        <v>2000</v>
      </c>
      <c r="F4" s="12">
        <v>21598528</v>
      </c>
      <c r="G4" s="12" t="s">
        <v>221</v>
      </c>
      <c r="H4" s="12">
        <v>57324000</v>
      </c>
      <c r="I4" s="12" t="s">
        <v>222</v>
      </c>
      <c r="J4" s="12">
        <f>F4/E4</f>
        <v>10799.263999999999</v>
      </c>
      <c r="K4" s="12">
        <f>H4/E4</f>
        <v>28662</v>
      </c>
      <c r="L4" s="12">
        <f t="shared" ref="L4:L5" si="0">K4/3/2048</f>
        <v>4.6650390625</v>
      </c>
    </row>
    <row r="5" spans="1:12">
      <c r="A5" s="113"/>
      <c r="B5" s="54" t="s">
        <v>161</v>
      </c>
      <c r="C5" s="16" t="s">
        <v>166</v>
      </c>
      <c r="D5" s="12" t="s">
        <v>223</v>
      </c>
      <c r="E5" s="8">
        <v>2000</v>
      </c>
      <c r="F5" s="12">
        <v>16215472</v>
      </c>
      <c r="G5" s="12" t="s">
        <v>224</v>
      </c>
      <c r="H5" s="12">
        <v>57480000</v>
      </c>
      <c r="I5" s="12" t="s">
        <v>225</v>
      </c>
      <c r="J5" s="12">
        <f>F5/E5</f>
        <v>8107.7359999999999</v>
      </c>
      <c r="K5" s="12">
        <f>H5/E5</f>
        <v>28740</v>
      </c>
      <c r="L5" s="12">
        <f t="shared" si="0"/>
        <v>4.677734375</v>
      </c>
    </row>
  </sheetData>
  <mergeCells count="2">
    <mergeCell ref="A1:F1"/>
    <mergeCell ref="A3:A5"/>
  </mergeCells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1"/>
  <sheetViews>
    <sheetView topLeftCell="B1" zoomScale="85" zoomScaleNormal="85" workbookViewId="0">
      <selection activeCell="J10" sqref="J10"/>
    </sheetView>
  </sheetViews>
  <sheetFormatPr defaultColWidth="9" defaultRowHeight="14"/>
  <cols>
    <col min="2" max="2" width="37.08984375" customWidth="1"/>
    <col min="3" max="3" width="9.90625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27" customWidth="1"/>
    <col min="10" max="10" width="17.90625" style="27" customWidth="1"/>
    <col min="11" max="11" width="14.90625" customWidth="1"/>
  </cols>
  <sheetData>
    <row r="1" spans="1:13">
      <c r="A1" s="104" t="s">
        <v>115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3" ht="28">
      <c r="A2" s="5" t="s">
        <v>116</v>
      </c>
      <c r="B2" s="5" t="s">
        <v>117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3" t="s">
        <v>124</v>
      </c>
      <c r="J2" s="3" t="s">
        <v>125</v>
      </c>
      <c r="K2" s="7" t="s">
        <v>126</v>
      </c>
    </row>
    <row r="3" spans="1:13">
      <c r="A3" s="50" t="s">
        <v>129</v>
      </c>
      <c r="B3" s="16" t="s">
        <v>226</v>
      </c>
      <c r="C3" s="16">
        <v>10000000</v>
      </c>
      <c r="D3" s="8">
        <f>C3/E3/G3/H3</f>
        <v>500000</v>
      </c>
      <c r="E3" s="12">
        <v>1</v>
      </c>
      <c r="F3" s="14" t="s">
        <v>131</v>
      </c>
      <c r="G3" s="8">
        <v>20</v>
      </c>
      <c r="H3" s="15">
        <v>1</v>
      </c>
      <c r="I3" s="40">
        <f t="shared" ref="I3:I14" si="0">K3/C3*H3</f>
        <v>0.30910399999999999</v>
      </c>
      <c r="J3" s="39">
        <f t="shared" ref="J3:J6" si="1">1000/I3*H3</f>
        <v>3235.1570992287402</v>
      </c>
      <c r="K3" s="12">
        <f t="shared" ref="K3:K8" si="2">M3/L3</f>
        <v>3091040</v>
      </c>
      <c r="L3">
        <v>1</v>
      </c>
      <c r="M3" s="51">
        <v>3091040</v>
      </c>
    </row>
    <row r="4" spans="1:13">
      <c r="A4" s="37"/>
      <c r="B4" s="16" t="s">
        <v>226</v>
      </c>
      <c r="C4" s="16">
        <v>10000000</v>
      </c>
      <c r="D4" s="8">
        <f t="shared" ref="D4:D7" si="3">C4/E4/G4/H4</f>
        <v>10000</v>
      </c>
      <c r="E4" s="12">
        <v>1</v>
      </c>
      <c r="F4" s="14" t="s">
        <v>131</v>
      </c>
      <c r="G4" s="8">
        <v>20</v>
      </c>
      <c r="H4" s="15">
        <v>50</v>
      </c>
      <c r="I4" s="40">
        <f t="shared" si="0"/>
        <v>0.54743200000000003</v>
      </c>
      <c r="J4" s="39">
        <f t="shared" si="1"/>
        <v>91335.544871326507</v>
      </c>
      <c r="K4" s="12">
        <f t="shared" si="2"/>
        <v>109486.39999999999</v>
      </c>
      <c r="L4">
        <v>5</v>
      </c>
      <c r="M4" s="51">
        <v>547432</v>
      </c>
    </row>
    <row r="5" spans="1:13">
      <c r="A5" s="37"/>
      <c r="B5" s="16" t="s">
        <v>226</v>
      </c>
      <c r="C5" s="16">
        <v>10000000</v>
      </c>
      <c r="D5" s="8">
        <f t="shared" si="3"/>
        <v>5000</v>
      </c>
      <c r="E5" s="12">
        <v>1</v>
      </c>
      <c r="F5" s="14" t="s">
        <v>131</v>
      </c>
      <c r="G5" s="8">
        <v>20</v>
      </c>
      <c r="H5" s="15">
        <v>100</v>
      </c>
      <c r="I5" s="40">
        <f t="shared" si="0"/>
        <v>0.86236400000000002</v>
      </c>
      <c r="J5" s="39">
        <f t="shared" si="1"/>
        <v>115960.313742225</v>
      </c>
      <c r="K5" s="12">
        <f t="shared" si="2"/>
        <v>86236.4</v>
      </c>
      <c r="L5">
        <v>5</v>
      </c>
      <c r="M5" s="51">
        <v>431182</v>
      </c>
    </row>
    <row r="6" spans="1:13">
      <c r="A6" s="37"/>
      <c r="B6" s="16" t="s">
        <v>226</v>
      </c>
      <c r="C6" s="16">
        <v>10000000</v>
      </c>
      <c r="D6" s="8">
        <f t="shared" si="3"/>
        <v>2500</v>
      </c>
      <c r="E6" s="12">
        <v>1</v>
      </c>
      <c r="F6" s="14" t="s">
        <v>131</v>
      </c>
      <c r="G6" s="8">
        <v>20</v>
      </c>
      <c r="H6" s="15">
        <v>200</v>
      </c>
      <c r="I6" s="40">
        <f t="shared" si="0"/>
        <v>1.587672</v>
      </c>
      <c r="J6" s="39">
        <f t="shared" si="1"/>
        <v>125970.60349996699</v>
      </c>
      <c r="K6" s="12">
        <f t="shared" si="2"/>
        <v>79383.600000000006</v>
      </c>
      <c r="L6">
        <v>5</v>
      </c>
      <c r="M6" s="51">
        <v>396918</v>
      </c>
    </row>
    <row r="7" spans="1:13">
      <c r="A7" s="50" t="s">
        <v>129</v>
      </c>
      <c r="B7" s="16" t="s">
        <v>227</v>
      </c>
      <c r="C7" s="16">
        <v>10000000</v>
      </c>
      <c r="D7" s="8">
        <f t="shared" si="3"/>
        <v>500000</v>
      </c>
      <c r="E7" s="12">
        <v>1</v>
      </c>
      <c r="F7" s="14" t="s">
        <v>131</v>
      </c>
      <c r="G7" s="8">
        <v>20</v>
      </c>
      <c r="H7" s="15">
        <v>1</v>
      </c>
      <c r="I7" s="40">
        <f t="shared" si="0"/>
        <v>0.59561090000000005</v>
      </c>
      <c r="J7" s="39">
        <f t="shared" ref="J7:J10" si="4">1000/I7*H7</f>
        <v>1678.9484544356101</v>
      </c>
      <c r="K7" s="12">
        <f t="shared" si="2"/>
        <v>5956109</v>
      </c>
      <c r="L7">
        <v>1</v>
      </c>
      <c r="M7" s="51">
        <v>5956109</v>
      </c>
    </row>
    <row r="8" spans="1:13">
      <c r="A8" s="37"/>
      <c r="B8" s="16" t="s">
        <v>227</v>
      </c>
      <c r="C8" s="16">
        <v>10000000</v>
      </c>
      <c r="D8" s="8">
        <f t="shared" ref="D8:D11" si="5">C8/E8/G8/H8</f>
        <v>10000</v>
      </c>
      <c r="E8" s="12">
        <v>1</v>
      </c>
      <c r="F8" s="14" t="s">
        <v>131</v>
      </c>
      <c r="G8" s="8">
        <v>20</v>
      </c>
      <c r="H8" s="15">
        <v>50</v>
      </c>
      <c r="I8" s="40">
        <f t="shared" si="0"/>
        <v>1.313131</v>
      </c>
      <c r="J8" s="39">
        <f t="shared" si="4"/>
        <v>38076.932156806899</v>
      </c>
      <c r="K8" s="12">
        <f t="shared" si="2"/>
        <v>262626.2</v>
      </c>
      <c r="L8">
        <v>5</v>
      </c>
      <c r="M8" s="51">
        <v>1313131</v>
      </c>
    </row>
    <row r="9" spans="1:13">
      <c r="A9" s="37"/>
      <c r="B9" s="16" t="s">
        <v>227</v>
      </c>
      <c r="C9" s="16">
        <v>10000000</v>
      </c>
      <c r="D9" s="8">
        <f t="shared" si="5"/>
        <v>5000</v>
      </c>
      <c r="E9" s="12">
        <v>1</v>
      </c>
      <c r="F9" s="14" t="s">
        <v>131</v>
      </c>
      <c r="G9" s="8">
        <v>20</v>
      </c>
      <c r="H9" s="15">
        <v>100</v>
      </c>
      <c r="I9" s="40">
        <f t="shared" si="0"/>
        <v>2.8263880000000001</v>
      </c>
      <c r="J9" s="39">
        <f t="shared" si="4"/>
        <v>35380.846507981201</v>
      </c>
      <c r="K9" s="12">
        <f t="shared" ref="K9:K10" si="6">M9/L9</f>
        <v>282638.8</v>
      </c>
      <c r="L9">
        <v>5</v>
      </c>
      <c r="M9" s="51">
        <v>1413194</v>
      </c>
    </row>
    <row r="10" spans="1:13">
      <c r="A10" s="37"/>
      <c r="B10" s="16" t="s">
        <v>227</v>
      </c>
      <c r="C10" s="16">
        <v>10000000</v>
      </c>
      <c r="D10" s="8">
        <f t="shared" si="5"/>
        <v>2500</v>
      </c>
      <c r="E10" s="12">
        <v>1</v>
      </c>
      <c r="F10" s="14" t="s">
        <v>131</v>
      </c>
      <c r="G10" s="8">
        <v>20</v>
      </c>
      <c r="H10" s="15">
        <v>200</v>
      </c>
      <c r="I10" s="40">
        <f t="shared" si="0"/>
        <v>5.3968040000000004</v>
      </c>
      <c r="J10" s="39">
        <f t="shared" si="4"/>
        <v>37058.970457329902</v>
      </c>
      <c r="K10" s="12">
        <f t="shared" si="6"/>
        <v>269840.2</v>
      </c>
      <c r="L10">
        <v>5</v>
      </c>
      <c r="M10" s="51">
        <v>1349201</v>
      </c>
    </row>
    <row r="11" spans="1:13">
      <c r="A11" s="50" t="s">
        <v>129</v>
      </c>
      <c r="B11" s="16" t="s">
        <v>228</v>
      </c>
      <c r="C11" s="16">
        <v>10000000</v>
      </c>
      <c r="D11" s="8">
        <f t="shared" si="5"/>
        <v>500000</v>
      </c>
      <c r="E11" s="12">
        <v>1</v>
      </c>
      <c r="F11" s="14" t="s">
        <v>131</v>
      </c>
      <c r="G11" s="8">
        <v>20</v>
      </c>
      <c r="H11" s="15">
        <v>1</v>
      </c>
      <c r="I11" s="40">
        <f t="shared" si="0"/>
        <v>0.28776770000000002</v>
      </c>
      <c r="J11" s="39">
        <f t="shared" ref="J11:J14" si="7">1000/I11*H11</f>
        <v>3475.02516786978</v>
      </c>
      <c r="K11" s="12">
        <f t="shared" ref="K11:K14" si="8">M11/L11</f>
        <v>2877677</v>
      </c>
      <c r="L11">
        <v>1</v>
      </c>
      <c r="M11" s="51">
        <v>2877677</v>
      </c>
    </row>
    <row r="12" spans="1:13">
      <c r="A12" s="37"/>
      <c r="B12" s="16" t="s">
        <v>228</v>
      </c>
      <c r="C12" s="16">
        <v>10000000</v>
      </c>
      <c r="D12" s="8">
        <f t="shared" ref="D12:D15" si="9">C12/E12/G12/H12</f>
        <v>10000</v>
      </c>
      <c r="E12" s="12">
        <v>1</v>
      </c>
      <c r="F12" s="14" t="s">
        <v>131</v>
      </c>
      <c r="G12" s="8">
        <v>20</v>
      </c>
      <c r="H12" s="15">
        <v>50</v>
      </c>
      <c r="I12" s="40">
        <f t="shared" si="0"/>
        <v>0.53397499999999998</v>
      </c>
      <c r="J12" s="39">
        <f t="shared" si="7"/>
        <v>93637.342572217807</v>
      </c>
      <c r="K12" s="12">
        <f t="shared" si="8"/>
        <v>106795</v>
      </c>
      <c r="L12">
        <v>5</v>
      </c>
      <c r="M12" s="51">
        <v>533975</v>
      </c>
    </row>
    <row r="13" spans="1:13">
      <c r="A13" s="37"/>
      <c r="B13" s="16" t="s">
        <v>228</v>
      </c>
      <c r="C13" s="16">
        <v>10000000</v>
      </c>
      <c r="D13" s="8">
        <f t="shared" si="9"/>
        <v>5000</v>
      </c>
      <c r="E13" s="12">
        <v>1</v>
      </c>
      <c r="F13" s="14" t="s">
        <v>131</v>
      </c>
      <c r="G13" s="8">
        <v>20</v>
      </c>
      <c r="H13" s="15">
        <v>100</v>
      </c>
      <c r="I13" s="40">
        <f t="shared" si="0"/>
        <v>0.79185000000000005</v>
      </c>
      <c r="J13" s="39">
        <f t="shared" si="7"/>
        <v>126286.544168719</v>
      </c>
      <c r="K13" s="12">
        <f t="shared" si="8"/>
        <v>79185</v>
      </c>
      <c r="L13">
        <v>5</v>
      </c>
      <c r="M13" s="51">
        <v>395925</v>
      </c>
    </row>
    <row r="14" spans="1:13">
      <c r="A14" s="37"/>
      <c r="B14" s="16" t="s">
        <v>228</v>
      </c>
      <c r="C14" s="16">
        <v>10000000</v>
      </c>
      <c r="D14" s="8">
        <f t="shared" si="9"/>
        <v>2500</v>
      </c>
      <c r="E14" s="12">
        <v>1</v>
      </c>
      <c r="F14" s="14" t="s">
        <v>131</v>
      </c>
      <c r="G14" s="8">
        <v>20</v>
      </c>
      <c r="H14" s="15">
        <v>200</v>
      </c>
      <c r="I14" s="40">
        <f t="shared" si="0"/>
        <v>1.555104</v>
      </c>
      <c r="J14" s="39">
        <f t="shared" si="7"/>
        <v>128608.76185772799</v>
      </c>
      <c r="K14" s="12">
        <f t="shared" si="8"/>
        <v>77755.199999999997</v>
      </c>
      <c r="L14">
        <v>5</v>
      </c>
      <c r="M14" s="51">
        <v>388776</v>
      </c>
    </row>
    <row r="15" spans="1:13">
      <c r="A15" s="50" t="s">
        <v>129</v>
      </c>
      <c r="B15" s="16" t="s">
        <v>229</v>
      </c>
      <c r="C15" s="16">
        <v>10000000</v>
      </c>
      <c r="D15" s="8">
        <f t="shared" si="9"/>
        <v>500000</v>
      </c>
      <c r="E15" s="12">
        <v>1</v>
      </c>
      <c r="F15" s="14" t="s">
        <v>131</v>
      </c>
      <c r="G15" s="8">
        <v>20</v>
      </c>
      <c r="H15" s="15">
        <v>1</v>
      </c>
      <c r="I15" s="40">
        <f t="shared" ref="I15:I18" si="10">K15/C15*H15</f>
        <v>0.49991099999999999</v>
      </c>
      <c r="J15" s="39">
        <f t="shared" ref="J15:J18" si="11">1000/I15*H15</f>
        <v>2000.3560633792799</v>
      </c>
      <c r="K15" s="12">
        <f t="shared" ref="K15:K18" si="12">M15/L15</f>
        <v>4999110</v>
      </c>
      <c r="L15">
        <v>1</v>
      </c>
      <c r="M15" s="51">
        <v>4999110</v>
      </c>
    </row>
    <row r="16" spans="1:13">
      <c r="A16" s="37"/>
      <c r="B16" s="16" t="s">
        <v>229</v>
      </c>
      <c r="C16" s="16">
        <v>10000000</v>
      </c>
      <c r="D16" s="8">
        <f t="shared" ref="D16:D18" si="13">C16/E16/G16/H16</f>
        <v>10000</v>
      </c>
      <c r="E16" s="12">
        <v>1</v>
      </c>
      <c r="F16" s="14" t="s">
        <v>131</v>
      </c>
      <c r="G16" s="8">
        <v>20</v>
      </c>
      <c r="H16" s="15">
        <v>50</v>
      </c>
      <c r="I16" s="40">
        <f t="shared" si="10"/>
        <v>0.63417400000000002</v>
      </c>
      <c r="J16" s="39">
        <f t="shared" si="11"/>
        <v>78842.715090811005</v>
      </c>
      <c r="K16" s="12">
        <f t="shared" si="12"/>
        <v>126834.8</v>
      </c>
      <c r="L16">
        <v>5</v>
      </c>
      <c r="M16" s="51">
        <v>634174</v>
      </c>
    </row>
    <row r="17" spans="1:13">
      <c r="A17" s="37"/>
      <c r="B17" s="16" t="s">
        <v>229</v>
      </c>
      <c r="C17" s="16">
        <v>10000000</v>
      </c>
      <c r="D17" s="8">
        <f t="shared" si="13"/>
        <v>5000</v>
      </c>
      <c r="E17" s="12">
        <v>1</v>
      </c>
      <c r="F17" s="14" t="s">
        <v>131</v>
      </c>
      <c r="G17" s="8">
        <v>20</v>
      </c>
      <c r="H17" s="15">
        <v>100</v>
      </c>
      <c r="I17" s="40">
        <f t="shared" si="10"/>
        <v>1.304122</v>
      </c>
      <c r="J17" s="39">
        <f t="shared" si="11"/>
        <v>76679.942520715107</v>
      </c>
      <c r="K17" s="12">
        <f t="shared" si="12"/>
        <v>130412.2</v>
      </c>
      <c r="L17">
        <v>5</v>
      </c>
      <c r="M17" s="51">
        <v>652061</v>
      </c>
    </row>
    <row r="18" spans="1:13">
      <c r="A18" s="37"/>
      <c r="B18" s="16" t="s">
        <v>229</v>
      </c>
      <c r="C18" s="16">
        <v>10000000</v>
      </c>
      <c r="D18" s="8">
        <f t="shared" si="13"/>
        <v>2500</v>
      </c>
      <c r="E18" s="12">
        <v>1</v>
      </c>
      <c r="F18" s="14" t="s">
        <v>131</v>
      </c>
      <c r="G18" s="8">
        <v>20</v>
      </c>
      <c r="H18" s="15">
        <v>200</v>
      </c>
      <c r="I18" s="40">
        <f t="shared" si="10"/>
        <v>2.7858040000000002</v>
      </c>
      <c r="J18" s="39">
        <f t="shared" si="11"/>
        <v>71792.559706282307</v>
      </c>
      <c r="K18" s="12">
        <f t="shared" si="12"/>
        <v>139290.20000000001</v>
      </c>
      <c r="L18">
        <v>5</v>
      </c>
      <c r="M18" s="51">
        <v>696451</v>
      </c>
    </row>
    <row r="19" spans="1:13" ht="14.25" customHeight="1">
      <c r="A19" s="105" t="s">
        <v>139</v>
      </c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3">
      <c r="A20" s="1"/>
      <c r="B20" s="1"/>
      <c r="C20" s="1"/>
      <c r="D20" s="1"/>
      <c r="E20" s="1"/>
      <c r="F20" s="1"/>
      <c r="G20" s="1"/>
      <c r="H20" s="1"/>
      <c r="I20" s="41"/>
      <c r="J20" s="52"/>
      <c r="K20" s="1"/>
    </row>
    <row r="21" spans="1:13" s="27" customFormat="1">
      <c r="A21"/>
      <c r="B21"/>
      <c r="C21"/>
      <c r="D21"/>
      <c r="E21"/>
      <c r="F21"/>
      <c r="G21"/>
      <c r="H21" s="1"/>
      <c r="K21"/>
      <c r="L21"/>
      <c r="M21"/>
    </row>
  </sheetData>
  <mergeCells count="2">
    <mergeCell ref="A1:J1"/>
    <mergeCell ref="A19:J19"/>
  </mergeCells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5"/>
  <sheetViews>
    <sheetView zoomScale="85" zoomScaleNormal="85" workbookViewId="0">
      <selection activeCell="F33" sqref="F33"/>
    </sheetView>
  </sheetViews>
  <sheetFormatPr defaultColWidth="9" defaultRowHeight="14"/>
  <cols>
    <col min="1" max="1" width="6.6328125" customWidth="1"/>
    <col min="3" max="3" width="12.26953125" customWidth="1"/>
    <col min="4" max="4" width="11.36328125" customWidth="1"/>
    <col min="6" max="6" width="41.54296875" customWidth="1"/>
    <col min="7" max="7" width="15.08984375" customWidth="1"/>
    <col min="12" max="12" width="11.6328125" customWidth="1"/>
    <col min="14" max="14" width="9.26953125" customWidth="1"/>
    <col min="15" max="15" width="26.1796875" customWidth="1"/>
  </cols>
  <sheetData>
    <row r="1" spans="1:14" ht="14.25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4" ht="42">
      <c r="A2" s="5" t="s">
        <v>116</v>
      </c>
      <c r="B2" s="5" t="s">
        <v>117</v>
      </c>
      <c r="C2" s="5" t="s">
        <v>187</v>
      </c>
      <c r="D2" s="5" t="s">
        <v>119</v>
      </c>
      <c r="E2" s="5" t="s">
        <v>120</v>
      </c>
      <c r="F2" s="5" t="s">
        <v>230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126</v>
      </c>
    </row>
    <row r="3" spans="1:14">
      <c r="A3" s="11" t="s">
        <v>231</v>
      </c>
      <c r="B3" s="13" t="s">
        <v>166</v>
      </c>
      <c r="C3" s="8">
        <v>10000000</v>
      </c>
      <c r="D3" s="8">
        <f>C3/E3/H3/I3</f>
        <v>500000</v>
      </c>
      <c r="E3" s="12">
        <v>1</v>
      </c>
      <c r="F3" s="16" t="s">
        <v>232</v>
      </c>
      <c r="G3" s="36" t="s">
        <v>131</v>
      </c>
      <c r="H3" s="8">
        <v>20</v>
      </c>
      <c r="I3" s="15">
        <v>1</v>
      </c>
      <c r="J3" s="12">
        <f t="shared" ref="J3:J21" si="0">L3/C3*I3</f>
        <v>1.4717811999999999</v>
      </c>
      <c r="K3" s="10">
        <f>1000/J3*I3</f>
        <v>679.44882024583546</v>
      </c>
      <c r="L3" s="12">
        <f>N3/M3</f>
        <v>14717812</v>
      </c>
      <c r="M3">
        <v>1</v>
      </c>
      <c r="N3">
        <v>14717812</v>
      </c>
    </row>
    <row r="4" spans="1:14">
      <c r="B4" s="13" t="s">
        <v>166</v>
      </c>
      <c r="C4" s="8">
        <v>10000000</v>
      </c>
      <c r="D4" s="8">
        <f t="shared" ref="D4:D21" si="1">C4/E4/H4/I4</f>
        <v>10000</v>
      </c>
      <c r="E4" s="12">
        <v>1</v>
      </c>
      <c r="F4" s="16" t="s">
        <v>232</v>
      </c>
      <c r="G4" s="14" t="s">
        <v>131</v>
      </c>
      <c r="H4" s="8">
        <v>20</v>
      </c>
      <c r="I4" s="15">
        <v>50</v>
      </c>
      <c r="J4" s="12">
        <f t="shared" si="0"/>
        <v>1.5694790000000001</v>
      </c>
      <c r="K4" s="10">
        <f t="shared" ref="K4:K7" si="2">1000/J4*I4</f>
        <v>31857.705646268601</v>
      </c>
      <c r="L4" s="12">
        <f t="shared" ref="L4:L11" si="3">N4/M4</f>
        <v>313895.8</v>
      </c>
      <c r="M4">
        <v>5</v>
      </c>
      <c r="N4">
        <v>1569479</v>
      </c>
    </row>
    <row r="5" spans="1:14" s="97" customFormat="1">
      <c r="B5" s="98" t="s">
        <v>166</v>
      </c>
      <c r="C5" s="99">
        <v>10000000</v>
      </c>
      <c r="D5" s="99">
        <f t="shared" si="1"/>
        <v>5000</v>
      </c>
      <c r="E5" s="100">
        <v>1</v>
      </c>
      <c r="F5" s="101" t="s">
        <v>232</v>
      </c>
      <c r="G5" s="99" t="s">
        <v>131</v>
      </c>
      <c r="H5" s="99">
        <v>20</v>
      </c>
      <c r="I5" s="102">
        <v>100</v>
      </c>
      <c r="J5" s="100">
        <f t="shared" si="0"/>
        <v>2.3919519999999999</v>
      </c>
      <c r="K5" s="103">
        <f t="shared" si="2"/>
        <v>41806.859000515062</v>
      </c>
      <c r="L5" s="100">
        <f t="shared" si="3"/>
        <v>239195.2</v>
      </c>
      <c r="M5" s="97">
        <v>5</v>
      </c>
      <c r="N5" s="97">
        <v>1195976</v>
      </c>
    </row>
    <row r="6" spans="1:14">
      <c r="B6" s="13" t="s">
        <v>166</v>
      </c>
      <c r="C6" s="8">
        <v>10000000</v>
      </c>
      <c r="D6" s="8">
        <f t="shared" si="1"/>
        <v>2500</v>
      </c>
      <c r="E6" s="12">
        <v>1</v>
      </c>
      <c r="F6" s="16" t="s">
        <v>232</v>
      </c>
      <c r="G6" s="14" t="s">
        <v>131</v>
      </c>
      <c r="H6" s="8">
        <v>20</v>
      </c>
      <c r="I6" s="15">
        <v>200</v>
      </c>
      <c r="J6" s="12">
        <f t="shared" si="0"/>
        <v>3.8776320000000002</v>
      </c>
      <c r="K6" s="10">
        <f t="shared" si="2"/>
        <v>51577.870205321189</v>
      </c>
      <c r="L6" s="12">
        <f t="shared" si="3"/>
        <v>193881.60000000001</v>
      </c>
      <c r="M6">
        <v>5</v>
      </c>
      <c r="N6">
        <v>969408</v>
      </c>
    </row>
    <row r="7" spans="1:14">
      <c r="B7" s="13" t="s">
        <v>166</v>
      </c>
      <c r="C7" s="8">
        <v>10000000</v>
      </c>
      <c r="D7" s="8">
        <f t="shared" si="1"/>
        <v>500000</v>
      </c>
      <c r="E7" s="12">
        <v>1</v>
      </c>
      <c r="F7" s="16" t="s">
        <v>232</v>
      </c>
      <c r="G7" s="36" t="s">
        <v>143</v>
      </c>
      <c r="H7" s="8">
        <v>20</v>
      </c>
      <c r="I7" s="15">
        <v>1</v>
      </c>
      <c r="J7" s="12">
        <f t="shared" si="0"/>
        <v>0.21562690000000001</v>
      </c>
      <c r="K7" s="10">
        <f t="shared" si="2"/>
        <v>4637.6402944159563</v>
      </c>
      <c r="L7" s="12">
        <f t="shared" si="3"/>
        <v>2156269</v>
      </c>
      <c r="M7">
        <v>1</v>
      </c>
      <c r="N7">
        <v>2156269</v>
      </c>
    </row>
    <row r="8" spans="1:14" s="97" customFormat="1">
      <c r="B8" s="98" t="s">
        <v>166</v>
      </c>
      <c r="C8" s="99">
        <v>10000000</v>
      </c>
      <c r="D8" s="99">
        <f t="shared" si="1"/>
        <v>5000</v>
      </c>
      <c r="E8" s="100">
        <v>1</v>
      </c>
      <c r="F8" s="101" t="s">
        <v>232</v>
      </c>
      <c r="G8" s="98" t="s">
        <v>233</v>
      </c>
      <c r="H8" s="99">
        <v>20</v>
      </c>
      <c r="I8" s="102">
        <v>100</v>
      </c>
      <c r="J8" s="100">
        <f t="shared" si="0"/>
        <v>0.43530399999999997</v>
      </c>
      <c r="K8" s="103">
        <f t="shared" ref="K8:K9" si="4">1000/J8*I8</f>
        <v>229724.51436237665</v>
      </c>
      <c r="L8" s="100">
        <f t="shared" ref="L8:L9" si="5">N8/M8</f>
        <v>43530.400000000001</v>
      </c>
      <c r="M8" s="97">
        <v>5</v>
      </c>
      <c r="N8" s="97">
        <v>217652</v>
      </c>
    </row>
    <row r="9" spans="1:14">
      <c r="B9" s="13" t="s">
        <v>166</v>
      </c>
      <c r="C9" s="8">
        <v>10000000</v>
      </c>
      <c r="D9" s="8">
        <f t="shared" si="1"/>
        <v>2500</v>
      </c>
      <c r="E9" s="12">
        <v>1</v>
      </c>
      <c r="F9" s="16" t="s">
        <v>232</v>
      </c>
      <c r="G9" s="36" t="s">
        <v>233</v>
      </c>
      <c r="H9" s="8">
        <v>20</v>
      </c>
      <c r="I9" s="15">
        <v>200</v>
      </c>
      <c r="J9" s="12">
        <f t="shared" si="0"/>
        <v>0.62730400000000008</v>
      </c>
      <c r="K9" s="10">
        <f t="shared" si="4"/>
        <v>318824.68468238681</v>
      </c>
      <c r="L9" s="12">
        <f t="shared" si="5"/>
        <v>31365.200000000001</v>
      </c>
      <c r="M9">
        <v>5</v>
      </c>
      <c r="N9">
        <v>156826</v>
      </c>
    </row>
    <row r="10" spans="1:14">
      <c r="B10" s="13" t="s">
        <v>166</v>
      </c>
      <c r="C10" s="8">
        <v>10000000</v>
      </c>
      <c r="D10" s="8">
        <f t="shared" si="1"/>
        <v>500000</v>
      </c>
      <c r="E10" s="12">
        <v>1</v>
      </c>
      <c r="F10" s="16" t="s">
        <v>234</v>
      </c>
      <c r="G10" s="14" t="s">
        <v>131</v>
      </c>
      <c r="H10" s="8">
        <v>20</v>
      </c>
      <c r="I10" s="15">
        <v>1</v>
      </c>
      <c r="J10" s="12">
        <f t="shared" si="0"/>
        <v>3.6982925</v>
      </c>
      <c r="K10" s="10">
        <f>1000/J10*I10/2</f>
        <v>135.19752696683673</v>
      </c>
      <c r="L10" s="12">
        <f t="shared" si="3"/>
        <v>36982925</v>
      </c>
      <c r="M10">
        <v>1</v>
      </c>
      <c r="N10">
        <v>36982925</v>
      </c>
    </row>
    <row r="11" spans="1:14">
      <c r="B11" s="13" t="s">
        <v>166</v>
      </c>
      <c r="C11" s="8">
        <v>10000000</v>
      </c>
      <c r="D11" s="8">
        <f t="shared" si="1"/>
        <v>10000</v>
      </c>
      <c r="E11" s="12">
        <v>1</v>
      </c>
      <c r="F11" s="16" t="s">
        <v>234</v>
      </c>
      <c r="G11" s="14" t="s">
        <v>131</v>
      </c>
      <c r="H11" s="8">
        <v>20</v>
      </c>
      <c r="I11" s="15">
        <v>50</v>
      </c>
      <c r="J11" s="12">
        <f t="shared" si="0"/>
        <v>6.0204759999999995</v>
      </c>
      <c r="K11" s="10">
        <f t="shared" ref="K11:K33" si="6">1000/J11*I11/2</f>
        <v>4152.4955834056973</v>
      </c>
      <c r="L11" s="12">
        <f t="shared" si="3"/>
        <v>1204095.2</v>
      </c>
      <c r="M11">
        <v>5</v>
      </c>
      <c r="N11">
        <v>6020476</v>
      </c>
    </row>
    <row r="12" spans="1:14" s="97" customFormat="1">
      <c r="B12" s="98" t="s">
        <v>166</v>
      </c>
      <c r="C12" s="99">
        <v>10000000</v>
      </c>
      <c r="D12" s="99">
        <f t="shared" si="1"/>
        <v>5000</v>
      </c>
      <c r="E12" s="100">
        <v>1</v>
      </c>
      <c r="F12" s="101" t="s">
        <v>234</v>
      </c>
      <c r="G12" s="99" t="s">
        <v>131</v>
      </c>
      <c r="H12" s="99">
        <v>20</v>
      </c>
      <c r="I12" s="102">
        <v>100</v>
      </c>
      <c r="J12" s="100">
        <f t="shared" ref="J12" si="7">L12/C12*I12</f>
        <v>8.8464139999999993</v>
      </c>
      <c r="K12" s="103">
        <f t="shared" si="6"/>
        <v>5652.0076948693568</v>
      </c>
      <c r="L12" s="100">
        <f t="shared" ref="L12" si="8">N12/M12</f>
        <v>884641.4</v>
      </c>
      <c r="M12" s="97">
        <v>5</v>
      </c>
      <c r="N12" s="97">
        <v>4423207</v>
      </c>
    </row>
    <row r="13" spans="1:14">
      <c r="B13" s="13" t="s">
        <v>166</v>
      </c>
      <c r="C13" s="8">
        <v>10000000</v>
      </c>
      <c r="D13" s="8">
        <f t="shared" si="1"/>
        <v>2500</v>
      </c>
      <c r="E13" s="12">
        <v>1</v>
      </c>
      <c r="F13" s="16" t="s">
        <v>234</v>
      </c>
      <c r="G13" s="14" t="s">
        <v>131</v>
      </c>
      <c r="H13" s="8">
        <v>20</v>
      </c>
      <c r="I13" s="15">
        <v>200</v>
      </c>
      <c r="J13" s="12">
        <f t="shared" ref="J13" si="9">L13/C13*I13</f>
        <v>16.039136000000003</v>
      </c>
      <c r="K13" s="10">
        <f t="shared" si="6"/>
        <v>6234.7498019843451</v>
      </c>
      <c r="L13" s="12">
        <f t="shared" ref="L13" si="10">N13/M13</f>
        <v>801956.8</v>
      </c>
      <c r="M13">
        <v>5</v>
      </c>
      <c r="N13">
        <v>4009784</v>
      </c>
    </row>
    <row r="14" spans="1:14">
      <c r="B14" s="13" t="s">
        <v>166</v>
      </c>
      <c r="C14" s="8">
        <v>10000000</v>
      </c>
      <c r="D14" s="8">
        <f t="shared" si="1"/>
        <v>500000</v>
      </c>
      <c r="E14" s="12">
        <v>1</v>
      </c>
      <c r="F14" s="16" t="s">
        <v>235</v>
      </c>
      <c r="G14" s="14" t="s">
        <v>131</v>
      </c>
      <c r="H14" s="8">
        <v>20</v>
      </c>
      <c r="I14" s="15">
        <v>1</v>
      </c>
      <c r="J14" s="12">
        <f t="shared" si="0"/>
        <v>1.8466317999999999</v>
      </c>
      <c r="K14" s="10">
        <f t="shared" si="6"/>
        <v>270.7632349881552</v>
      </c>
      <c r="L14" s="12">
        <f t="shared" ref="L14:L17" si="11">N14/M14</f>
        <v>18466318</v>
      </c>
      <c r="M14">
        <v>1</v>
      </c>
      <c r="N14">
        <v>18466318</v>
      </c>
    </row>
    <row r="15" spans="1:14">
      <c r="B15" s="13" t="s">
        <v>166</v>
      </c>
      <c r="C15" s="8">
        <v>10000000</v>
      </c>
      <c r="D15" s="8">
        <f t="shared" si="1"/>
        <v>10000</v>
      </c>
      <c r="E15" s="12">
        <v>1</v>
      </c>
      <c r="F15" s="16" t="s">
        <v>235</v>
      </c>
      <c r="G15" s="14" t="s">
        <v>131</v>
      </c>
      <c r="H15" s="8">
        <v>20</v>
      </c>
      <c r="I15" s="15">
        <v>50</v>
      </c>
      <c r="J15" s="12">
        <f t="shared" ref="J15" si="12">L15/C15*I15</f>
        <v>2.8168850000000001</v>
      </c>
      <c r="K15" s="10">
        <f t="shared" si="6"/>
        <v>8875.0516971761353</v>
      </c>
      <c r="L15" s="12">
        <f t="shared" ref="L15" si="13">N15/M15</f>
        <v>563377</v>
      </c>
      <c r="M15">
        <v>5</v>
      </c>
      <c r="N15">
        <v>2816885</v>
      </c>
    </row>
    <row r="16" spans="1:14" s="97" customFormat="1">
      <c r="B16" s="98" t="s">
        <v>166</v>
      </c>
      <c r="C16" s="99">
        <v>10000000</v>
      </c>
      <c r="D16" s="99">
        <f t="shared" si="1"/>
        <v>5000</v>
      </c>
      <c r="E16" s="100">
        <v>1</v>
      </c>
      <c r="F16" s="101" t="s">
        <v>235</v>
      </c>
      <c r="G16" s="99" t="s">
        <v>131</v>
      </c>
      <c r="H16" s="99">
        <v>20</v>
      </c>
      <c r="I16" s="102">
        <v>100</v>
      </c>
      <c r="J16" s="100">
        <f t="shared" si="0"/>
        <v>3.6478980000000001</v>
      </c>
      <c r="K16" s="103">
        <f t="shared" si="6"/>
        <v>13706.523592490799</v>
      </c>
      <c r="L16" s="100">
        <f t="shared" si="11"/>
        <v>364789.8</v>
      </c>
      <c r="M16" s="97">
        <v>5</v>
      </c>
      <c r="N16" s="97">
        <v>1823949</v>
      </c>
    </row>
    <row r="17" spans="2:14">
      <c r="B17" s="13" t="s">
        <v>166</v>
      </c>
      <c r="C17" s="8">
        <v>10000000</v>
      </c>
      <c r="D17" s="8">
        <f t="shared" si="1"/>
        <v>2500</v>
      </c>
      <c r="E17" s="12">
        <v>1</v>
      </c>
      <c r="F17" s="16" t="s">
        <v>235</v>
      </c>
      <c r="G17" s="14" t="s">
        <v>131</v>
      </c>
      <c r="H17" s="8">
        <v>20</v>
      </c>
      <c r="I17" s="15">
        <v>200</v>
      </c>
      <c r="J17" s="12">
        <f t="shared" si="0"/>
        <v>6.3734159999999997</v>
      </c>
      <c r="K17" s="10">
        <f t="shared" si="6"/>
        <v>15690.173056332742</v>
      </c>
      <c r="L17" s="12">
        <f t="shared" si="11"/>
        <v>318670.8</v>
      </c>
      <c r="M17">
        <v>5</v>
      </c>
      <c r="N17">
        <v>1593354</v>
      </c>
    </row>
    <row r="18" spans="2:14">
      <c r="B18" s="13" t="s">
        <v>166</v>
      </c>
      <c r="C18" s="8">
        <v>10000000</v>
      </c>
      <c r="D18" s="8">
        <f t="shared" si="1"/>
        <v>500000</v>
      </c>
      <c r="E18" s="12">
        <v>1</v>
      </c>
      <c r="F18" s="16" t="s">
        <v>236</v>
      </c>
      <c r="G18" s="14" t="s">
        <v>131</v>
      </c>
      <c r="H18" s="8">
        <v>20</v>
      </c>
      <c r="I18" s="15">
        <v>1</v>
      </c>
      <c r="J18" s="12">
        <f t="shared" si="0"/>
        <v>1.0993168</v>
      </c>
      <c r="K18" s="10">
        <f t="shared" si="6"/>
        <v>454.82794404670244</v>
      </c>
      <c r="L18" s="12">
        <f t="shared" ref="L18:L25" si="14">N18/M18</f>
        <v>10993168</v>
      </c>
      <c r="M18">
        <v>1</v>
      </c>
      <c r="N18">
        <v>10993168</v>
      </c>
    </row>
    <row r="19" spans="2:14">
      <c r="B19" s="13" t="s">
        <v>166</v>
      </c>
      <c r="C19" s="8">
        <v>10000000</v>
      </c>
      <c r="D19" s="8">
        <f t="shared" si="1"/>
        <v>10000</v>
      </c>
      <c r="E19" s="12">
        <v>1</v>
      </c>
      <c r="F19" s="16" t="s">
        <v>236</v>
      </c>
      <c r="G19" s="14" t="s">
        <v>131</v>
      </c>
      <c r="H19" s="8">
        <v>20</v>
      </c>
      <c r="I19" s="15">
        <v>50</v>
      </c>
      <c r="J19" s="12">
        <f t="shared" si="0"/>
        <v>1.8749120000000001</v>
      </c>
      <c r="K19" s="10">
        <f t="shared" si="6"/>
        <v>13333.959140482326</v>
      </c>
      <c r="L19" s="12">
        <f t="shared" si="14"/>
        <v>374982.40000000002</v>
      </c>
      <c r="M19">
        <v>5</v>
      </c>
      <c r="N19">
        <v>1874912</v>
      </c>
    </row>
    <row r="20" spans="2:14" s="97" customFormat="1">
      <c r="B20" s="98" t="s">
        <v>166</v>
      </c>
      <c r="C20" s="99">
        <v>10000000</v>
      </c>
      <c r="D20" s="99">
        <f t="shared" si="1"/>
        <v>5000</v>
      </c>
      <c r="E20" s="100">
        <v>1</v>
      </c>
      <c r="F20" s="101" t="s">
        <v>236</v>
      </c>
      <c r="G20" s="99" t="s">
        <v>131</v>
      </c>
      <c r="H20" s="99">
        <v>20</v>
      </c>
      <c r="I20" s="102">
        <v>100</v>
      </c>
      <c r="J20" s="100">
        <f t="shared" si="0"/>
        <v>2.6897500000000001</v>
      </c>
      <c r="K20" s="103">
        <f t="shared" si="6"/>
        <v>18589.088205223532</v>
      </c>
      <c r="L20" s="100">
        <f t="shared" si="14"/>
        <v>268975</v>
      </c>
      <c r="M20" s="97">
        <v>5</v>
      </c>
      <c r="N20" s="97">
        <v>1344875</v>
      </c>
    </row>
    <row r="21" spans="2:14">
      <c r="B21" s="13" t="s">
        <v>166</v>
      </c>
      <c r="C21" s="8">
        <v>10000000</v>
      </c>
      <c r="D21" s="8">
        <f t="shared" si="1"/>
        <v>2500</v>
      </c>
      <c r="E21" s="12">
        <v>1</v>
      </c>
      <c r="F21" s="16" t="s">
        <v>236</v>
      </c>
      <c r="G21" s="14" t="s">
        <v>131</v>
      </c>
      <c r="H21" s="8">
        <v>20</v>
      </c>
      <c r="I21" s="15">
        <v>200</v>
      </c>
      <c r="J21" s="12">
        <f t="shared" si="0"/>
        <v>4.7940359999999993</v>
      </c>
      <c r="K21" s="10">
        <f t="shared" si="6"/>
        <v>20859.250952641996</v>
      </c>
      <c r="L21" s="12">
        <f t="shared" si="14"/>
        <v>239701.8</v>
      </c>
      <c r="M21">
        <v>5</v>
      </c>
      <c r="N21">
        <v>1198509</v>
      </c>
    </row>
    <row r="22" spans="2:14">
      <c r="B22" s="13" t="s">
        <v>166</v>
      </c>
      <c r="C22" s="8">
        <v>1000</v>
      </c>
      <c r="D22" s="8">
        <v>1000</v>
      </c>
      <c r="E22" s="12">
        <v>1</v>
      </c>
      <c r="F22" s="16" t="s">
        <v>237</v>
      </c>
      <c r="G22" s="14" t="s">
        <v>131</v>
      </c>
      <c r="H22" s="8">
        <v>20</v>
      </c>
      <c r="I22" s="15">
        <v>1</v>
      </c>
      <c r="J22" s="12">
        <f>L22/C22/H22</f>
        <v>3.0667999999999997</v>
      </c>
      <c r="K22" s="10">
        <f t="shared" si="6"/>
        <v>163.03638972218602</v>
      </c>
      <c r="L22" s="12">
        <f t="shared" si="14"/>
        <v>61336</v>
      </c>
      <c r="M22">
        <v>1</v>
      </c>
      <c r="N22">
        <v>61336</v>
      </c>
    </row>
    <row r="23" spans="2:14">
      <c r="B23" s="13" t="s">
        <v>166</v>
      </c>
      <c r="C23" s="8">
        <v>1000</v>
      </c>
      <c r="D23" s="8">
        <v>1000</v>
      </c>
      <c r="E23" s="12">
        <v>1</v>
      </c>
      <c r="F23" s="16" t="s">
        <v>237</v>
      </c>
      <c r="G23" s="14" t="s">
        <v>131</v>
      </c>
      <c r="H23" s="8">
        <v>20</v>
      </c>
      <c r="I23" s="15">
        <v>50</v>
      </c>
      <c r="J23" s="12">
        <f t="shared" ref="J23:J33" si="15">L23/C23/H23</f>
        <v>6.0519100000000003</v>
      </c>
      <c r="K23" s="10">
        <f t="shared" si="6"/>
        <v>4130.9272609804175</v>
      </c>
      <c r="L23" s="12">
        <f t="shared" si="14"/>
        <v>121038.2</v>
      </c>
      <c r="M23">
        <v>5</v>
      </c>
      <c r="N23">
        <v>605191</v>
      </c>
    </row>
    <row r="24" spans="2:14" s="97" customFormat="1">
      <c r="B24" s="98" t="s">
        <v>166</v>
      </c>
      <c r="C24" s="99">
        <v>1000</v>
      </c>
      <c r="D24" s="99">
        <v>1000</v>
      </c>
      <c r="E24" s="100">
        <v>1</v>
      </c>
      <c r="F24" s="101" t="s">
        <v>237</v>
      </c>
      <c r="G24" s="99" t="s">
        <v>131</v>
      </c>
      <c r="H24" s="99">
        <v>20</v>
      </c>
      <c r="I24" s="102">
        <v>100</v>
      </c>
      <c r="J24" s="100">
        <f t="shared" si="15"/>
        <v>11.49572</v>
      </c>
      <c r="K24" s="103">
        <f t="shared" si="6"/>
        <v>4349.4448368610228</v>
      </c>
      <c r="L24" s="100">
        <f t="shared" si="14"/>
        <v>229914.4</v>
      </c>
      <c r="M24" s="97">
        <v>5</v>
      </c>
      <c r="N24" s="97">
        <v>1149572</v>
      </c>
    </row>
    <row r="25" spans="2:14">
      <c r="B25" s="13" t="s">
        <v>166</v>
      </c>
      <c r="C25" s="8">
        <v>1000</v>
      </c>
      <c r="D25" s="8">
        <v>1000</v>
      </c>
      <c r="E25" s="12">
        <v>1</v>
      </c>
      <c r="F25" s="16" t="s">
        <v>237</v>
      </c>
      <c r="G25" s="14" t="s">
        <v>131</v>
      </c>
      <c r="H25" s="8">
        <v>20</v>
      </c>
      <c r="I25" s="15">
        <v>200</v>
      </c>
      <c r="J25" s="12">
        <f t="shared" si="15"/>
        <v>17.85904</v>
      </c>
      <c r="K25" s="10">
        <f t="shared" si="6"/>
        <v>5599.4051192001361</v>
      </c>
      <c r="L25" s="12">
        <f t="shared" si="14"/>
        <v>357180.8</v>
      </c>
      <c r="M25">
        <v>5</v>
      </c>
      <c r="N25">
        <v>1785904</v>
      </c>
    </row>
    <row r="26" spans="2:14">
      <c r="B26" s="13" t="s">
        <v>166</v>
      </c>
      <c r="C26" s="8">
        <v>1000</v>
      </c>
      <c r="D26" s="8">
        <v>1000</v>
      </c>
      <c r="E26" s="12">
        <v>1</v>
      </c>
      <c r="F26" s="16" t="s">
        <v>238</v>
      </c>
      <c r="G26" s="14" t="s">
        <v>131</v>
      </c>
      <c r="H26" s="8">
        <v>20</v>
      </c>
      <c r="I26" s="15">
        <v>1</v>
      </c>
      <c r="J26" s="12">
        <f t="shared" si="15"/>
        <v>1.5821499999999999</v>
      </c>
      <c r="K26" s="10">
        <f t="shared" si="6"/>
        <v>316.02566128369625</v>
      </c>
      <c r="L26" s="12">
        <f t="shared" ref="L26:L34" si="16">N26/M26</f>
        <v>31643</v>
      </c>
      <c r="M26">
        <v>1</v>
      </c>
      <c r="N26">
        <v>31643</v>
      </c>
    </row>
    <row r="27" spans="2:14">
      <c r="B27" s="13" t="s">
        <v>166</v>
      </c>
      <c r="C27" s="8">
        <v>1000</v>
      </c>
      <c r="D27" s="8">
        <v>1000</v>
      </c>
      <c r="E27" s="12">
        <v>1</v>
      </c>
      <c r="F27" s="16" t="s">
        <v>238</v>
      </c>
      <c r="G27" s="14" t="s">
        <v>131</v>
      </c>
      <c r="H27" s="8">
        <v>20</v>
      </c>
      <c r="I27" s="15">
        <v>50</v>
      </c>
      <c r="J27" s="12">
        <f t="shared" si="15"/>
        <v>3.0181300000000002</v>
      </c>
      <c r="K27" s="10">
        <f t="shared" si="6"/>
        <v>8283.274742969983</v>
      </c>
      <c r="L27" s="12">
        <f t="shared" si="16"/>
        <v>60362.6</v>
      </c>
      <c r="M27">
        <v>5</v>
      </c>
      <c r="N27">
        <v>301813</v>
      </c>
    </row>
    <row r="28" spans="2:14" s="97" customFormat="1">
      <c r="B28" s="98" t="s">
        <v>166</v>
      </c>
      <c r="C28" s="99">
        <v>1000</v>
      </c>
      <c r="D28" s="99">
        <v>1000</v>
      </c>
      <c r="E28" s="100">
        <v>1</v>
      </c>
      <c r="F28" s="101" t="s">
        <v>238</v>
      </c>
      <c r="G28" s="99" t="s">
        <v>131</v>
      </c>
      <c r="H28" s="99">
        <v>20</v>
      </c>
      <c r="I28" s="102">
        <v>100</v>
      </c>
      <c r="J28" s="100">
        <f t="shared" si="15"/>
        <v>4.7344400000000002</v>
      </c>
      <c r="K28" s="103">
        <f t="shared" si="6"/>
        <v>10560.911110923362</v>
      </c>
      <c r="L28" s="100">
        <f t="shared" si="16"/>
        <v>94688.8</v>
      </c>
      <c r="M28" s="97">
        <v>5</v>
      </c>
      <c r="N28" s="97">
        <v>473444</v>
      </c>
    </row>
    <row r="29" spans="2:14">
      <c r="B29" s="13" t="s">
        <v>166</v>
      </c>
      <c r="C29" s="8">
        <v>1000</v>
      </c>
      <c r="D29" s="8">
        <v>1000</v>
      </c>
      <c r="E29" s="12">
        <v>1</v>
      </c>
      <c r="F29" s="16" t="s">
        <v>238</v>
      </c>
      <c r="G29" s="14" t="s">
        <v>131</v>
      </c>
      <c r="H29" s="8">
        <v>20</v>
      </c>
      <c r="I29" s="15">
        <v>200</v>
      </c>
      <c r="J29" s="12">
        <f t="shared" si="15"/>
        <v>7.0542899999999991</v>
      </c>
      <c r="K29" s="10">
        <f t="shared" si="6"/>
        <v>14175.771055627147</v>
      </c>
      <c r="L29" s="12">
        <f t="shared" si="16"/>
        <v>141085.79999999999</v>
      </c>
      <c r="M29">
        <v>5</v>
      </c>
      <c r="N29">
        <v>705429</v>
      </c>
    </row>
    <row r="30" spans="2:14">
      <c r="B30" s="13" t="s">
        <v>166</v>
      </c>
      <c r="C30" s="8">
        <v>1000</v>
      </c>
      <c r="D30" s="8">
        <v>1000</v>
      </c>
      <c r="E30" s="12">
        <v>1</v>
      </c>
      <c r="F30" s="16" t="s">
        <v>239</v>
      </c>
      <c r="G30" s="14" t="s">
        <v>131</v>
      </c>
      <c r="H30" s="8">
        <v>20</v>
      </c>
      <c r="I30" s="15">
        <v>1</v>
      </c>
      <c r="J30" s="12">
        <f t="shared" si="15"/>
        <v>1.0234999999999999</v>
      </c>
      <c r="K30" s="10">
        <f t="shared" si="6"/>
        <v>488.51978505129466</v>
      </c>
      <c r="L30" s="12">
        <f t="shared" si="16"/>
        <v>20470</v>
      </c>
      <c r="M30">
        <v>1</v>
      </c>
      <c r="N30">
        <v>20470</v>
      </c>
    </row>
    <row r="31" spans="2:14">
      <c r="B31" s="13" t="s">
        <v>166</v>
      </c>
      <c r="C31" s="8">
        <v>1000</v>
      </c>
      <c r="D31" s="8">
        <v>1000</v>
      </c>
      <c r="E31" s="12">
        <v>1</v>
      </c>
      <c r="F31" s="16" t="s">
        <v>239</v>
      </c>
      <c r="G31" s="14" t="s">
        <v>131</v>
      </c>
      <c r="H31" s="8">
        <v>20</v>
      </c>
      <c r="I31" s="15">
        <v>50</v>
      </c>
      <c r="J31" s="12">
        <f t="shared" si="15"/>
        <v>2.0270999999999999</v>
      </c>
      <c r="K31" s="10">
        <f t="shared" si="6"/>
        <v>12332.889349316758</v>
      </c>
      <c r="L31" s="12">
        <f t="shared" si="16"/>
        <v>40542</v>
      </c>
      <c r="M31">
        <v>5</v>
      </c>
      <c r="N31">
        <v>202710</v>
      </c>
    </row>
    <row r="32" spans="2:14" s="97" customFormat="1">
      <c r="B32" s="98" t="s">
        <v>166</v>
      </c>
      <c r="C32" s="99">
        <v>1000</v>
      </c>
      <c r="D32" s="99">
        <v>1000</v>
      </c>
      <c r="E32" s="100">
        <v>1</v>
      </c>
      <c r="F32" s="101" t="s">
        <v>239</v>
      </c>
      <c r="G32" s="99" t="s">
        <v>131</v>
      </c>
      <c r="H32" s="99">
        <v>20</v>
      </c>
      <c r="I32" s="102">
        <v>100</v>
      </c>
      <c r="J32" s="100">
        <f t="shared" si="15"/>
        <v>2.56155</v>
      </c>
      <c r="K32" s="103">
        <f t="shared" si="6"/>
        <v>19519.431594151978</v>
      </c>
      <c r="L32" s="100">
        <f t="shared" si="16"/>
        <v>51231</v>
      </c>
      <c r="M32" s="97">
        <v>5</v>
      </c>
      <c r="N32" s="97">
        <v>256155</v>
      </c>
    </row>
    <row r="33" spans="1:14">
      <c r="B33" s="13" t="s">
        <v>166</v>
      </c>
      <c r="C33" s="8">
        <v>1000</v>
      </c>
      <c r="D33" s="8">
        <v>1000</v>
      </c>
      <c r="E33" s="12">
        <v>1</v>
      </c>
      <c r="F33" s="16" t="s">
        <v>239</v>
      </c>
      <c r="G33" s="14" t="s">
        <v>131</v>
      </c>
      <c r="H33" s="8">
        <v>20</v>
      </c>
      <c r="I33" s="15">
        <v>200</v>
      </c>
      <c r="J33" s="12">
        <f t="shared" si="15"/>
        <v>3.9514000000000005</v>
      </c>
      <c r="K33" s="10">
        <f t="shared" si="6"/>
        <v>25307.485954345291</v>
      </c>
      <c r="L33" s="12">
        <f t="shared" si="16"/>
        <v>79028</v>
      </c>
      <c r="M33">
        <v>5</v>
      </c>
      <c r="N33">
        <v>395140</v>
      </c>
    </row>
    <row r="34" spans="1:14">
      <c r="A34" s="11" t="s">
        <v>231</v>
      </c>
      <c r="B34" s="13" t="s">
        <v>166</v>
      </c>
      <c r="C34" s="8">
        <v>10000000</v>
      </c>
      <c r="D34" s="8">
        <f>C34/E34/H34/I34</f>
        <v>500000</v>
      </c>
      <c r="E34" s="12">
        <v>1</v>
      </c>
      <c r="F34" s="16" t="s">
        <v>240</v>
      </c>
      <c r="G34" s="36" t="s">
        <v>131</v>
      </c>
      <c r="H34" s="8">
        <v>20</v>
      </c>
      <c r="I34" s="15">
        <v>1</v>
      </c>
      <c r="J34" s="12">
        <f t="shared" ref="J34:J41" si="17">L34/C34*I34</f>
        <v>1.3561265</v>
      </c>
      <c r="K34" s="10">
        <f>1000/J34*I34</f>
        <v>737.3943360003658</v>
      </c>
      <c r="L34" s="12">
        <f t="shared" si="16"/>
        <v>13561265</v>
      </c>
      <c r="M34">
        <v>1</v>
      </c>
      <c r="N34">
        <v>13561265</v>
      </c>
    </row>
    <row r="35" spans="1:14">
      <c r="B35" s="13" t="s">
        <v>166</v>
      </c>
      <c r="C35" s="8">
        <v>10000000</v>
      </c>
      <c r="D35" s="8">
        <f t="shared" ref="D35:D52" si="18">C35/E35/H35/I35</f>
        <v>10000</v>
      </c>
      <c r="E35" s="12">
        <v>1</v>
      </c>
      <c r="F35" s="16" t="s">
        <v>240</v>
      </c>
      <c r="G35" s="14" t="s">
        <v>131</v>
      </c>
      <c r="H35" s="8">
        <v>20</v>
      </c>
      <c r="I35" s="15">
        <v>50</v>
      </c>
      <c r="J35" s="12">
        <f t="shared" si="17"/>
        <v>1.8247489999999997</v>
      </c>
      <c r="K35" s="10">
        <f t="shared" ref="K35:K38" si="19">1000/J35*I35</f>
        <v>27401.028853831405</v>
      </c>
      <c r="L35" s="12">
        <f t="shared" ref="L35:L38" si="20">N35/M35</f>
        <v>364949.8</v>
      </c>
      <c r="M35">
        <v>5</v>
      </c>
      <c r="N35">
        <v>1824749</v>
      </c>
    </row>
    <row r="36" spans="1:14" s="97" customFormat="1">
      <c r="B36" s="98" t="s">
        <v>166</v>
      </c>
      <c r="C36" s="99">
        <v>10000000</v>
      </c>
      <c r="D36" s="99">
        <f t="shared" si="18"/>
        <v>5000</v>
      </c>
      <c r="E36" s="100">
        <v>1</v>
      </c>
      <c r="F36" s="101" t="s">
        <v>240</v>
      </c>
      <c r="G36" s="99" t="s">
        <v>131</v>
      </c>
      <c r="H36" s="99">
        <v>20</v>
      </c>
      <c r="I36" s="102">
        <v>100</v>
      </c>
      <c r="J36" s="100">
        <f t="shared" si="17"/>
        <v>2.5178579999999999</v>
      </c>
      <c r="K36" s="103">
        <f t="shared" si="19"/>
        <v>39716.298536295537</v>
      </c>
      <c r="L36" s="100">
        <f t="shared" si="20"/>
        <v>251785.8</v>
      </c>
      <c r="M36" s="97">
        <v>5</v>
      </c>
      <c r="N36" s="97">
        <v>1258929</v>
      </c>
    </row>
    <row r="37" spans="1:14">
      <c r="B37" s="13" t="s">
        <v>166</v>
      </c>
      <c r="C37" s="8">
        <v>10000000</v>
      </c>
      <c r="D37" s="8">
        <f t="shared" si="18"/>
        <v>2500</v>
      </c>
      <c r="E37" s="12">
        <v>1</v>
      </c>
      <c r="F37" s="16" t="s">
        <v>240</v>
      </c>
      <c r="G37" s="14" t="s">
        <v>131</v>
      </c>
      <c r="H37" s="8">
        <v>20</v>
      </c>
      <c r="I37" s="15">
        <v>200</v>
      </c>
      <c r="J37" s="12">
        <f t="shared" si="17"/>
        <v>4.4585399999999993</v>
      </c>
      <c r="K37" s="10">
        <f t="shared" si="19"/>
        <v>44857.733697578144</v>
      </c>
      <c r="L37" s="12">
        <f t="shared" si="20"/>
        <v>222927</v>
      </c>
      <c r="M37">
        <v>5</v>
      </c>
      <c r="N37">
        <v>1114635</v>
      </c>
    </row>
    <row r="38" spans="1:14">
      <c r="B38" s="13" t="s">
        <v>166</v>
      </c>
      <c r="C38" s="8">
        <v>10000000</v>
      </c>
      <c r="D38" s="8">
        <f t="shared" si="18"/>
        <v>500000</v>
      </c>
      <c r="E38" s="12">
        <v>1</v>
      </c>
      <c r="F38" s="16" t="s">
        <v>240</v>
      </c>
      <c r="G38" s="36" t="s">
        <v>143</v>
      </c>
      <c r="H38" s="8">
        <v>20</v>
      </c>
      <c r="I38" s="15">
        <v>1</v>
      </c>
      <c r="J38" s="12">
        <f t="shared" si="17"/>
        <v>0.97101329999999997</v>
      </c>
      <c r="K38" s="10">
        <f t="shared" si="19"/>
        <v>1029.8520112958288</v>
      </c>
      <c r="L38" s="12">
        <f t="shared" si="20"/>
        <v>9710133</v>
      </c>
      <c r="M38">
        <v>1</v>
      </c>
      <c r="N38">
        <v>9710133</v>
      </c>
    </row>
    <row r="39" spans="1:14" s="97" customFormat="1">
      <c r="B39" s="98" t="s">
        <v>166</v>
      </c>
      <c r="C39" s="99">
        <v>10000000</v>
      </c>
      <c r="D39" s="99">
        <f t="shared" si="18"/>
        <v>5000</v>
      </c>
      <c r="E39" s="100">
        <v>1</v>
      </c>
      <c r="F39" s="101" t="s">
        <v>240</v>
      </c>
      <c r="G39" s="98" t="s">
        <v>233</v>
      </c>
      <c r="H39" s="99">
        <v>20</v>
      </c>
      <c r="I39" s="102">
        <v>100</v>
      </c>
      <c r="J39" s="100">
        <f t="shared" si="17"/>
        <v>1.6363160000000001</v>
      </c>
      <c r="K39" s="103">
        <f t="shared" ref="K39:K40" si="21">1000/J39*I39</f>
        <v>61112.890175247318</v>
      </c>
      <c r="L39" s="100">
        <f t="shared" ref="L39:L56" si="22">N39/M39</f>
        <v>163631.6</v>
      </c>
      <c r="M39" s="97">
        <v>5</v>
      </c>
      <c r="N39" s="97">
        <v>818158</v>
      </c>
    </row>
    <row r="40" spans="1:14">
      <c r="B40" s="13" t="s">
        <v>166</v>
      </c>
      <c r="C40" s="8">
        <v>10000000</v>
      </c>
      <c r="D40" s="8">
        <f t="shared" si="18"/>
        <v>2500</v>
      </c>
      <c r="E40" s="12">
        <v>1</v>
      </c>
      <c r="F40" s="16" t="s">
        <v>240</v>
      </c>
      <c r="G40" s="36" t="s">
        <v>233</v>
      </c>
      <c r="H40" s="8">
        <v>20</v>
      </c>
      <c r="I40" s="15">
        <v>200</v>
      </c>
      <c r="J40" s="12">
        <f t="shared" si="17"/>
        <v>4.2907599999999997</v>
      </c>
      <c r="K40" s="10">
        <f t="shared" si="21"/>
        <v>46611.789053687462</v>
      </c>
      <c r="L40" s="12">
        <f t="shared" si="22"/>
        <v>214538</v>
      </c>
      <c r="M40">
        <v>5</v>
      </c>
      <c r="N40">
        <v>1072690</v>
      </c>
    </row>
    <row r="41" spans="1:14">
      <c r="B41" s="13" t="s">
        <v>166</v>
      </c>
      <c r="C41" s="8">
        <v>10000000</v>
      </c>
      <c r="D41" s="8">
        <f t="shared" si="18"/>
        <v>500000</v>
      </c>
      <c r="E41" s="12">
        <v>1</v>
      </c>
      <c r="F41" s="16" t="s">
        <v>241</v>
      </c>
      <c r="G41" s="14" t="s">
        <v>131</v>
      </c>
      <c r="H41" s="8">
        <v>20</v>
      </c>
      <c r="I41" s="15">
        <v>1</v>
      </c>
      <c r="J41" s="12">
        <f t="shared" si="17"/>
        <v>3.8857588000000001</v>
      </c>
      <c r="K41" s="10">
        <f>1000/J41*I41/2</f>
        <v>128.6749965026136</v>
      </c>
      <c r="L41" s="12">
        <f t="shared" si="22"/>
        <v>38857588</v>
      </c>
      <c r="M41">
        <v>1</v>
      </c>
      <c r="N41">
        <v>38857588</v>
      </c>
    </row>
    <row r="42" spans="1:14">
      <c r="B42" s="13" t="s">
        <v>166</v>
      </c>
      <c r="C42" s="8">
        <v>10000000</v>
      </c>
      <c r="D42" s="8">
        <f t="shared" si="18"/>
        <v>10000</v>
      </c>
      <c r="E42" s="12">
        <v>1</v>
      </c>
      <c r="F42" s="16" t="s">
        <v>241</v>
      </c>
      <c r="G42" s="14" t="s">
        <v>131</v>
      </c>
      <c r="H42" s="8">
        <v>20</v>
      </c>
      <c r="I42" s="15">
        <v>50</v>
      </c>
      <c r="J42" s="12">
        <f t="shared" ref="J42:J52" si="23">L42/C42*I42</f>
        <v>6.7835039999999998</v>
      </c>
      <c r="K42" s="10">
        <f t="shared" ref="K42:K64" si="24">1000/J42*I42/2</f>
        <v>3685.4109616504984</v>
      </c>
      <c r="L42" s="12">
        <f t="shared" si="22"/>
        <v>1356700.8</v>
      </c>
      <c r="M42">
        <v>5</v>
      </c>
      <c r="N42">
        <v>6783504</v>
      </c>
    </row>
    <row r="43" spans="1:14" s="97" customFormat="1">
      <c r="B43" s="98" t="s">
        <v>166</v>
      </c>
      <c r="C43" s="99">
        <v>10000000</v>
      </c>
      <c r="D43" s="99">
        <f t="shared" si="18"/>
        <v>5000</v>
      </c>
      <c r="E43" s="100">
        <v>1</v>
      </c>
      <c r="F43" s="101" t="s">
        <v>241</v>
      </c>
      <c r="G43" s="99" t="s">
        <v>131</v>
      </c>
      <c r="H43" s="99">
        <v>20</v>
      </c>
      <c r="I43" s="102">
        <v>100</v>
      </c>
      <c r="J43" s="100">
        <f t="shared" si="23"/>
        <v>9.6603740000000009</v>
      </c>
      <c r="K43" s="103">
        <f t="shared" si="24"/>
        <v>5175.7830493933252</v>
      </c>
      <c r="L43" s="100">
        <f t="shared" si="22"/>
        <v>966037.4</v>
      </c>
      <c r="M43" s="97">
        <v>5</v>
      </c>
      <c r="N43" s="97">
        <v>4830187</v>
      </c>
    </row>
    <row r="44" spans="1:14">
      <c r="B44" s="13" t="s">
        <v>166</v>
      </c>
      <c r="C44" s="8">
        <v>10000000</v>
      </c>
      <c r="D44" s="8">
        <f t="shared" si="18"/>
        <v>2500</v>
      </c>
      <c r="E44" s="12">
        <v>1</v>
      </c>
      <c r="F44" s="16" t="s">
        <v>241</v>
      </c>
      <c r="G44" s="14" t="s">
        <v>131</v>
      </c>
      <c r="H44" s="8">
        <v>20</v>
      </c>
      <c r="I44" s="15">
        <v>200</v>
      </c>
      <c r="J44" s="12">
        <f t="shared" si="23"/>
        <v>17.051323999999997</v>
      </c>
      <c r="K44" s="10">
        <f t="shared" si="24"/>
        <v>5864.647226221261</v>
      </c>
      <c r="L44" s="12">
        <f t="shared" si="22"/>
        <v>852566.2</v>
      </c>
      <c r="M44">
        <v>5</v>
      </c>
      <c r="N44">
        <v>4262831</v>
      </c>
    </row>
    <row r="45" spans="1:14">
      <c r="B45" s="13" t="s">
        <v>166</v>
      </c>
      <c r="C45" s="8">
        <v>10000000</v>
      </c>
      <c r="D45" s="8">
        <f t="shared" si="18"/>
        <v>500000</v>
      </c>
      <c r="E45" s="12">
        <v>1</v>
      </c>
      <c r="F45" s="16" t="s">
        <v>242</v>
      </c>
      <c r="G45" s="14" t="s">
        <v>131</v>
      </c>
      <c r="H45" s="8">
        <v>20</v>
      </c>
      <c r="I45" s="15">
        <v>1</v>
      </c>
      <c r="J45" s="12">
        <f t="shared" si="23"/>
        <v>1.9827239000000001</v>
      </c>
      <c r="K45" s="10">
        <f t="shared" si="24"/>
        <v>252.17832901494756</v>
      </c>
      <c r="L45" s="12">
        <f t="shared" si="22"/>
        <v>19827239</v>
      </c>
      <c r="M45">
        <v>1</v>
      </c>
      <c r="N45">
        <v>19827239</v>
      </c>
    </row>
    <row r="46" spans="1:14">
      <c r="B46" s="13" t="s">
        <v>166</v>
      </c>
      <c r="C46" s="8">
        <v>10000000</v>
      </c>
      <c r="D46" s="8">
        <f t="shared" si="18"/>
        <v>10000</v>
      </c>
      <c r="E46" s="12">
        <v>1</v>
      </c>
      <c r="F46" s="16" t="s">
        <v>242</v>
      </c>
      <c r="G46" s="14" t="s">
        <v>131</v>
      </c>
      <c r="H46" s="8">
        <v>20</v>
      </c>
      <c r="I46" s="15">
        <v>50</v>
      </c>
      <c r="J46" s="12">
        <f t="shared" si="23"/>
        <v>3.36537</v>
      </c>
      <c r="K46" s="10">
        <f t="shared" si="24"/>
        <v>7428.6036899360251</v>
      </c>
      <c r="L46" s="12">
        <f t="shared" si="22"/>
        <v>673074</v>
      </c>
      <c r="M46">
        <v>5</v>
      </c>
      <c r="N46">
        <v>3365370</v>
      </c>
    </row>
    <row r="47" spans="1:14" s="97" customFormat="1">
      <c r="B47" s="98" t="s">
        <v>166</v>
      </c>
      <c r="C47" s="99">
        <v>10000000</v>
      </c>
      <c r="D47" s="99">
        <f t="shared" si="18"/>
        <v>5000</v>
      </c>
      <c r="E47" s="100">
        <v>1</v>
      </c>
      <c r="F47" s="101" t="s">
        <v>242</v>
      </c>
      <c r="G47" s="99" t="s">
        <v>131</v>
      </c>
      <c r="H47" s="99">
        <v>20</v>
      </c>
      <c r="I47" s="102">
        <v>100</v>
      </c>
      <c r="J47" s="100">
        <f t="shared" si="23"/>
        <v>4.0202780000000002</v>
      </c>
      <c r="K47" s="103">
        <f t="shared" si="24"/>
        <v>12436.95087752638</v>
      </c>
      <c r="L47" s="100">
        <f t="shared" si="22"/>
        <v>402027.8</v>
      </c>
      <c r="M47" s="97">
        <v>5</v>
      </c>
      <c r="N47" s="97">
        <v>2010139</v>
      </c>
    </row>
    <row r="48" spans="1:14">
      <c r="B48" s="13" t="s">
        <v>166</v>
      </c>
      <c r="C48" s="8">
        <v>10000000</v>
      </c>
      <c r="D48" s="8">
        <f t="shared" si="18"/>
        <v>2500</v>
      </c>
      <c r="E48" s="12">
        <v>1</v>
      </c>
      <c r="F48" s="16" t="s">
        <v>242</v>
      </c>
      <c r="G48" s="14" t="s">
        <v>131</v>
      </c>
      <c r="H48" s="8">
        <v>20</v>
      </c>
      <c r="I48" s="15">
        <v>200</v>
      </c>
      <c r="J48" s="12">
        <f t="shared" si="23"/>
        <v>7.0438680000000007</v>
      </c>
      <c r="K48" s="10">
        <f t="shared" si="24"/>
        <v>14196.745310956991</v>
      </c>
      <c r="L48" s="12">
        <f t="shared" si="22"/>
        <v>352193.4</v>
      </c>
      <c r="M48">
        <v>5</v>
      </c>
      <c r="N48">
        <v>1760967</v>
      </c>
    </row>
    <row r="49" spans="2:15">
      <c r="B49" s="13" t="s">
        <v>166</v>
      </c>
      <c r="C49" s="8">
        <v>10000000</v>
      </c>
      <c r="D49" s="8">
        <f t="shared" si="18"/>
        <v>500000</v>
      </c>
      <c r="E49" s="12">
        <v>1</v>
      </c>
      <c r="F49" s="16" t="s">
        <v>243</v>
      </c>
      <c r="G49" s="14" t="s">
        <v>131</v>
      </c>
      <c r="H49" s="8">
        <v>20</v>
      </c>
      <c r="I49" s="15">
        <v>1</v>
      </c>
      <c r="J49" s="12">
        <f t="shared" si="23"/>
        <v>1.8440547</v>
      </c>
      <c r="K49" s="10">
        <f t="shared" si="24"/>
        <v>271.14163153620115</v>
      </c>
      <c r="L49" s="12">
        <f t="shared" si="22"/>
        <v>18440547</v>
      </c>
      <c r="M49">
        <v>1</v>
      </c>
      <c r="N49">
        <v>18440547</v>
      </c>
    </row>
    <row r="50" spans="2:15">
      <c r="B50" s="13" t="s">
        <v>166</v>
      </c>
      <c r="C50" s="8">
        <v>10000000</v>
      </c>
      <c r="D50" s="8">
        <f t="shared" si="18"/>
        <v>10000</v>
      </c>
      <c r="E50" s="12">
        <v>1</v>
      </c>
      <c r="F50" s="16" t="s">
        <v>243</v>
      </c>
      <c r="G50" s="14" t="s">
        <v>131</v>
      </c>
      <c r="H50" s="8">
        <v>20</v>
      </c>
      <c r="I50" s="15">
        <v>50</v>
      </c>
      <c r="J50" s="12">
        <f t="shared" si="23"/>
        <v>3.1510379999999998</v>
      </c>
      <c r="K50" s="10">
        <f t="shared" si="24"/>
        <v>7933.893529687678</v>
      </c>
      <c r="L50" s="12">
        <f t="shared" si="22"/>
        <v>630207.6</v>
      </c>
      <c r="M50">
        <v>5</v>
      </c>
      <c r="N50">
        <v>3151038</v>
      </c>
    </row>
    <row r="51" spans="2:15" s="97" customFormat="1">
      <c r="B51" s="98" t="s">
        <v>166</v>
      </c>
      <c r="C51" s="99">
        <v>10000000</v>
      </c>
      <c r="D51" s="99">
        <f t="shared" si="18"/>
        <v>5000</v>
      </c>
      <c r="E51" s="100">
        <v>1</v>
      </c>
      <c r="F51" s="101" t="s">
        <v>243</v>
      </c>
      <c r="G51" s="99" t="s">
        <v>131</v>
      </c>
      <c r="H51" s="99">
        <v>20</v>
      </c>
      <c r="I51" s="102">
        <v>100</v>
      </c>
      <c r="J51" s="100">
        <f t="shared" si="23"/>
        <v>4.3026739999999997</v>
      </c>
      <c r="K51" s="103">
        <f t="shared" si="24"/>
        <v>11620.680534941761</v>
      </c>
      <c r="L51" s="100">
        <f t="shared" si="22"/>
        <v>430267.4</v>
      </c>
      <c r="M51" s="97">
        <v>5</v>
      </c>
      <c r="N51" s="97">
        <v>2151337</v>
      </c>
    </row>
    <row r="52" spans="2:15">
      <c r="B52" s="13" t="s">
        <v>166</v>
      </c>
      <c r="C52" s="8">
        <v>10000000</v>
      </c>
      <c r="D52" s="8">
        <f t="shared" si="18"/>
        <v>2500</v>
      </c>
      <c r="E52" s="12">
        <v>1</v>
      </c>
      <c r="F52" s="16" t="s">
        <v>243</v>
      </c>
      <c r="G52" s="14" t="s">
        <v>131</v>
      </c>
      <c r="H52" s="8">
        <v>20</v>
      </c>
      <c r="I52" s="15">
        <v>200</v>
      </c>
      <c r="J52" s="12">
        <f t="shared" si="23"/>
        <v>6.8044759999999993</v>
      </c>
      <c r="K52" s="10">
        <f t="shared" si="24"/>
        <v>14696.208789626124</v>
      </c>
      <c r="L52" s="12">
        <f t="shared" si="22"/>
        <v>340223.8</v>
      </c>
      <c r="M52">
        <v>5</v>
      </c>
      <c r="N52">
        <v>1701119</v>
      </c>
    </row>
    <row r="53" spans="2:15">
      <c r="B53" s="13" t="s">
        <v>166</v>
      </c>
      <c r="C53" s="8">
        <v>1000</v>
      </c>
      <c r="D53" s="8">
        <v>1000</v>
      </c>
      <c r="E53" s="12">
        <v>1</v>
      </c>
      <c r="F53" s="16" t="s">
        <v>244</v>
      </c>
      <c r="G53" s="14" t="s">
        <v>131</v>
      </c>
      <c r="H53" s="8">
        <v>20</v>
      </c>
      <c r="I53" s="15">
        <v>1</v>
      </c>
      <c r="J53" s="12">
        <f>L53/C53/H53</f>
        <v>3.0971000000000002</v>
      </c>
      <c r="K53" s="10">
        <f t="shared" si="24"/>
        <v>161.44134835814148</v>
      </c>
      <c r="L53" s="12">
        <f t="shared" si="22"/>
        <v>61942</v>
      </c>
      <c r="M53">
        <v>1</v>
      </c>
      <c r="N53">
        <v>61942</v>
      </c>
    </row>
    <row r="54" spans="2:15">
      <c r="B54" s="13" t="s">
        <v>166</v>
      </c>
      <c r="C54" s="8">
        <v>1000</v>
      </c>
      <c r="D54" s="8">
        <v>1000</v>
      </c>
      <c r="E54" s="12">
        <v>1</v>
      </c>
      <c r="F54" s="16" t="s">
        <v>244</v>
      </c>
      <c r="G54" s="14" t="s">
        <v>131</v>
      </c>
      <c r="H54" s="8">
        <v>20</v>
      </c>
      <c r="I54" s="15">
        <v>50</v>
      </c>
      <c r="J54" s="12">
        <f t="shared" ref="J54:J64" si="25">L54/C54/H54</f>
        <v>6.0625</v>
      </c>
      <c r="K54" s="10">
        <f t="shared" si="24"/>
        <v>4123.7113402061859</v>
      </c>
      <c r="L54" s="12">
        <f t="shared" si="22"/>
        <v>121250</v>
      </c>
      <c r="M54">
        <v>5</v>
      </c>
      <c r="N54">
        <v>606250</v>
      </c>
    </row>
    <row r="55" spans="2:15" s="97" customFormat="1">
      <c r="B55" s="98" t="s">
        <v>166</v>
      </c>
      <c r="C55" s="99">
        <v>1000</v>
      </c>
      <c r="D55" s="99">
        <v>1000</v>
      </c>
      <c r="E55" s="100">
        <v>1</v>
      </c>
      <c r="F55" s="101" t="s">
        <v>244</v>
      </c>
      <c r="G55" s="99" t="s">
        <v>131</v>
      </c>
      <c r="H55" s="99">
        <v>20</v>
      </c>
      <c r="I55" s="102">
        <v>100</v>
      </c>
      <c r="J55" s="100">
        <f t="shared" si="25"/>
        <v>11.486330000000001</v>
      </c>
      <c r="K55" s="103">
        <f t="shared" si="24"/>
        <v>4353.0004797006522</v>
      </c>
      <c r="L55" s="100">
        <f t="shared" si="22"/>
        <v>229726.6</v>
      </c>
      <c r="M55" s="97">
        <v>5</v>
      </c>
      <c r="N55" s="97">
        <v>1148633</v>
      </c>
    </row>
    <row r="56" spans="2:15">
      <c r="B56" s="13" t="s">
        <v>166</v>
      </c>
      <c r="C56" s="8">
        <v>1000</v>
      </c>
      <c r="D56" s="8">
        <v>1000</v>
      </c>
      <c r="E56" s="12">
        <v>1</v>
      </c>
      <c r="F56" s="16" t="s">
        <v>244</v>
      </c>
      <c r="G56" s="14" t="s">
        <v>131</v>
      </c>
      <c r="H56" s="8">
        <v>20</v>
      </c>
      <c r="I56" s="15">
        <v>200</v>
      </c>
      <c r="J56" s="12">
        <f t="shared" si="25"/>
        <v>18.369049999999998</v>
      </c>
      <c r="K56" s="10">
        <f t="shared" si="24"/>
        <v>5443.9396702605745</v>
      </c>
      <c r="L56" s="12">
        <f t="shared" si="22"/>
        <v>367381</v>
      </c>
      <c r="M56">
        <v>5</v>
      </c>
      <c r="N56">
        <v>1836905</v>
      </c>
    </row>
    <row r="57" spans="2:15">
      <c r="B57" s="13" t="s">
        <v>166</v>
      </c>
      <c r="C57" s="8">
        <v>1000</v>
      </c>
      <c r="D57" s="8">
        <v>1000</v>
      </c>
      <c r="E57" s="12">
        <v>1</v>
      </c>
      <c r="F57" s="16" t="s">
        <v>245</v>
      </c>
      <c r="G57" s="14" t="s">
        <v>131</v>
      </c>
      <c r="H57" s="8">
        <v>20</v>
      </c>
      <c r="I57" s="15">
        <v>1</v>
      </c>
      <c r="J57" s="12">
        <f t="shared" si="25"/>
        <v>1.6725999999999999</v>
      </c>
      <c r="K57" s="10">
        <f t="shared" si="24"/>
        <v>298.93578859261032</v>
      </c>
      <c r="L57" s="12">
        <f t="shared" ref="L57:L64" si="26">N57/M57</f>
        <v>33452</v>
      </c>
      <c r="M57">
        <v>1</v>
      </c>
      <c r="N57">
        <v>33452</v>
      </c>
    </row>
    <row r="58" spans="2:15">
      <c r="B58" s="13" t="s">
        <v>166</v>
      </c>
      <c r="C58" s="8">
        <v>1000</v>
      </c>
      <c r="D58" s="8">
        <v>1000</v>
      </c>
      <c r="E58" s="12">
        <v>1</v>
      </c>
      <c r="F58" s="16" t="s">
        <v>245</v>
      </c>
      <c r="G58" s="14" t="s">
        <v>131</v>
      </c>
      <c r="H58" s="8">
        <v>20</v>
      </c>
      <c r="I58" s="15">
        <v>50</v>
      </c>
      <c r="J58" s="12">
        <f t="shared" si="25"/>
        <v>3.2210000000000001</v>
      </c>
      <c r="K58" s="10">
        <f t="shared" si="24"/>
        <v>7761.5647314498601</v>
      </c>
      <c r="L58" s="12">
        <f t="shared" si="26"/>
        <v>64420</v>
      </c>
      <c r="M58">
        <v>5</v>
      </c>
      <c r="N58">
        <v>322100</v>
      </c>
    </row>
    <row r="59" spans="2:15" s="97" customFormat="1">
      <c r="B59" s="98" t="s">
        <v>166</v>
      </c>
      <c r="C59" s="99">
        <v>1000</v>
      </c>
      <c r="D59" s="99">
        <v>1000</v>
      </c>
      <c r="E59" s="100">
        <v>1</v>
      </c>
      <c r="F59" s="101" t="s">
        <v>245</v>
      </c>
      <c r="G59" s="99" t="s">
        <v>131</v>
      </c>
      <c r="H59" s="99">
        <v>20</v>
      </c>
      <c r="I59" s="102">
        <v>100</v>
      </c>
      <c r="J59" s="100">
        <f t="shared" si="25"/>
        <v>5.3236400000000001</v>
      </c>
      <c r="K59" s="103">
        <f t="shared" si="24"/>
        <v>9392.0700873838196</v>
      </c>
      <c r="L59" s="100">
        <f t="shared" si="26"/>
        <v>106472.8</v>
      </c>
      <c r="M59" s="97">
        <v>5</v>
      </c>
      <c r="N59" s="97">
        <v>532364</v>
      </c>
    </row>
    <row r="60" spans="2:15">
      <c r="B60" s="13" t="s">
        <v>166</v>
      </c>
      <c r="C60" s="8">
        <v>1000</v>
      </c>
      <c r="D60" s="8">
        <v>1000</v>
      </c>
      <c r="E60" s="12">
        <v>1</v>
      </c>
      <c r="F60" s="16" t="s">
        <v>245</v>
      </c>
      <c r="G60" s="14" t="s">
        <v>131</v>
      </c>
      <c r="H60" s="8">
        <v>20</v>
      </c>
      <c r="I60" s="15">
        <v>200</v>
      </c>
      <c r="J60" s="12">
        <f t="shared" si="25"/>
        <v>9.1278899999999989</v>
      </c>
      <c r="K60" s="10">
        <f t="shared" si="24"/>
        <v>10955.43438845122</v>
      </c>
      <c r="L60" s="12">
        <f t="shared" si="26"/>
        <v>182557.8</v>
      </c>
      <c r="M60">
        <v>5</v>
      </c>
      <c r="N60">
        <v>912789</v>
      </c>
    </row>
    <row r="61" spans="2:15">
      <c r="B61" s="13" t="s">
        <v>166</v>
      </c>
      <c r="C61" s="8">
        <v>1000</v>
      </c>
      <c r="D61" s="8">
        <v>1000</v>
      </c>
      <c r="E61" s="12">
        <v>1</v>
      </c>
      <c r="F61" s="16" t="s">
        <v>246</v>
      </c>
      <c r="G61" s="14" t="s">
        <v>131</v>
      </c>
      <c r="H61" s="8">
        <v>20</v>
      </c>
      <c r="I61" s="15">
        <v>1</v>
      </c>
      <c r="J61" s="12">
        <f t="shared" si="25"/>
        <v>0.5</v>
      </c>
      <c r="K61" s="10">
        <f t="shared" si="24"/>
        <v>1000</v>
      </c>
      <c r="L61" s="12">
        <f t="shared" si="26"/>
        <v>10000</v>
      </c>
      <c r="M61">
        <v>1</v>
      </c>
      <c r="N61">
        <v>10000</v>
      </c>
      <c r="O61" s="118" t="s">
        <v>247</v>
      </c>
    </row>
    <row r="62" spans="2:15">
      <c r="B62" s="13" t="s">
        <v>166</v>
      </c>
      <c r="C62" s="8">
        <v>1000</v>
      </c>
      <c r="D62" s="8">
        <v>1000</v>
      </c>
      <c r="E62" s="12">
        <v>1</v>
      </c>
      <c r="F62" s="16" t="s">
        <v>246</v>
      </c>
      <c r="G62" s="14" t="s">
        <v>131</v>
      </c>
      <c r="H62" s="8">
        <v>20</v>
      </c>
      <c r="I62" s="15">
        <v>50</v>
      </c>
      <c r="J62" s="12">
        <f t="shared" si="25"/>
        <v>0.1</v>
      </c>
      <c r="K62" s="10">
        <f t="shared" si="24"/>
        <v>250000</v>
      </c>
      <c r="L62" s="12">
        <f t="shared" si="26"/>
        <v>2000</v>
      </c>
      <c r="M62">
        <v>5</v>
      </c>
      <c r="N62">
        <v>10000</v>
      </c>
      <c r="O62" s="119"/>
    </row>
    <row r="63" spans="2:15" s="97" customFormat="1">
      <c r="B63" s="98" t="s">
        <v>166</v>
      </c>
      <c r="C63" s="99">
        <v>1000</v>
      </c>
      <c r="D63" s="99">
        <v>1000</v>
      </c>
      <c r="E63" s="100">
        <v>1</v>
      </c>
      <c r="F63" s="101" t="s">
        <v>246</v>
      </c>
      <c r="G63" s="99" t="s">
        <v>131</v>
      </c>
      <c r="H63" s="99">
        <v>20</v>
      </c>
      <c r="I63" s="102">
        <v>100</v>
      </c>
      <c r="J63" s="100">
        <f t="shared" si="25"/>
        <v>0.1</v>
      </c>
      <c r="K63" s="103">
        <f t="shared" si="24"/>
        <v>500000</v>
      </c>
      <c r="L63" s="100">
        <f t="shared" si="26"/>
        <v>2000</v>
      </c>
      <c r="M63" s="97">
        <v>5</v>
      </c>
      <c r="N63" s="97">
        <v>10000</v>
      </c>
      <c r="O63" s="119"/>
    </row>
    <row r="64" spans="2:15">
      <c r="B64" s="13" t="s">
        <v>166</v>
      </c>
      <c r="C64" s="8">
        <v>1000</v>
      </c>
      <c r="D64" s="8">
        <v>1000</v>
      </c>
      <c r="E64" s="12">
        <v>1</v>
      </c>
      <c r="F64" s="16" t="s">
        <v>246</v>
      </c>
      <c r="G64" s="14" t="s">
        <v>131</v>
      </c>
      <c r="H64" s="8">
        <v>20</v>
      </c>
      <c r="I64" s="15">
        <v>200</v>
      </c>
      <c r="J64" s="12">
        <f t="shared" si="25"/>
        <v>0.1</v>
      </c>
      <c r="K64" s="10">
        <f t="shared" si="24"/>
        <v>1000000</v>
      </c>
      <c r="L64" s="12">
        <f t="shared" si="26"/>
        <v>2000</v>
      </c>
      <c r="M64">
        <v>5</v>
      </c>
      <c r="N64">
        <v>10000</v>
      </c>
      <c r="O64" s="119"/>
    </row>
    <row r="65" spans="1:16" ht="156" customHeight="1">
      <c r="A65" s="117" t="s">
        <v>248</v>
      </c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</row>
  </sheetData>
  <mergeCells count="3">
    <mergeCell ref="A1:K1"/>
    <mergeCell ref="A65:P65"/>
    <mergeCell ref="O61:O64"/>
  </mergeCells>
  <phoneticPr fontId="1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9"/>
  <sheetViews>
    <sheetView topLeftCell="A6" zoomScale="85" zoomScaleNormal="85" workbookViewId="0">
      <selection activeCell="H7" sqref="H7"/>
    </sheetView>
  </sheetViews>
  <sheetFormatPr defaultColWidth="9" defaultRowHeight="14"/>
  <cols>
    <col min="1" max="1" width="6.6328125" customWidth="1"/>
    <col min="3" max="3" width="12.26953125" customWidth="1"/>
    <col min="4" max="4" width="11.36328125" customWidth="1"/>
    <col min="6" max="6" width="41.54296875" customWidth="1"/>
    <col min="7" max="7" width="15.08984375" customWidth="1"/>
    <col min="12" max="12" width="11.6328125" customWidth="1"/>
    <col min="14" max="14" width="9.26953125" customWidth="1"/>
    <col min="15" max="15" width="26.1796875" customWidth="1"/>
  </cols>
  <sheetData>
    <row r="1" spans="1:14" ht="14.25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4" ht="42">
      <c r="A2" s="5" t="s">
        <v>116</v>
      </c>
      <c r="B2" s="5" t="s">
        <v>117</v>
      </c>
      <c r="C2" s="5" t="s">
        <v>187</v>
      </c>
      <c r="D2" s="5" t="s">
        <v>119</v>
      </c>
      <c r="E2" s="5" t="s">
        <v>120</v>
      </c>
      <c r="F2" s="5" t="s">
        <v>230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126</v>
      </c>
    </row>
    <row r="3" spans="1:14">
      <c r="B3" s="13" t="s">
        <v>166</v>
      </c>
      <c r="C3" s="8">
        <v>10000000</v>
      </c>
      <c r="D3" s="8">
        <f t="shared" ref="D3:D10" si="0">C3/E3/H3/I3</f>
        <v>500000</v>
      </c>
      <c r="E3" s="12">
        <v>1</v>
      </c>
      <c r="F3" s="16" t="s">
        <v>249</v>
      </c>
      <c r="G3" s="14" t="s">
        <v>131</v>
      </c>
      <c r="H3" s="8">
        <v>20</v>
      </c>
      <c r="I3" s="15">
        <v>1</v>
      </c>
      <c r="J3" s="12">
        <f t="shared" ref="J3:J10" si="1">L3/C3*I3</f>
        <v>2.2470911999999998</v>
      </c>
      <c r="K3" s="10">
        <f t="shared" ref="K3:K10" si="2">1000/J3*I3/2</f>
        <v>222.50988299896301</v>
      </c>
      <c r="L3" s="12">
        <f t="shared" ref="L3:L10" si="3">N3/M3</f>
        <v>22470912</v>
      </c>
      <c r="M3">
        <v>1</v>
      </c>
      <c r="N3">
        <v>22470912</v>
      </c>
    </row>
    <row r="4" spans="1:14">
      <c r="B4" s="13" t="s">
        <v>166</v>
      </c>
      <c r="C4" s="8">
        <v>10000000</v>
      </c>
      <c r="D4" s="8">
        <f t="shared" si="0"/>
        <v>10000</v>
      </c>
      <c r="E4" s="12">
        <v>1</v>
      </c>
      <c r="F4" s="16" t="s">
        <v>249</v>
      </c>
      <c r="G4" s="14" t="s">
        <v>131</v>
      </c>
      <c r="H4" s="8">
        <v>20</v>
      </c>
      <c r="I4" s="15">
        <v>50</v>
      </c>
      <c r="J4" s="12">
        <f t="shared" si="1"/>
        <v>3.0915910000000002</v>
      </c>
      <c r="K4" s="10">
        <f t="shared" si="2"/>
        <v>8086.4512802631398</v>
      </c>
      <c r="L4" s="12">
        <f t="shared" si="3"/>
        <v>618318.19999999995</v>
      </c>
      <c r="M4">
        <v>5</v>
      </c>
      <c r="N4">
        <v>3091591</v>
      </c>
    </row>
    <row r="5" spans="1:14" s="97" customFormat="1">
      <c r="B5" s="98" t="s">
        <v>166</v>
      </c>
      <c r="C5" s="99">
        <v>10000000</v>
      </c>
      <c r="D5" s="99">
        <f t="shared" si="0"/>
        <v>5000</v>
      </c>
      <c r="E5" s="100">
        <v>1</v>
      </c>
      <c r="F5" s="101" t="s">
        <v>249</v>
      </c>
      <c r="G5" s="99" t="s">
        <v>131</v>
      </c>
      <c r="H5" s="99">
        <v>20</v>
      </c>
      <c r="I5" s="102">
        <v>100</v>
      </c>
      <c r="J5" s="100">
        <f t="shared" si="1"/>
        <v>3.5845940000000001</v>
      </c>
      <c r="K5" s="103">
        <f t="shared" si="2"/>
        <v>13948.5810666424</v>
      </c>
      <c r="L5" s="100">
        <f t="shared" si="3"/>
        <v>358459.4</v>
      </c>
      <c r="M5" s="97">
        <v>5</v>
      </c>
      <c r="N5" s="97">
        <v>1792297</v>
      </c>
    </row>
    <row r="6" spans="1:14">
      <c r="B6" s="13" t="s">
        <v>166</v>
      </c>
      <c r="C6" s="8">
        <v>10000000</v>
      </c>
      <c r="D6" s="8">
        <f t="shared" si="0"/>
        <v>2500</v>
      </c>
      <c r="E6" s="12">
        <v>1</v>
      </c>
      <c r="F6" s="16" t="s">
        <v>249</v>
      </c>
      <c r="G6" s="14" t="s">
        <v>131</v>
      </c>
      <c r="H6" s="8">
        <v>20</v>
      </c>
      <c r="I6" s="15">
        <v>200</v>
      </c>
      <c r="J6" s="12">
        <f t="shared" si="1"/>
        <v>6.2259479999999998</v>
      </c>
      <c r="K6" s="10">
        <f t="shared" si="2"/>
        <v>16061.810988463099</v>
      </c>
      <c r="L6" s="12">
        <f t="shared" si="3"/>
        <v>311297.40000000002</v>
      </c>
      <c r="M6">
        <v>5</v>
      </c>
      <c r="N6">
        <v>1556487</v>
      </c>
    </row>
    <row r="7" spans="1:14">
      <c r="B7" s="13" t="s">
        <v>166</v>
      </c>
      <c r="C7" s="8">
        <v>10000000</v>
      </c>
      <c r="D7" s="8">
        <f t="shared" si="0"/>
        <v>500000</v>
      </c>
      <c r="E7" s="12">
        <v>1</v>
      </c>
      <c r="F7" s="16" t="s">
        <v>250</v>
      </c>
      <c r="G7" s="14" t="s">
        <v>131</v>
      </c>
      <c r="H7" s="8">
        <v>20</v>
      </c>
      <c r="I7" s="15">
        <v>1</v>
      </c>
      <c r="J7" s="12">
        <f t="shared" si="1"/>
        <v>1.66168</v>
      </c>
      <c r="K7" s="10">
        <f t="shared" si="2"/>
        <v>300.90029367868698</v>
      </c>
      <c r="L7" s="12">
        <f t="shared" si="3"/>
        <v>16616800</v>
      </c>
      <c r="M7">
        <v>1</v>
      </c>
      <c r="N7">
        <v>16616800</v>
      </c>
    </row>
    <row r="8" spans="1:14">
      <c r="B8" s="13" t="s">
        <v>166</v>
      </c>
      <c r="C8" s="8">
        <v>10000000</v>
      </c>
      <c r="D8" s="8">
        <f t="shared" si="0"/>
        <v>10000</v>
      </c>
      <c r="E8" s="12">
        <v>1</v>
      </c>
      <c r="F8" s="16" t="s">
        <v>250</v>
      </c>
      <c r="G8" s="14" t="s">
        <v>131</v>
      </c>
      <c r="H8" s="8">
        <v>20</v>
      </c>
      <c r="I8" s="15">
        <v>50</v>
      </c>
      <c r="J8" s="12">
        <f t="shared" si="1"/>
        <v>3.010345</v>
      </c>
      <c r="K8" s="10">
        <f t="shared" si="2"/>
        <v>8304.6959733851108</v>
      </c>
      <c r="L8" s="12">
        <f t="shared" si="3"/>
        <v>602069</v>
      </c>
      <c r="M8">
        <v>5</v>
      </c>
      <c r="N8">
        <v>3010345</v>
      </c>
    </row>
    <row r="9" spans="1:14" s="97" customFormat="1">
      <c r="B9" s="98" t="s">
        <v>166</v>
      </c>
      <c r="C9" s="99">
        <v>10000000</v>
      </c>
      <c r="D9" s="99">
        <f t="shared" si="0"/>
        <v>5000</v>
      </c>
      <c r="E9" s="100">
        <v>1</v>
      </c>
      <c r="F9" s="101" t="s">
        <v>250</v>
      </c>
      <c r="G9" s="99" t="s">
        <v>131</v>
      </c>
      <c r="H9" s="99">
        <v>20</v>
      </c>
      <c r="I9" s="102">
        <v>100</v>
      </c>
      <c r="J9" s="100">
        <f t="shared" si="1"/>
        <v>3.5709200000000001</v>
      </c>
      <c r="K9" s="103">
        <f t="shared" si="2"/>
        <v>14001.993883929101</v>
      </c>
      <c r="L9" s="100">
        <f t="shared" si="3"/>
        <v>357092</v>
      </c>
      <c r="M9" s="97">
        <v>5</v>
      </c>
      <c r="N9" s="97">
        <v>1785460</v>
      </c>
    </row>
    <row r="10" spans="1:14">
      <c r="B10" s="13" t="s">
        <v>166</v>
      </c>
      <c r="C10" s="8">
        <v>10000000</v>
      </c>
      <c r="D10" s="8">
        <f t="shared" si="0"/>
        <v>2500</v>
      </c>
      <c r="E10" s="12">
        <v>1</v>
      </c>
      <c r="F10" s="16" t="s">
        <v>250</v>
      </c>
      <c r="G10" s="14" t="s">
        <v>131</v>
      </c>
      <c r="H10" s="8">
        <v>20</v>
      </c>
      <c r="I10" s="15">
        <v>200</v>
      </c>
      <c r="J10" s="12">
        <f t="shared" si="1"/>
        <v>6.1454760000000004</v>
      </c>
      <c r="K10" s="10">
        <f t="shared" si="2"/>
        <v>16272.1325410757</v>
      </c>
      <c r="L10" s="12">
        <f t="shared" si="3"/>
        <v>307273.8</v>
      </c>
      <c r="M10">
        <v>5</v>
      </c>
      <c r="N10">
        <v>1536369</v>
      </c>
    </row>
    <row r="11" spans="1:14">
      <c r="B11" s="13" t="s">
        <v>166</v>
      </c>
      <c r="C11" s="8">
        <v>10000000</v>
      </c>
      <c r="D11" s="8">
        <f t="shared" ref="D11:D14" si="4">C11/E11/H11/I11</f>
        <v>500000</v>
      </c>
      <c r="E11" s="12">
        <v>1</v>
      </c>
      <c r="F11" s="16" t="s">
        <v>235</v>
      </c>
      <c r="G11" s="14" t="s">
        <v>131</v>
      </c>
      <c r="H11" s="8">
        <v>20</v>
      </c>
      <c r="I11" s="15">
        <v>1</v>
      </c>
      <c r="J11" s="12">
        <f t="shared" ref="J11:J14" si="5">L11/C11*I11</f>
        <v>1.8466317999999999</v>
      </c>
      <c r="K11" s="10">
        <f t="shared" ref="K11:K18" si="6">1000/J11*I11/2</f>
        <v>270.76323498815498</v>
      </c>
      <c r="L11" s="12">
        <f t="shared" ref="L11:L18" si="7">N11/M11</f>
        <v>18466318</v>
      </c>
      <c r="M11">
        <v>1</v>
      </c>
      <c r="N11">
        <v>18466318</v>
      </c>
    </row>
    <row r="12" spans="1:14">
      <c r="B12" s="13" t="s">
        <v>166</v>
      </c>
      <c r="C12" s="8">
        <v>10000000</v>
      </c>
      <c r="D12" s="8">
        <f t="shared" si="4"/>
        <v>10000</v>
      </c>
      <c r="E12" s="12">
        <v>1</v>
      </c>
      <c r="F12" s="16" t="s">
        <v>235</v>
      </c>
      <c r="G12" s="14" t="s">
        <v>131</v>
      </c>
      <c r="H12" s="8">
        <v>20</v>
      </c>
      <c r="I12" s="15">
        <v>50</v>
      </c>
      <c r="J12" s="12">
        <f t="shared" si="5"/>
        <v>2.8168850000000001</v>
      </c>
      <c r="K12" s="10">
        <f t="shared" si="6"/>
        <v>8875.0516971761408</v>
      </c>
      <c r="L12" s="12">
        <f t="shared" si="7"/>
        <v>563377</v>
      </c>
      <c r="M12">
        <v>5</v>
      </c>
      <c r="N12">
        <v>2816885</v>
      </c>
    </row>
    <row r="13" spans="1:14" s="97" customFormat="1">
      <c r="B13" s="98" t="s">
        <v>166</v>
      </c>
      <c r="C13" s="99">
        <v>10000000</v>
      </c>
      <c r="D13" s="99">
        <f t="shared" si="4"/>
        <v>5000</v>
      </c>
      <c r="E13" s="100">
        <v>1</v>
      </c>
      <c r="F13" s="101" t="s">
        <v>235</v>
      </c>
      <c r="G13" s="99" t="s">
        <v>131</v>
      </c>
      <c r="H13" s="99">
        <v>20</v>
      </c>
      <c r="I13" s="102">
        <v>100</v>
      </c>
      <c r="J13" s="100">
        <f t="shared" si="5"/>
        <v>3.6478980000000001</v>
      </c>
      <c r="K13" s="103">
        <f t="shared" si="6"/>
        <v>13706.523592490799</v>
      </c>
      <c r="L13" s="100">
        <f t="shared" si="7"/>
        <v>364789.8</v>
      </c>
      <c r="M13" s="97">
        <v>5</v>
      </c>
      <c r="N13" s="97">
        <v>1823949</v>
      </c>
    </row>
    <row r="14" spans="1:14">
      <c r="B14" s="13" t="s">
        <v>166</v>
      </c>
      <c r="C14" s="8">
        <v>10000000</v>
      </c>
      <c r="D14" s="8">
        <f t="shared" si="4"/>
        <v>2500</v>
      </c>
      <c r="E14" s="12">
        <v>1</v>
      </c>
      <c r="F14" s="16" t="s">
        <v>235</v>
      </c>
      <c r="G14" s="14" t="s">
        <v>131</v>
      </c>
      <c r="H14" s="8">
        <v>20</v>
      </c>
      <c r="I14" s="15">
        <v>200</v>
      </c>
      <c r="J14" s="12">
        <f t="shared" si="5"/>
        <v>6.3734159999999997</v>
      </c>
      <c r="K14" s="10">
        <f t="shared" si="6"/>
        <v>15690.1730563327</v>
      </c>
      <c r="L14" s="12">
        <f t="shared" si="7"/>
        <v>318670.8</v>
      </c>
      <c r="M14">
        <v>5</v>
      </c>
      <c r="N14">
        <v>1593354</v>
      </c>
    </row>
    <row r="15" spans="1:14" s="43" customFormat="1">
      <c r="B15" s="44" t="s">
        <v>166</v>
      </c>
      <c r="C15" s="45">
        <v>1000</v>
      </c>
      <c r="D15" s="45">
        <v>1000</v>
      </c>
      <c r="E15" s="46">
        <v>1</v>
      </c>
      <c r="F15" s="47" t="s">
        <v>251</v>
      </c>
      <c r="G15" s="45" t="s">
        <v>131</v>
      </c>
      <c r="H15" s="45">
        <v>20</v>
      </c>
      <c r="I15" s="48">
        <v>1</v>
      </c>
      <c r="J15" s="46">
        <f t="shared" ref="J15:J18" si="8">L15/C15/H15</f>
        <v>1.5616000000000001</v>
      </c>
      <c r="K15" s="49">
        <f t="shared" si="6"/>
        <v>320.18442622950801</v>
      </c>
      <c r="L15" s="46">
        <f t="shared" si="7"/>
        <v>31232</v>
      </c>
      <c r="M15" s="43">
        <v>1</v>
      </c>
      <c r="N15" s="43">
        <v>31232</v>
      </c>
    </row>
    <row r="16" spans="1:14" s="43" customFormat="1">
      <c r="B16" s="44" t="s">
        <v>166</v>
      </c>
      <c r="C16" s="45">
        <v>1000</v>
      </c>
      <c r="D16" s="45">
        <v>1000</v>
      </c>
      <c r="E16" s="46">
        <v>1</v>
      </c>
      <c r="F16" s="47" t="s">
        <v>251</v>
      </c>
      <c r="G16" s="45" t="s">
        <v>131</v>
      </c>
      <c r="H16" s="45">
        <v>20</v>
      </c>
      <c r="I16" s="48">
        <v>50</v>
      </c>
      <c r="J16" s="46">
        <f t="shared" si="8"/>
        <v>2.9139900000000001</v>
      </c>
      <c r="K16" s="49">
        <f t="shared" si="6"/>
        <v>8579.3019193614291</v>
      </c>
      <c r="L16" s="46">
        <f t="shared" si="7"/>
        <v>58279.8</v>
      </c>
      <c r="M16" s="43">
        <v>5</v>
      </c>
      <c r="N16" s="43">
        <v>291399</v>
      </c>
    </row>
    <row r="17" spans="2:14" s="97" customFormat="1">
      <c r="B17" s="98" t="s">
        <v>166</v>
      </c>
      <c r="C17" s="99">
        <v>1000</v>
      </c>
      <c r="D17" s="99">
        <v>1000</v>
      </c>
      <c r="E17" s="100">
        <v>1</v>
      </c>
      <c r="F17" s="101" t="s">
        <v>251</v>
      </c>
      <c r="G17" s="99" t="s">
        <v>131</v>
      </c>
      <c r="H17" s="99">
        <v>20</v>
      </c>
      <c r="I17" s="102">
        <v>100</v>
      </c>
      <c r="J17" s="100">
        <f t="shared" si="8"/>
        <v>4.6561000000000003</v>
      </c>
      <c r="K17" s="103">
        <f t="shared" si="6"/>
        <v>10738.600975064999</v>
      </c>
      <c r="L17" s="100">
        <f t="shared" si="7"/>
        <v>93122</v>
      </c>
      <c r="M17" s="97">
        <v>5</v>
      </c>
      <c r="N17" s="97">
        <v>465610</v>
      </c>
    </row>
    <row r="18" spans="2:14" s="43" customFormat="1">
      <c r="B18" s="44" t="s">
        <v>166</v>
      </c>
      <c r="C18" s="45">
        <v>1000</v>
      </c>
      <c r="D18" s="45">
        <v>1000</v>
      </c>
      <c r="E18" s="46">
        <v>1</v>
      </c>
      <c r="F18" s="47" t="s">
        <v>251</v>
      </c>
      <c r="G18" s="45" t="s">
        <v>131</v>
      </c>
      <c r="H18" s="45">
        <v>20</v>
      </c>
      <c r="I18" s="48">
        <v>200</v>
      </c>
      <c r="J18" s="46">
        <f t="shared" si="8"/>
        <v>7.3073399999999999</v>
      </c>
      <c r="K18" s="49">
        <f t="shared" si="6"/>
        <v>13684.870281114599</v>
      </c>
      <c r="L18" s="46">
        <f t="shared" si="7"/>
        <v>146146.79999999999</v>
      </c>
      <c r="M18" s="43">
        <v>5</v>
      </c>
      <c r="N18" s="43">
        <v>730734</v>
      </c>
    </row>
    <row r="19" spans="2:14" s="43" customFormat="1">
      <c r="B19" s="44" t="s">
        <v>166</v>
      </c>
      <c r="C19" s="45">
        <v>1000</v>
      </c>
      <c r="D19" s="45">
        <v>1000</v>
      </c>
      <c r="E19" s="46">
        <v>1</v>
      </c>
      <c r="F19" s="47" t="s">
        <v>252</v>
      </c>
      <c r="G19" s="45" t="s">
        <v>131</v>
      </c>
      <c r="H19" s="45">
        <v>20</v>
      </c>
      <c r="I19" s="48">
        <v>1</v>
      </c>
      <c r="J19" s="46">
        <f t="shared" ref="J19:J26" si="9">L19/C19/H19</f>
        <v>1.5609999999999999</v>
      </c>
      <c r="K19" s="49">
        <f t="shared" ref="K19:K42" si="10">1000/J19*I19/2</f>
        <v>320.30749519538801</v>
      </c>
      <c r="L19" s="46">
        <f t="shared" ref="L19:L42" si="11">N19/M19</f>
        <v>31220</v>
      </c>
      <c r="M19" s="43">
        <v>1</v>
      </c>
      <c r="N19" s="43">
        <v>31220</v>
      </c>
    </row>
    <row r="20" spans="2:14" s="43" customFormat="1">
      <c r="B20" s="44" t="s">
        <v>166</v>
      </c>
      <c r="C20" s="45">
        <v>1000</v>
      </c>
      <c r="D20" s="45">
        <v>1000</v>
      </c>
      <c r="E20" s="46">
        <v>1</v>
      </c>
      <c r="F20" s="47" t="s">
        <v>252</v>
      </c>
      <c r="G20" s="45" t="s">
        <v>131</v>
      </c>
      <c r="H20" s="45">
        <v>20</v>
      </c>
      <c r="I20" s="48">
        <v>50</v>
      </c>
      <c r="J20" s="46">
        <f t="shared" si="9"/>
        <v>2.87405</v>
      </c>
      <c r="K20" s="49">
        <f t="shared" si="10"/>
        <v>8698.5264696160502</v>
      </c>
      <c r="L20" s="46">
        <f t="shared" si="11"/>
        <v>57481</v>
      </c>
      <c r="M20" s="43">
        <v>5</v>
      </c>
      <c r="N20" s="43">
        <v>287405</v>
      </c>
    </row>
    <row r="21" spans="2:14" s="97" customFormat="1">
      <c r="B21" s="98" t="s">
        <v>166</v>
      </c>
      <c r="C21" s="99">
        <v>1000</v>
      </c>
      <c r="D21" s="99">
        <v>1000</v>
      </c>
      <c r="E21" s="100">
        <v>1</v>
      </c>
      <c r="F21" s="101" t="s">
        <v>252</v>
      </c>
      <c r="G21" s="99" t="s">
        <v>131</v>
      </c>
      <c r="H21" s="99">
        <v>20</v>
      </c>
      <c r="I21" s="102">
        <v>100</v>
      </c>
      <c r="J21" s="100">
        <f t="shared" si="9"/>
        <v>4.7032400000000001</v>
      </c>
      <c r="K21" s="103">
        <f t="shared" si="10"/>
        <v>10630.9692892559</v>
      </c>
      <c r="L21" s="100">
        <f t="shared" si="11"/>
        <v>94064.8</v>
      </c>
      <c r="M21" s="97">
        <v>5</v>
      </c>
      <c r="N21" s="97">
        <v>470324</v>
      </c>
    </row>
    <row r="22" spans="2:14" s="43" customFormat="1">
      <c r="B22" s="44" t="s">
        <v>166</v>
      </c>
      <c r="C22" s="45">
        <v>1000</v>
      </c>
      <c r="D22" s="45">
        <v>1000</v>
      </c>
      <c r="E22" s="46">
        <v>1</v>
      </c>
      <c r="F22" s="47" t="s">
        <v>252</v>
      </c>
      <c r="G22" s="45" t="s">
        <v>131</v>
      </c>
      <c r="H22" s="45">
        <v>20</v>
      </c>
      <c r="I22" s="48">
        <v>200</v>
      </c>
      <c r="J22" s="46">
        <f t="shared" si="9"/>
        <v>7.3558700000000004</v>
      </c>
      <c r="K22" s="49">
        <f t="shared" si="10"/>
        <v>13594.5850049008</v>
      </c>
      <c r="L22" s="46">
        <f t="shared" si="11"/>
        <v>147117.4</v>
      </c>
      <c r="M22" s="43">
        <v>5</v>
      </c>
      <c r="N22" s="43">
        <v>735587</v>
      </c>
    </row>
    <row r="23" spans="2:14" s="43" customFormat="1">
      <c r="B23" s="44" t="s">
        <v>166</v>
      </c>
      <c r="C23" s="45">
        <v>1000</v>
      </c>
      <c r="D23" s="45">
        <v>1000</v>
      </c>
      <c r="E23" s="46">
        <v>1</v>
      </c>
      <c r="F23" s="47" t="s">
        <v>252</v>
      </c>
      <c r="G23" s="45" t="s">
        <v>131</v>
      </c>
      <c r="H23" s="45">
        <v>20</v>
      </c>
      <c r="I23" s="48">
        <v>1</v>
      </c>
      <c r="J23" s="46">
        <f t="shared" si="9"/>
        <v>1.5821499999999999</v>
      </c>
      <c r="K23" s="49">
        <f t="shared" si="10"/>
        <v>316.02566128369602</v>
      </c>
      <c r="L23" s="46">
        <f t="shared" si="11"/>
        <v>31643</v>
      </c>
      <c r="M23" s="43">
        <v>1</v>
      </c>
      <c r="N23" s="43">
        <v>31643</v>
      </c>
    </row>
    <row r="24" spans="2:14" s="43" customFormat="1">
      <c r="B24" s="44" t="s">
        <v>166</v>
      </c>
      <c r="C24" s="45">
        <v>1000</v>
      </c>
      <c r="D24" s="45">
        <v>1000</v>
      </c>
      <c r="E24" s="46">
        <v>1</v>
      </c>
      <c r="F24" s="47" t="s">
        <v>238</v>
      </c>
      <c r="G24" s="45" t="s">
        <v>131</v>
      </c>
      <c r="H24" s="45">
        <v>20</v>
      </c>
      <c r="I24" s="48">
        <v>50</v>
      </c>
      <c r="J24" s="46">
        <f t="shared" si="9"/>
        <v>3.0181300000000002</v>
      </c>
      <c r="K24" s="49">
        <f t="shared" si="10"/>
        <v>8283.2747429699793</v>
      </c>
      <c r="L24" s="46">
        <f t="shared" si="11"/>
        <v>60362.6</v>
      </c>
      <c r="M24" s="43">
        <v>5</v>
      </c>
      <c r="N24" s="43">
        <v>301813</v>
      </c>
    </row>
    <row r="25" spans="2:14" s="97" customFormat="1">
      <c r="B25" s="98" t="s">
        <v>166</v>
      </c>
      <c r="C25" s="99">
        <v>1000</v>
      </c>
      <c r="D25" s="99">
        <v>1000</v>
      </c>
      <c r="E25" s="100">
        <v>1</v>
      </c>
      <c r="F25" s="101" t="s">
        <v>238</v>
      </c>
      <c r="G25" s="99" t="s">
        <v>131</v>
      </c>
      <c r="H25" s="99">
        <v>20</v>
      </c>
      <c r="I25" s="102">
        <v>100</v>
      </c>
      <c r="J25" s="100">
        <f t="shared" si="9"/>
        <v>4.7344400000000002</v>
      </c>
      <c r="K25" s="103">
        <f t="shared" si="10"/>
        <v>10560.9111109234</v>
      </c>
      <c r="L25" s="100">
        <f t="shared" si="11"/>
        <v>94688.8</v>
      </c>
      <c r="M25" s="97">
        <v>5</v>
      </c>
      <c r="N25" s="97">
        <v>473444</v>
      </c>
    </row>
    <row r="26" spans="2:14" s="43" customFormat="1">
      <c r="B26" s="44" t="s">
        <v>166</v>
      </c>
      <c r="C26" s="45">
        <v>1000</v>
      </c>
      <c r="D26" s="45">
        <v>1000</v>
      </c>
      <c r="E26" s="46">
        <v>1</v>
      </c>
      <c r="F26" s="47" t="s">
        <v>238</v>
      </c>
      <c r="G26" s="45" t="s">
        <v>131</v>
      </c>
      <c r="H26" s="45">
        <v>20</v>
      </c>
      <c r="I26" s="48">
        <v>200</v>
      </c>
      <c r="J26" s="46">
        <f t="shared" si="9"/>
        <v>7.0542899999999999</v>
      </c>
      <c r="K26" s="49">
        <f t="shared" si="10"/>
        <v>14175.771055627099</v>
      </c>
      <c r="L26" s="46">
        <f t="shared" si="11"/>
        <v>141085.79999999999</v>
      </c>
      <c r="M26" s="43">
        <v>5</v>
      </c>
      <c r="N26" s="43">
        <v>705429</v>
      </c>
    </row>
    <row r="27" spans="2:14">
      <c r="B27" s="13" t="s">
        <v>166</v>
      </c>
      <c r="C27" s="8">
        <v>10000000</v>
      </c>
      <c r="D27" s="8">
        <f t="shared" ref="D27:D38" si="12">C27/E27/H27/I27</f>
        <v>500000</v>
      </c>
      <c r="E27" s="12">
        <v>1</v>
      </c>
      <c r="F27" s="16" t="s">
        <v>253</v>
      </c>
      <c r="G27" s="14" t="s">
        <v>131</v>
      </c>
      <c r="H27" s="8">
        <v>20</v>
      </c>
      <c r="I27" s="15">
        <v>1</v>
      </c>
      <c r="J27" s="12">
        <f t="shared" ref="J27:J38" si="13">L27/C27*I27</f>
        <v>1.1419570999999999</v>
      </c>
      <c r="K27" s="10">
        <f t="shared" si="10"/>
        <v>437.844819214312</v>
      </c>
      <c r="L27" s="12">
        <f t="shared" si="11"/>
        <v>11419571</v>
      </c>
      <c r="M27">
        <v>1</v>
      </c>
      <c r="N27">
        <v>11419571</v>
      </c>
    </row>
    <row r="28" spans="2:14">
      <c r="B28" s="13" t="s">
        <v>166</v>
      </c>
      <c r="C28" s="8">
        <v>10000000</v>
      </c>
      <c r="D28" s="8">
        <f t="shared" si="12"/>
        <v>10000</v>
      </c>
      <c r="E28" s="12">
        <v>1</v>
      </c>
      <c r="F28" s="16" t="s">
        <v>253</v>
      </c>
      <c r="G28" s="14" t="s">
        <v>131</v>
      </c>
      <c r="H28" s="8">
        <v>20</v>
      </c>
      <c r="I28" s="15">
        <v>50</v>
      </c>
      <c r="J28" s="12">
        <f t="shared" si="13"/>
        <v>2.0640710000000002</v>
      </c>
      <c r="K28" s="10">
        <f t="shared" si="10"/>
        <v>12111.9864578302</v>
      </c>
      <c r="L28" s="12">
        <f t="shared" si="11"/>
        <v>412814.2</v>
      </c>
      <c r="M28">
        <v>5</v>
      </c>
      <c r="N28">
        <v>2064071</v>
      </c>
    </row>
    <row r="29" spans="2:14" s="97" customFormat="1">
      <c r="B29" s="98" t="s">
        <v>166</v>
      </c>
      <c r="C29" s="99">
        <v>10000000</v>
      </c>
      <c r="D29" s="99">
        <f t="shared" si="12"/>
        <v>5000</v>
      </c>
      <c r="E29" s="100">
        <v>1</v>
      </c>
      <c r="F29" s="101" t="s">
        <v>253</v>
      </c>
      <c r="G29" s="99" t="s">
        <v>131</v>
      </c>
      <c r="H29" s="99">
        <v>20</v>
      </c>
      <c r="I29" s="102">
        <v>100</v>
      </c>
      <c r="J29" s="100">
        <f t="shared" si="13"/>
        <v>2.669114</v>
      </c>
      <c r="K29" s="103">
        <f t="shared" si="10"/>
        <v>18732.807965489701</v>
      </c>
      <c r="L29" s="100">
        <f t="shared" si="11"/>
        <v>266911.40000000002</v>
      </c>
      <c r="M29" s="97">
        <v>5</v>
      </c>
      <c r="N29" s="97">
        <v>1334557</v>
      </c>
    </row>
    <row r="30" spans="2:14">
      <c r="B30" s="13" t="s">
        <v>166</v>
      </c>
      <c r="C30" s="8">
        <v>10000000</v>
      </c>
      <c r="D30" s="8">
        <f t="shared" si="12"/>
        <v>2500</v>
      </c>
      <c r="E30" s="12">
        <v>1</v>
      </c>
      <c r="F30" s="16" t="s">
        <v>253</v>
      </c>
      <c r="G30" s="14" t="s">
        <v>131</v>
      </c>
      <c r="H30" s="8">
        <v>20</v>
      </c>
      <c r="I30" s="15">
        <v>200</v>
      </c>
      <c r="J30" s="12">
        <f t="shared" si="13"/>
        <v>4.628012</v>
      </c>
      <c r="K30" s="10">
        <f t="shared" si="10"/>
        <v>21607.549850778301</v>
      </c>
      <c r="L30" s="12">
        <f t="shared" si="11"/>
        <v>231400.6</v>
      </c>
      <c r="M30">
        <v>5</v>
      </c>
      <c r="N30">
        <v>1157003</v>
      </c>
    </row>
    <row r="31" spans="2:14">
      <c r="B31" s="13" t="s">
        <v>166</v>
      </c>
      <c r="C31" s="8">
        <v>10000000</v>
      </c>
      <c r="D31" s="8">
        <f t="shared" si="12"/>
        <v>500000</v>
      </c>
      <c r="E31" s="12">
        <v>1</v>
      </c>
      <c r="F31" s="16" t="s">
        <v>254</v>
      </c>
      <c r="G31" s="14" t="s">
        <v>131</v>
      </c>
      <c r="H31" s="8">
        <v>20</v>
      </c>
      <c r="I31" s="15">
        <v>1</v>
      </c>
      <c r="J31" s="12">
        <f t="shared" si="13"/>
        <v>1.094846</v>
      </c>
      <c r="K31" s="10">
        <f t="shared" si="10"/>
        <v>456.68523244365002</v>
      </c>
      <c r="L31" s="12">
        <f t="shared" si="11"/>
        <v>10948460</v>
      </c>
      <c r="M31">
        <v>1</v>
      </c>
      <c r="N31">
        <v>10948460</v>
      </c>
    </row>
    <row r="32" spans="2:14">
      <c r="B32" s="13" t="s">
        <v>166</v>
      </c>
      <c r="C32" s="8">
        <v>10000000</v>
      </c>
      <c r="D32" s="8">
        <f t="shared" si="12"/>
        <v>10000</v>
      </c>
      <c r="E32" s="12">
        <v>1</v>
      </c>
      <c r="F32" s="16" t="s">
        <v>254</v>
      </c>
      <c r="G32" s="14" t="s">
        <v>131</v>
      </c>
      <c r="H32" s="8">
        <v>20</v>
      </c>
      <c r="I32" s="15">
        <v>50</v>
      </c>
      <c r="J32" s="12">
        <f t="shared" si="13"/>
        <v>2.049051</v>
      </c>
      <c r="K32" s="10">
        <f t="shared" si="10"/>
        <v>12200.770014997201</v>
      </c>
      <c r="L32" s="12">
        <f t="shared" si="11"/>
        <v>409810.2</v>
      </c>
      <c r="M32">
        <v>5</v>
      </c>
      <c r="N32">
        <v>2049051</v>
      </c>
    </row>
    <row r="33" spans="2:14" s="97" customFormat="1">
      <c r="B33" s="98" t="s">
        <v>166</v>
      </c>
      <c r="C33" s="99">
        <v>10000000</v>
      </c>
      <c r="D33" s="99">
        <f t="shared" si="12"/>
        <v>5000</v>
      </c>
      <c r="E33" s="100">
        <v>1</v>
      </c>
      <c r="F33" s="101" t="s">
        <v>254</v>
      </c>
      <c r="G33" s="99" t="s">
        <v>131</v>
      </c>
      <c r="H33" s="99">
        <v>20</v>
      </c>
      <c r="I33" s="102">
        <v>100</v>
      </c>
      <c r="J33" s="100">
        <f t="shared" si="13"/>
        <v>2.6509</v>
      </c>
      <c r="K33" s="103">
        <f t="shared" si="10"/>
        <v>18861.5187294881</v>
      </c>
      <c r="L33" s="100">
        <f t="shared" si="11"/>
        <v>265090</v>
      </c>
      <c r="M33" s="97">
        <v>5</v>
      </c>
      <c r="N33" s="97">
        <v>1325450</v>
      </c>
    </row>
    <row r="34" spans="2:14">
      <c r="B34" s="13" t="s">
        <v>166</v>
      </c>
      <c r="C34" s="8">
        <v>10000000</v>
      </c>
      <c r="D34" s="8">
        <f t="shared" si="12"/>
        <v>2500</v>
      </c>
      <c r="E34" s="12">
        <v>1</v>
      </c>
      <c r="F34" s="16" t="s">
        <v>254</v>
      </c>
      <c r="G34" s="14" t="s">
        <v>131</v>
      </c>
      <c r="H34" s="8">
        <v>20</v>
      </c>
      <c r="I34" s="15">
        <v>200</v>
      </c>
      <c r="J34" s="12">
        <f t="shared" si="13"/>
        <v>4.7282520000000003</v>
      </c>
      <c r="K34" s="10">
        <f t="shared" si="10"/>
        <v>21149.464960835401</v>
      </c>
      <c r="L34" s="12">
        <f t="shared" si="11"/>
        <v>236412.6</v>
      </c>
      <c r="M34">
        <v>5</v>
      </c>
      <c r="N34">
        <v>1182063</v>
      </c>
    </row>
    <row r="35" spans="2:14">
      <c r="B35" s="13" t="s">
        <v>166</v>
      </c>
      <c r="C35" s="8">
        <v>10000000</v>
      </c>
      <c r="D35" s="8">
        <f t="shared" si="12"/>
        <v>500000</v>
      </c>
      <c r="E35" s="12">
        <v>1</v>
      </c>
      <c r="F35" s="16" t="s">
        <v>236</v>
      </c>
      <c r="G35" s="14" t="s">
        <v>131</v>
      </c>
      <c r="H35" s="8">
        <v>20</v>
      </c>
      <c r="I35" s="15">
        <v>1</v>
      </c>
      <c r="J35" s="12">
        <f t="shared" si="13"/>
        <v>1.0993168</v>
      </c>
      <c r="K35" s="10">
        <f t="shared" si="10"/>
        <v>454.82794404670199</v>
      </c>
      <c r="L35" s="12">
        <f t="shared" si="11"/>
        <v>10993168</v>
      </c>
      <c r="M35">
        <v>1</v>
      </c>
      <c r="N35">
        <v>10993168</v>
      </c>
    </row>
    <row r="36" spans="2:14">
      <c r="B36" s="13" t="s">
        <v>166</v>
      </c>
      <c r="C36" s="8">
        <v>10000000</v>
      </c>
      <c r="D36" s="8">
        <f t="shared" si="12"/>
        <v>10000</v>
      </c>
      <c r="E36" s="12">
        <v>1</v>
      </c>
      <c r="F36" s="16" t="s">
        <v>236</v>
      </c>
      <c r="G36" s="14" t="s">
        <v>131</v>
      </c>
      <c r="H36" s="8">
        <v>20</v>
      </c>
      <c r="I36" s="15">
        <v>50</v>
      </c>
      <c r="J36" s="12">
        <f t="shared" si="13"/>
        <v>1.8749119999999999</v>
      </c>
      <c r="K36" s="10">
        <f t="shared" si="10"/>
        <v>13333.9591404823</v>
      </c>
      <c r="L36" s="12">
        <f t="shared" si="11"/>
        <v>374982.40000000002</v>
      </c>
      <c r="M36">
        <v>5</v>
      </c>
      <c r="N36">
        <v>1874912</v>
      </c>
    </row>
    <row r="37" spans="2:14" s="97" customFormat="1">
      <c r="B37" s="98" t="s">
        <v>166</v>
      </c>
      <c r="C37" s="99">
        <v>10000000</v>
      </c>
      <c r="D37" s="99">
        <f t="shared" si="12"/>
        <v>5000</v>
      </c>
      <c r="E37" s="100">
        <v>1</v>
      </c>
      <c r="F37" s="101" t="s">
        <v>236</v>
      </c>
      <c r="G37" s="99" t="s">
        <v>131</v>
      </c>
      <c r="H37" s="99">
        <v>20</v>
      </c>
      <c r="I37" s="102">
        <v>100</v>
      </c>
      <c r="J37" s="100">
        <f t="shared" si="13"/>
        <v>2.6897500000000001</v>
      </c>
      <c r="K37" s="103">
        <f t="shared" si="10"/>
        <v>18589.088205223499</v>
      </c>
      <c r="L37" s="100">
        <f t="shared" si="11"/>
        <v>268975</v>
      </c>
      <c r="M37" s="97">
        <v>5</v>
      </c>
      <c r="N37" s="97">
        <v>1344875</v>
      </c>
    </row>
    <row r="38" spans="2:14">
      <c r="B38" s="13" t="s">
        <v>166</v>
      </c>
      <c r="C38" s="8">
        <v>10000000</v>
      </c>
      <c r="D38" s="8">
        <f t="shared" si="12"/>
        <v>2500</v>
      </c>
      <c r="E38" s="12">
        <v>1</v>
      </c>
      <c r="F38" s="16" t="s">
        <v>236</v>
      </c>
      <c r="G38" s="14" t="s">
        <v>131</v>
      </c>
      <c r="H38" s="8">
        <v>20</v>
      </c>
      <c r="I38" s="15">
        <v>200</v>
      </c>
      <c r="J38" s="12">
        <f t="shared" si="13"/>
        <v>4.7940360000000002</v>
      </c>
      <c r="K38" s="10">
        <f t="shared" si="10"/>
        <v>20859.250952642</v>
      </c>
      <c r="L38" s="12">
        <f t="shared" si="11"/>
        <v>239701.8</v>
      </c>
      <c r="M38">
        <v>5</v>
      </c>
      <c r="N38">
        <v>1198509</v>
      </c>
    </row>
    <row r="39" spans="2:14" s="43" customFormat="1">
      <c r="B39" s="44" t="s">
        <v>166</v>
      </c>
      <c r="C39" s="45">
        <v>1000</v>
      </c>
      <c r="D39" s="45">
        <v>1000</v>
      </c>
      <c r="E39" s="46">
        <v>1</v>
      </c>
      <c r="F39" s="47" t="s">
        <v>255</v>
      </c>
      <c r="G39" s="45" t="s">
        <v>131</v>
      </c>
      <c r="H39" s="45">
        <v>20</v>
      </c>
      <c r="I39" s="48">
        <v>1</v>
      </c>
      <c r="J39" s="46">
        <f t="shared" ref="J39:J50" si="14">L39/C39/H39</f>
        <v>1.02125</v>
      </c>
      <c r="K39" s="49">
        <f t="shared" si="10"/>
        <v>489.59608323133398</v>
      </c>
      <c r="L39" s="46">
        <f t="shared" si="11"/>
        <v>20425</v>
      </c>
      <c r="M39" s="43">
        <v>1</v>
      </c>
      <c r="N39" s="43">
        <v>20425</v>
      </c>
    </row>
    <row r="40" spans="2:14" s="43" customFormat="1">
      <c r="B40" s="44" t="s">
        <v>166</v>
      </c>
      <c r="C40" s="45">
        <v>1000</v>
      </c>
      <c r="D40" s="45">
        <v>1000</v>
      </c>
      <c r="E40" s="46">
        <v>1</v>
      </c>
      <c r="F40" s="47" t="s">
        <v>255</v>
      </c>
      <c r="G40" s="45" t="s">
        <v>131</v>
      </c>
      <c r="H40" s="45">
        <v>20</v>
      </c>
      <c r="I40" s="48">
        <v>50</v>
      </c>
      <c r="J40" s="46">
        <f t="shared" si="14"/>
        <v>1.97201</v>
      </c>
      <c r="K40" s="49">
        <f t="shared" si="10"/>
        <v>12677.420499895999</v>
      </c>
      <c r="L40" s="46">
        <f t="shared" si="11"/>
        <v>39440.199999999997</v>
      </c>
      <c r="M40" s="43">
        <v>5</v>
      </c>
      <c r="N40" s="43">
        <v>197201</v>
      </c>
    </row>
    <row r="41" spans="2:14" s="97" customFormat="1">
      <c r="B41" s="98" t="s">
        <v>166</v>
      </c>
      <c r="C41" s="99">
        <v>1000</v>
      </c>
      <c r="D41" s="99">
        <v>1000</v>
      </c>
      <c r="E41" s="100">
        <v>1</v>
      </c>
      <c r="F41" s="101" t="s">
        <v>255</v>
      </c>
      <c r="G41" s="99" t="s">
        <v>131</v>
      </c>
      <c r="H41" s="99">
        <v>20</v>
      </c>
      <c r="I41" s="102">
        <v>100</v>
      </c>
      <c r="J41" s="100">
        <f t="shared" si="14"/>
        <v>2.8738199999999998</v>
      </c>
      <c r="K41" s="103">
        <f t="shared" si="10"/>
        <v>17398.4452749302</v>
      </c>
      <c r="L41" s="100">
        <f t="shared" si="11"/>
        <v>57476.4</v>
      </c>
      <c r="M41" s="97">
        <v>5</v>
      </c>
      <c r="N41" s="97">
        <v>287382</v>
      </c>
    </row>
    <row r="42" spans="2:14" s="43" customFormat="1">
      <c r="B42" s="44" t="s">
        <v>166</v>
      </c>
      <c r="C42" s="45">
        <v>1000</v>
      </c>
      <c r="D42" s="45">
        <v>1000</v>
      </c>
      <c r="E42" s="46">
        <v>1</v>
      </c>
      <c r="F42" s="47" t="s">
        <v>255</v>
      </c>
      <c r="G42" s="45" t="s">
        <v>131</v>
      </c>
      <c r="H42" s="45">
        <v>20</v>
      </c>
      <c r="I42" s="48">
        <v>200</v>
      </c>
      <c r="J42" s="46">
        <f t="shared" si="14"/>
        <v>4.38863</v>
      </c>
      <c r="K42" s="49">
        <f t="shared" si="10"/>
        <v>22786.154221248999</v>
      </c>
      <c r="L42" s="46">
        <f t="shared" si="11"/>
        <v>87772.6</v>
      </c>
      <c r="M42" s="43">
        <v>5</v>
      </c>
      <c r="N42" s="43">
        <v>438863</v>
      </c>
    </row>
    <row r="43" spans="2:14" s="43" customFormat="1">
      <c r="B43" s="44" t="s">
        <v>166</v>
      </c>
      <c r="C43" s="45">
        <v>1000</v>
      </c>
      <c r="D43" s="45">
        <v>1000</v>
      </c>
      <c r="E43" s="46">
        <v>1</v>
      </c>
      <c r="F43" s="47" t="s">
        <v>256</v>
      </c>
      <c r="G43" s="45" t="s">
        <v>131</v>
      </c>
      <c r="H43" s="45">
        <v>20</v>
      </c>
      <c r="I43" s="48">
        <v>1</v>
      </c>
      <c r="J43" s="46">
        <f t="shared" si="14"/>
        <v>1.0634999999999999</v>
      </c>
      <c r="K43" s="49">
        <f t="shared" ref="K43:K50" si="15">1000/J43*I43/2</f>
        <v>470.14574518100602</v>
      </c>
      <c r="L43" s="46">
        <f t="shared" ref="L43:L50" si="16">N43/M43</f>
        <v>21270</v>
      </c>
      <c r="M43" s="43">
        <v>1</v>
      </c>
      <c r="N43" s="43">
        <v>21270</v>
      </c>
    </row>
    <row r="44" spans="2:14" s="43" customFormat="1">
      <c r="B44" s="44" t="s">
        <v>166</v>
      </c>
      <c r="C44" s="45">
        <v>1000</v>
      </c>
      <c r="D44" s="45">
        <v>1000</v>
      </c>
      <c r="E44" s="46">
        <v>1</v>
      </c>
      <c r="F44" s="47" t="s">
        <v>256</v>
      </c>
      <c r="G44" s="45" t="s">
        <v>131</v>
      </c>
      <c r="H44" s="45">
        <v>20</v>
      </c>
      <c r="I44" s="48">
        <v>50</v>
      </c>
      <c r="J44" s="46">
        <f t="shared" si="14"/>
        <v>2.0218099999999999</v>
      </c>
      <c r="K44" s="49">
        <f t="shared" si="15"/>
        <v>12365.157952527699</v>
      </c>
      <c r="L44" s="46">
        <f t="shared" si="16"/>
        <v>40436.199999999997</v>
      </c>
      <c r="M44" s="43">
        <v>5</v>
      </c>
      <c r="N44" s="43">
        <v>202181</v>
      </c>
    </row>
    <row r="45" spans="2:14" s="97" customFormat="1">
      <c r="B45" s="98" t="s">
        <v>166</v>
      </c>
      <c r="C45" s="99">
        <v>1000</v>
      </c>
      <c r="D45" s="99">
        <v>1000</v>
      </c>
      <c r="E45" s="100">
        <v>1</v>
      </c>
      <c r="F45" s="101" t="s">
        <v>256</v>
      </c>
      <c r="G45" s="99" t="s">
        <v>131</v>
      </c>
      <c r="H45" s="99">
        <v>20</v>
      </c>
      <c r="I45" s="102">
        <v>100</v>
      </c>
      <c r="J45" s="100">
        <f t="shared" si="14"/>
        <v>2.85467</v>
      </c>
      <c r="K45" s="103">
        <f t="shared" si="15"/>
        <v>17515.1593704351</v>
      </c>
      <c r="L45" s="100">
        <f t="shared" si="16"/>
        <v>57093.4</v>
      </c>
      <c r="M45" s="97">
        <v>5</v>
      </c>
      <c r="N45" s="97">
        <v>285467</v>
      </c>
    </row>
    <row r="46" spans="2:14" s="43" customFormat="1">
      <c r="B46" s="44" t="s">
        <v>166</v>
      </c>
      <c r="C46" s="45">
        <v>1000</v>
      </c>
      <c r="D46" s="45">
        <v>1000</v>
      </c>
      <c r="E46" s="46">
        <v>1</v>
      </c>
      <c r="F46" s="47" t="s">
        <v>256</v>
      </c>
      <c r="G46" s="45" t="s">
        <v>131</v>
      </c>
      <c r="H46" s="45">
        <v>20</v>
      </c>
      <c r="I46" s="48">
        <v>200</v>
      </c>
      <c r="J46" s="46">
        <f t="shared" si="14"/>
        <v>4.9441800000000002</v>
      </c>
      <c r="K46" s="49">
        <f t="shared" si="15"/>
        <v>20225.800840584299</v>
      </c>
      <c r="L46" s="46">
        <f t="shared" si="16"/>
        <v>98883.6</v>
      </c>
      <c r="M46" s="43">
        <v>5</v>
      </c>
      <c r="N46" s="43">
        <v>494418</v>
      </c>
    </row>
    <row r="47" spans="2:14" s="43" customFormat="1">
      <c r="B47" s="44" t="s">
        <v>166</v>
      </c>
      <c r="C47" s="45">
        <v>1000</v>
      </c>
      <c r="D47" s="45">
        <v>1000</v>
      </c>
      <c r="E47" s="46">
        <v>1</v>
      </c>
      <c r="F47" s="47" t="s">
        <v>239</v>
      </c>
      <c r="G47" s="45" t="s">
        <v>131</v>
      </c>
      <c r="H47" s="45">
        <v>20</v>
      </c>
      <c r="I47" s="48">
        <v>1</v>
      </c>
      <c r="J47" s="46">
        <f t="shared" si="14"/>
        <v>1.0235000000000001</v>
      </c>
      <c r="K47" s="49">
        <f t="shared" si="15"/>
        <v>488.519785051295</v>
      </c>
      <c r="L47" s="46">
        <f t="shared" si="16"/>
        <v>20470</v>
      </c>
      <c r="M47" s="43">
        <v>1</v>
      </c>
      <c r="N47" s="43">
        <v>20470</v>
      </c>
    </row>
    <row r="48" spans="2:14" s="43" customFormat="1">
      <c r="B48" s="44" t="s">
        <v>166</v>
      </c>
      <c r="C48" s="45">
        <v>1000</v>
      </c>
      <c r="D48" s="45">
        <v>1000</v>
      </c>
      <c r="E48" s="46">
        <v>1</v>
      </c>
      <c r="F48" s="47" t="s">
        <v>239</v>
      </c>
      <c r="G48" s="45" t="s">
        <v>131</v>
      </c>
      <c r="H48" s="45">
        <v>20</v>
      </c>
      <c r="I48" s="48">
        <v>50</v>
      </c>
      <c r="J48" s="46">
        <f t="shared" si="14"/>
        <v>2.0270999999999999</v>
      </c>
      <c r="K48" s="49">
        <f t="shared" si="15"/>
        <v>12332.8893493168</v>
      </c>
      <c r="L48" s="46">
        <f t="shared" si="16"/>
        <v>40542</v>
      </c>
      <c r="M48" s="43">
        <v>5</v>
      </c>
      <c r="N48" s="43">
        <v>202710</v>
      </c>
    </row>
    <row r="49" spans="2:14" s="97" customFormat="1">
      <c r="B49" s="98" t="s">
        <v>166</v>
      </c>
      <c r="C49" s="99">
        <v>1000</v>
      </c>
      <c r="D49" s="99">
        <v>1000</v>
      </c>
      <c r="E49" s="100">
        <v>1</v>
      </c>
      <c r="F49" s="101" t="s">
        <v>239</v>
      </c>
      <c r="G49" s="99" t="s">
        <v>131</v>
      </c>
      <c r="H49" s="99">
        <v>20</v>
      </c>
      <c r="I49" s="102">
        <v>100</v>
      </c>
      <c r="J49" s="100">
        <f t="shared" si="14"/>
        <v>2.56155</v>
      </c>
      <c r="K49" s="103">
        <f t="shared" si="15"/>
        <v>19519.431594152</v>
      </c>
      <c r="L49" s="100">
        <f t="shared" si="16"/>
        <v>51231</v>
      </c>
      <c r="M49" s="97">
        <v>5</v>
      </c>
      <c r="N49" s="97">
        <v>256155</v>
      </c>
    </row>
    <row r="50" spans="2:14" s="43" customFormat="1">
      <c r="B50" s="44" t="s">
        <v>166</v>
      </c>
      <c r="C50" s="45">
        <v>1000</v>
      </c>
      <c r="D50" s="45">
        <v>1000</v>
      </c>
      <c r="E50" s="46">
        <v>1</v>
      </c>
      <c r="F50" s="47" t="s">
        <v>239</v>
      </c>
      <c r="G50" s="45" t="s">
        <v>131</v>
      </c>
      <c r="H50" s="45">
        <v>20</v>
      </c>
      <c r="I50" s="48">
        <v>200</v>
      </c>
      <c r="J50" s="46">
        <f t="shared" si="14"/>
        <v>3.9514</v>
      </c>
      <c r="K50" s="49">
        <f t="shared" si="15"/>
        <v>25307.485954345299</v>
      </c>
      <c r="L50" s="46">
        <f t="shared" si="16"/>
        <v>79028</v>
      </c>
      <c r="M50" s="43">
        <v>5</v>
      </c>
      <c r="N50" s="43">
        <v>395140</v>
      </c>
    </row>
    <row r="52" spans="2:14">
      <c r="B52" s="13" t="s">
        <v>166</v>
      </c>
      <c r="C52" s="8">
        <v>10000000</v>
      </c>
      <c r="D52" s="8">
        <f t="shared" ref="D52:D63" si="17">C52/E52/H52/I52</f>
        <v>500000</v>
      </c>
      <c r="E52" s="12">
        <v>1</v>
      </c>
      <c r="F52" s="16" t="s">
        <v>257</v>
      </c>
      <c r="G52" s="14" t="s">
        <v>131</v>
      </c>
      <c r="H52" s="8">
        <v>20</v>
      </c>
      <c r="I52" s="15">
        <v>1</v>
      </c>
      <c r="J52" s="12">
        <f t="shared" ref="J52:J63" si="18">L52/C52*I52</f>
        <v>2.0018964000000001</v>
      </c>
      <c r="K52" s="10">
        <f t="shared" ref="K52:K99" si="19">1000/J52*I52/2</f>
        <v>249.76317455788401</v>
      </c>
      <c r="L52" s="12">
        <f t="shared" ref="L52:L99" si="20">N52/M52</f>
        <v>20018964</v>
      </c>
      <c r="M52">
        <v>1</v>
      </c>
      <c r="N52">
        <v>20018964</v>
      </c>
    </row>
    <row r="53" spans="2:14">
      <c r="B53" s="13" t="s">
        <v>166</v>
      </c>
      <c r="C53" s="8">
        <v>10000000</v>
      </c>
      <c r="D53" s="8">
        <f t="shared" si="17"/>
        <v>10000</v>
      </c>
      <c r="E53" s="12">
        <v>1</v>
      </c>
      <c r="F53" s="16" t="s">
        <v>257</v>
      </c>
      <c r="G53" s="14" t="s">
        <v>131</v>
      </c>
      <c r="H53" s="8">
        <v>20</v>
      </c>
      <c r="I53" s="15">
        <v>50</v>
      </c>
      <c r="J53" s="12">
        <f t="shared" si="18"/>
        <v>3.3532679999999999</v>
      </c>
      <c r="K53" s="10">
        <f t="shared" si="19"/>
        <v>7455.4136442419704</v>
      </c>
      <c r="L53" s="12">
        <f t="shared" si="20"/>
        <v>670653.6</v>
      </c>
      <c r="M53">
        <v>5</v>
      </c>
      <c r="N53">
        <v>3353268</v>
      </c>
    </row>
    <row r="54" spans="2:14" s="97" customFormat="1">
      <c r="B54" s="98" t="s">
        <v>166</v>
      </c>
      <c r="C54" s="99">
        <v>10000000</v>
      </c>
      <c r="D54" s="99">
        <f t="shared" si="17"/>
        <v>5000</v>
      </c>
      <c r="E54" s="100">
        <v>1</v>
      </c>
      <c r="F54" s="101" t="s">
        <v>257</v>
      </c>
      <c r="G54" s="99" t="s">
        <v>131</v>
      </c>
      <c r="H54" s="99">
        <v>20</v>
      </c>
      <c r="I54" s="102">
        <v>100</v>
      </c>
      <c r="J54" s="100">
        <f t="shared" si="18"/>
        <v>3.9306380000000001</v>
      </c>
      <c r="K54" s="103">
        <f t="shared" si="19"/>
        <v>12720.581238974401</v>
      </c>
      <c r="L54" s="100">
        <f t="shared" si="20"/>
        <v>393063.8</v>
      </c>
      <c r="M54" s="97">
        <v>5</v>
      </c>
      <c r="N54" s="97">
        <v>1965319</v>
      </c>
    </row>
    <row r="55" spans="2:14">
      <c r="B55" s="13" t="s">
        <v>166</v>
      </c>
      <c r="C55" s="8">
        <v>10000000</v>
      </c>
      <c r="D55" s="8">
        <f t="shared" si="17"/>
        <v>2500</v>
      </c>
      <c r="E55" s="12">
        <v>1</v>
      </c>
      <c r="F55" s="16" t="s">
        <v>257</v>
      </c>
      <c r="G55" s="14" t="s">
        <v>131</v>
      </c>
      <c r="H55" s="8">
        <v>20</v>
      </c>
      <c r="I55" s="15">
        <v>200</v>
      </c>
      <c r="J55" s="12">
        <f t="shared" si="18"/>
        <v>6.641572</v>
      </c>
      <c r="K55" s="10">
        <f t="shared" si="19"/>
        <v>15056.676341083101</v>
      </c>
      <c r="L55" s="12">
        <f t="shared" si="20"/>
        <v>332078.59999999998</v>
      </c>
      <c r="M55">
        <v>5</v>
      </c>
      <c r="N55">
        <v>1660393</v>
      </c>
    </row>
    <row r="56" spans="2:14">
      <c r="B56" s="13" t="s">
        <v>166</v>
      </c>
      <c r="C56" s="8">
        <v>10000000</v>
      </c>
      <c r="D56" s="8">
        <f t="shared" si="17"/>
        <v>500000</v>
      </c>
      <c r="E56" s="12">
        <v>1</v>
      </c>
      <c r="F56" s="16" t="s">
        <v>258</v>
      </c>
      <c r="G56" s="14" t="s">
        <v>131</v>
      </c>
      <c r="H56" s="8">
        <v>20</v>
      </c>
      <c r="I56" s="15">
        <v>1</v>
      </c>
      <c r="J56" s="12">
        <f t="shared" si="18"/>
        <v>1.8855854000000001</v>
      </c>
      <c r="K56" s="10">
        <f t="shared" si="19"/>
        <v>265.16963909457502</v>
      </c>
      <c r="L56" s="12">
        <f t="shared" si="20"/>
        <v>18855854</v>
      </c>
      <c r="M56">
        <v>1</v>
      </c>
      <c r="N56">
        <v>18855854</v>
      </c>
    </row>
    <row r="57" spans="2:14">
      <c r="B57" s="13" t="s">
        <v>166</v>
      </c>
      <c r="C57" s="8">
        <v>10000000</v>
      </c>
      <c r="D57" s="8">
        <f t="shared" si="17"/>
        <v>10000</v>
      </c>
      <c r="E57" s="12">
        <v>1</v>
      </c>
      <c r="F57" s="16" t="s">
        <v>258</v>
      </c>
      <c r="G57" s="14" t="s">
        <v>131</v>
      </c>
      <c r="H57" s="8">
        <v>20</v>
      </c>
      <c r="I57" s="15">
        <v>50</v>
      </c>
      <c r="J57" s="12">
        <f t="shared" si="18"/>
        <v>3.053188</v>
      </c>
      <c r="K57" s="10">
        <f t="shared" si="19"/>
        <v>8188.1626680047202</v>
      </c>
      <c r="L57" s="12">
        <f t="shared" si="20"/>
        <v>610637.6</v>
      </c>
      <c r="M57">
        <v>5</v>
      </c>
      <c r="N57">
        <v>3053188</v>
      </c>
    </row>
    <row r="58" spans="2:14" s="97" customFormat="1">
      <c r="B58" s="98" t="s">
        <v>166</v>
      </c>
      <c r="C58" s="99">
        <v>10000000</v>
      </c>
      <c r="D58" s="99">
        <f t="shared" si="17"/>
        <v>5000</v>
      </c>
      <c r="E58" s="100">
        <v>1</v>
      </c>
      <c r="F58" s="101" t="s">
        <v>258</v>
      </c>
      <c r="G58" s="99" t="s">
        <v>131</v>
      </c>
      <c r="H58" s="99">
        <v>20</v>
      </c>
      <c r="I58" s="102">
        <v>100</v>
      </c>
      <c r="J58" s="100">
        <f t="shared" si="18"/>
        <v>3.9242659999999998</v>
      </c>
      <c r="K58" s="103">
        <f t="shared" si="19"/>
        <v>12741.236195507599</v>
      </c>
      <c r="L58" s="100">
        <f t="shared" si="20"/>
        <v>392426.6</v>
      </c>
      <c r="M58" s="97">
        <v>5</v>
      </c>
      <c r="N58" s="97">
        <v>1962133</v>
      </c>
    </row>
    <row r="59" spans="2:14">
      <c r="B59" s="13" t="s">
        <v>166</v>
      </c>
      <c r="C59" s="8">
        <v>10000000</v>
      </c>
      <c r="D59" s="8">
        <f t="shared" si="17"/>
        <v>2500</v>
      </c>
      <c r="E59" s="12">
        <v>1</v>
      </c>
      <c r="F59" s="16" t="s">
        <v>258</v>
      </c>
      <c r="G59" s="14" t="s">
        <v>131</v>
      </c>
      <c r="H59" s="8">
        <v>20</v>
      </c>
      <c r="I59" s="15">
        <v>200</v>
      </c>
      <c r="J59" s="12">
        <f t="shared" si="18"/>
        <v>6.8369039999999996</v>
      </c>
      <c r="K59" s="10">
        <f t="shared" si="19"/>
        <v>14626.503458290499</v>
      </c>
      <c r="L59" s="12">
        <f t="shared" si="20"/>
        <v>341845.2</v>
      </c>
      <c r="M59">
        <v>5</v>
      </c>
      <c r="N59">
        <v>1709226</v>
      </c>
    </row>
    <row r="60" spans="2:14">
      <c r="B60" s="13" t="s">
        <v>166</v>
      </c>
      <c r="C60" s="8">
        <v>10000000</v>
      </c>
      <c r="D60" s="8">
        <f t="shared" si="17"/>
        <v>500000</v>
      </c>
      <c r="E60" s="12">
        <v>1</v>
      </c>
      <c r="F60" s="16" t="s">
        <v>242</v>
      </c>
      <c r="G60" s="14" t="s">
        <v>131</v>
      </c>
      <c r="H60" s="8">
        <v>20</v>
      </c>
      <c r="I60" s="15">
        <v>1</v>
      </c>
      <c r="J60" s="12">
        <f t="shared" si="18"/>
        <v>1.9827239000000001</v>
      </c>
      <c r="K60" s="10">
        <f t="shared" si="19"/>
        <v>252.17832901494799</v>
      </c>
      <c r="L60" s="12">
        <f t="shared" si="20"/>
        <v>19827239</v>
      </c>
      <c r="M60">
        <v>1</v>
      </c>
      <c r="N60">
        <v>19827239</v>
      </c>
    </row>
    <row r="61" spans="2:14">
      <c r="B61" s="13" t="s">
        <v>166</v>
      </c>
      <c r="C61" s="8">
        <v>10000000</v>
      </c>
      <c r="D61" s="8">
        <f t="shared" si="17"/>
        <v>10000</v>
      </c>
      <c r="E61" s="12">
        <v>1</v>
      </c>
      <c r="F61" s="16" t="s">
        <v>242</v>
      </c>
      <c r="G61" s="14" t="s">
        <v>131</v>
      </c>
      <c r="H61" s="8">
        <v>20</v>
      </c>
      <c r="I61" s="15">
        <v>50</v>
      </c>
      <c r="J61" s="12">
        <f t="shared" si="18"/>
        <v>3.36537</v>
      </c>
      <c r="K61" s="10">
        <f t="shared" si="19"/>
        <v>7428.6036899360297</v>
      </c>
      <c r="L61" s="12">
        <f t="shared" si="20"/>
        <v>673074</v>
      </c>
      <c r="M61">
        <v>5</v>
      </c>
      <c r="N61">
        <v>3365370</v>
      </c>
    </row>
    <row r="62" spans="2:14" s="97" customFormat="1">
      <c r="B62" s="98" t="s">
        <v>166</v>
      </c>
      <c r="C62" s="99">
        <v>10000000</v>
      </c>
      <c r="D62" s="99">
        <f t="shared" si="17"/>
        <v>5000</v>
      </c>
      <c r="E62" s="100">
        <v>1</v>
      </c>
      <c r="F62" s="101" t="s">
        <v>242</v>
      </c>
      <c r="G62" s="99" t="s">
        <v>131</v>
      </c>
      <c r="H62" s="99">
        <v>20</v>
      </c>
      <c r="I62" s="102">
        <v>100</v>
      </c>
      <c r="J62" s="100">
        <f t="shared" si="18"/>
        <v>4.0202780000000002</v>
      </c>
      <c r="K62" s="103">
        <f t="shared" si="19"/>
        <v>12436.9508775264</v>
      </c>
      <c r="L62" s="100">
        <f t="shared" si="20"/>
        <v>402027.8</v>
      </c>
      <c r="M62" s="97">
        <v>5</v>
      </c>
      <c r="N62" s="97">
        <v>2010139</v>
      </c>
    </row>
    <row r="63" spans="2:14">
      <c r="B63" s="13" t="s">
        <v>166</v>
      </c>
      <c r="C63" s="8">
        <v>10000000</v>
      </c>
      <c r="D63" s="8">
        <f t="shared" si="17"/>
        <v>2500</v>
      </c>
      <c r="E63" s="12">
        <v>1</v>
      </c>
      <c r="F63" s="16" t="s">
        <v>242</v>
      </c>
      <c r="G63" s="14" t="s">
        <v>131</v>
      </c>
      <c r="H63" s="8">
        <v>20</v>
      </c>
      <c r="I63" s="15">
        <v>200</v>
      </c>
      <c r="J63" s="12">
        <f t="shared" si="18"/>
        <v>7.0438679999999998</v>
      </c>
      <c r="K63" s="10">
        <f t="shared" si="19"/>
        <v>14196.745310957</v>
      </c>
      <c r="L63" s="12">
        <f t="shared" si="20"/>
        <v>352193.4</v>
      </c>
      <c r="M63">
        <v>5</v>
      </c>
      <c r="N63">
        <v>1760967</v>
      </c>
    </row>
    <row r="64" spans="2:14" s="43" customFormat="1">
      <c r="B64" s="44" t="s">
        <v>166</v>
      </c>
      <c r="C64" s="45">
        <v>1000</v>
      </c>
      <c r="D64" s="45">
        <v>1000</v>
      </c>
      <c r="E64" s="46">
        <v>1</v>
      </c>
      <c r="F64" s="47" t="s">
        <v>259</v>
      </c>
      <c r="G64" s="45" t="s">
        <v>131</v>
      </c>
      <c r="H64" s="45">
        <v>20</v>
      </c>
      <c r="I64" s="48">
        <v>1</v>
      </c>
      <c r="J64" s="46">
        <f t="shared" ref="J64:J75" si="21">L64/C64/H64</f>
        <v>1.67645</v>
      </c>
      <c r="K64" s="49">
        <f t="shared" si="19"/>
        <v>298.24927674550401</v>
      </c>
      <c r="L64" s="46">
        <f t="shared" si="20"/>
        <v>33529</v>
      </c>
      <c r="M64" s="43">
        <v>1</v>
      </c>
      <c r="N64" s="43">
        <v>33529</v>
      </c>
    </row>
    <row r="65" spans="2:14" s="43" customFormat="1">
      <c r="B65" s="44" t="s">
        <v>166</v>
      </c>
      <c r="C65" s="45">
        <v>1000</v>
      </c>
      <c r="D65" s="45">
        <v>1000</v>
      </c>
      <c r="E65" s="46">
        <v>1</v>
      </c>
      <c r="F65" s="47" t="s">
        <v>259</v>
      </c>
      <c r="G65" s="45" t="s">
        <v>131</v>
      </c>
      <c r="H65" s="45">
        <v>20</v>
      </c>
      <c r="I65" s="48">
        <v>50</v>
      </c>
      <c r="J65" s="46">
        <f t="shared" si="21"/>
        <v>3.1837399999999998</v>
      </c>
      <c r="K65" s="49">
        <f t="shared" si="19"/>
        <v>7852.4000075383001</v>
      </c>
      <c r="L65" s="46">
        <f t="shared" si="20"/>
        <v>63674.8</v>
      </c>
      <c r="M65" s="43">
        <v>5</v>
      </c>
      <c r="N65" s="43">
        <v>318374</v>
      </c>
    </row>
    <row r="66" spans="2:14" s="97" customFormat="1">
      <c r="B66" s="98" t="s">
        <v>166</v>
      </c>
      <c r="C66" s="99">
        <v>1000</v>
      </c>
      <c r="D66" s="99">
        <v>1000</v>
      </c>
      <c r="E66" s="100">
        <v>1</v>
      </c>
      <c r="F66" s="101" t="s">
        <v>259</v>
      </c>
      <c r="G66" s="99" t="s">
        <v>131</v>
      </c>
      <c r="H66" s="99">
        <v>20</v>
      </c>
      <c r="I66" s="102">
        <v>100</v>
      </c>
      <c r="J66" s="100">
        <f t="shared" si="21"/>
        <v>4.944</v>
      </c>
      <c r="K66" s="103">
        <f t="shared" si="19"/>
        <v>10113.268608414201</v>
      </c>
      <c r="L66" s="100">
        <f t="shared" si="20"/>
        <v>98880</v>
      </c>
      <c r="M66" s="97">
        <v>5</v>
      </c>
      <c r="N66" s="97">
        <v>494400</v>
      </c>
    </row>
    <row r="67" spans="2:14" s="43" customFormat="1">
      <c r="B67" s="44" t="s">
        <v>166</v>
      </c>
      <c r="C67" s="45">
        <v>1000</v>
      </c>
      <c r="D67" s="45">
        <v>1000</v>
      </c>
      <c r="E67" s="46">
        <v>1</v>
      </c>
      <c r="F67" s="47" t="s">
        <v>259</v>
      </c>
      <c r="G67" s="45" t="s">
        <v>131</v>
      </c>
      <c r="H67" s="45">
        <v>20</v>
      </c>
      <c r="I67" s="48">
        <v>200</v>
      </c>
      <c r="J67" s="46">
        <f t="shared" si="21"/>
        <v>7.8981700000000004</v>
      </c>
      <c r="K67" s="49">
        <f t="shared" si="19"/>
        <v>12661.1607498952</v>
      </c>
      <c r="L67" s="46">
        <f t="shared" si="20"/>
        <v>157963.4</v>
      </c>
      <c r="M67" s="43">
        <v>5</v>
      </c>
      <c r="N67" s="43">
        <v>789817</v>
      </c>
    </row>
    <row r="68" spans="2:14" s="43" customFormat="1">
      <c r="B68" s="44" t="s">
        <v>166</v>
      </c>
      <c r="C68" s="45">
        <v>1000</v>
      </c>
      <c r="D68" s="45">
        <v>1000</v>
      </c>
      <c r="E68" s="46">
        <v>1</v>
      </c>
      <c r="F68" s="47" t="s">
        <v>260</v>
      </c>
      <c r="G68" s="45" t="s">
        <v>131</v>
      </c>
      <c r="H68" s="45">
        <v>20</v>
      </c>
      <c r="I68" s="48">
        <v>1</v>
      </c>
      <c r="J68" s="46">
        <f t="shared" si="21"/>
        <v>1.68215</v>
      </c>
      <c r="K68" s="49">
        <f t="shared" si="19"/>
        <v>297.23865291442502</v>
      </c>
      <c r="L68" s="46">
        <f t="shared" si="20"/>
        <v>33643</v>
      </c>
      <c r="M68" s="43">
        <v>1</v>
      </c>
      <c r="N68" s="43">
        <v>33643</v>
      </c>
    </row>
    <row r="69" spans="2:14" s="43" customFormat="1">
      <c r="B69" s="44" t="s">
        <v>166</v>
      </c>
      <c r="C69" s="45">
        <v>1000</v>
      </c>
      <c r="D69" s="45">
        <v>1000</v>
      </c>
      <c r="E69" s="46">
        <v>1</v>
      </c>
      <c r="F69" s="47" t="s">
        <v>260</v>
      </c>
      <c r="G69" s="45" t="s">
        <v>131</v>
      </c>
      <c r="H69" s="45">
        <v>20</v>
      </c>
      <c r="I69" s="48">
        <v>50</v>
      </c>
      <c r="J69" s="46">
        <f t="shared" si="21"/>
        <v>3.1957100000000001</v>
      </c>
      <c r="K69" s="49">
        <f t="shared" si="19"/>
        <v>7822.9876928757603</v>
      </c>
      <c r="L69" s="46">
        <f t="shared" si="20"/>
        <v>63914.2</v>
      </c>
      <c r="M69" s="43">
        <v>5</v>
      </c>
      <c r="N69" s="43">
        <v>319571</v>
      </c>
    </row>
    <row r="70" spans="2:14" s="97" customFormat="1">
      <c r="B70" s="98" t="s">
        <v>166</v>
      </c>
      <c r="C70" s="99">
        <v>1000</v>
      </c>
      <c r="D70" s="99">
        <v>1000</v>
      </c>
      <c r="E70" s="100">
        <v>1</v>
      </c>
      <c r="F70" s="101" t="s">
        <v>260</v>
      </c>
      <c r="G70" s="99" t="s">
        <v>131</v>
      </c>
      <c r="H70" s="99">
        <v>20</v>
      </c>
      <c r="I70" s="102">
        <v>100</v>
      </c>
      <c r="J70" s="100">
        <f t="shared" si="21"/>
        <v>5.1970099999999997</v>
      </c>
      <c r="K70" s="103">
        <f t="shared" si="19"/>
        <v>9620.9166424540308</v>
      </c>
      <c r="L70" s="100">
        <f t="shared" si="20"/>
        <v>103940.2</v>
      </c>
      <c r="M70" s="97">
        <v>5</v>
      </c>
      <c r="N70" s="97">
        <v>519701</v>
      </c>
    </row>
    <row r="71" spans="2:14" s="43" customFormat="1">
      <c r="B71" s="44" t="s">
        <v>166</v>
      </c>
      <c r="C71" s="45">
        <v>1000</v>
      </c>
      <c r="D71" s="45">
        <v>1000</v>
      </c>
      <c r="E71" s="46">
        <v>1</v>
      </c>
      <c r="F71" s="47" t="s">
        <v>260</v>
      </c>
      <c r="G71" s="45" t="s">
        <v>131</v>
      </c>
      <c r="H71" s="45">
        <v>20</v>
      </c>
      <c r="I71" s="48">
        <v>200</v>
      </c>
      <c r="J71" s="46">
        <f t="shared" si="21"/>
        <v>8.8246099999999998</v>
      </c>
      <c r="K71" s="49">
        <f t="shared" si="19"/>
        <v>11331.9455477353</v>
      </c>
      <c r="L71" s="46">
        <f t="shared" si="20"/>
        <v>176492.2</v>
      </c>
      <c r="M71" s="43">
        <v>5</v>
      </c>
      <c r="N71" s="43">
        <v>882461</v>
      </c>
    </row>
    <row r="72" spans="2:14" s="43" customFormat="1">
      <c r="B72" s="44" t="s">
        <v>166</v>
      </c>
      <c r="C72" s="45">
        <v>1000</v>
      </c>
      <c r="D72" s="45">
        <v>1000</v>
      </c>
      <c r="E72" s="46">
        <v>1</v>
      </c>
      <c r="F72" s="47" t="s">
        <v>245</v>
      </c>
      <c r="G72" s="45" t="s">
        <v>131</v>
      </c>
      <c r="H72" s="45">
        <v>20</v>
      </c>
      <c r="I72" s="48">
        <v>1</v>
      </c>
      <c r="J72" s="46">
        <f t="shared" si="21"/>
        <v>1.6726000000000001</v>
      </c>
      <c r="K72" s="49">
        <f t="shared" si="19"/>
        <v>298.93578859260998</v>
      </c>
      <c r="L72" s="46">
        <f t="shared" si="20"/>
        <v>33452</v>
      </c>
      <c r="M72" s="43">
        <v>1</v>
      </c>
      <c r="N72" s="43">
        <v>33452</v>
      </c>
    </row>
    <row r="73" spans="2:14" s="43" customFormat="1">
      <c r="B73" s="44" t="s">
        <v>166</v>
      </c>
      <c r="C73" s="45">
        <v>1000</v>
      </c>
      <c r="D73" s="45">
        <v>1000</v>
      </c>
      <c r="E73" s="46">
        <v>1</v>
      </c>
      <c r="F73" s="47" t="s">
        <v>245</v>
      </c>
      <c r="G73" s="45" t="s">
        <v>131</v>
      </c>
      <c r="H73" s="45">
        <v>20</v>
      </c>
      <c r="I73" s="48">
        <v>50</v>
      </c>
      <c r="J73" s="46">
        <f t="shared" si="21"/>
        <v>3.2210000000000001</v>
      </c>
      <c r="K73" s="49">
        <f t="shared" si="19"/>
        <v>7761.5647314498601</v>
      </c>
      <c r="L73" s="46">
        <f t="shared" si="20"/>
        <v>64420</v>
      </c>
      <c r="M73" s="43">
        <v>5</v>
      </c>
      <c r="N73" s="43">
        <v>322100</v>
      </c>
    </row>
    <row r="74" spans="2:14" s="97" customFormat="1">
      <c r="B74" s="98" t="s">
        <v>166</v>
      </c>
      <c r="C74" s="99">
        <v>1000</v>
      </c>
      <c r="D74" s="99">
        <v>1000</v>
      </c>
      <c r="E74" s="100">
        <v>1</v>
      </c>
      <c r="F74" s="101" t="s">
        <v>245</v>
      </c>
      <c r="G74" s="99" t="s">
        <v>131</v>
      </c>
      <c r="H74" s="99">
        <v>20</v>
      </c>
      <c r="I74" s="102">
        <v>100</v>
      </c>
      <c r="J74" s="100">
        <f t="shared" si="21"/>
        <v>5.3236400000000001</v>
      </c>
      <c r="K74" s="103">
        <f t="shared" si="19"/>
        <v>9392.0700873838196</v>
      </c>
      <c r="L74" s="100">
        <f t="shared" si="20"/>
        <v>106472.8</v>
      </c>
      <c r="M74" s="97">
        <v>5</v>
      </c>
      <c r="N74" s="97">
        <v>532364</v>
      </c>
    </row>
    <row r="75" spans="2:14" s="43" customFormat="1">
      <c r="B75" s="44" t="s">
        <v>166</v>
      </c>
      <c r="C75" s="45">
        <v>1000</v>
      </c>
      <c r="D75" s="45">
        <v>1000</v>
      </c>
      <c r="E75" s="46">
        <v>1</v>
      </c>
      <c r="F75" s="47" t="s">
        <v>245</v>
      </c>
      <c r="G75" s="45" t="s">
        <v>131</v>
      </c>
      <c r="H75" s="45">
        <v>20</v>
      </c>
      <c r="I75" s="48">
        <v>200</v>
      </c>
      <c r="J75" s="46">
        <f t="shared" si="21"/>
        <v>9.1278900000000007</v>
      </c>
      <c r="K75" s="49">
        <f t="shared" si="19"/>
        <v>10955.4343884512</v>
      </c>
      <c r="L75" s="46">
        <f t="shared" si="20"/>
        <v>182557.8</v>
      </c>
      <c r="M75" s="43">
        <v>5</v>
      </c>
      <c r="N75" s="43">
        <v>912789</v>
      </c>
    </row>
    <row r="76" spans="2:14">
      <c r="B76" s="13" t="s">
        <v>166</v>
      </c>
      <c r="C76" s="8">
        <v>10000000</v>
      </c>
      <c r="D76" s="8">
        <f t="shared" ref="D76:D87" si="22">C76/E76/H76/I76</f>
        <v>500000</v>
      </c>
      <c r="E76" s="12">
        <v>1</v>
      </c>
      <c r="F76" s="16" t="s">
        <v>261</v>
      </c>
      <c r="G76" s="14" t="s">
        <v>131</v>
      </c>
      <c r="H76" s="8">
        <v>20</v>
      </c>
      <c r="I76" s="15">
        <v>1</v>
      </c>
      <c r="J76" s="12">
        <f t="shared" ref="J76:J87" si="23">L76/C76*I76</f>
        <v>1.7315708999999999</v>
      </c>
      <c r="K76" s="10">
        <f t="shared" si="19"/>
        <v>288.75514135748102</v>
      </c>
      <c r="L76" s="12">
        <f t="shared" si="20"/>
        <v>17315709</v>
      </c>
      <c r="M76">
        <v>1</v>
      </c>
      <c r="N76">
        <v>17315709</v>
      </c>
    </row>
    <row r="77" spans="2:14">
      <c r="B77" s="13" t="s">
        <v>166</v>
      </c>
      <c r="C77" s="8">
        <v>10000000</v>
      </c>
      <c r="D77" s="8">
        <f t="shared" si="22"/>
        <v>10000</v>
      </c>
      <c r="E77" s="12">
        <v>1</v>
      </c>
      <c r="F77" s="16" t="s">
        <v>261</v>
      </c>
      <c r="G77" s="14" t="s">
        <v>131</v>
      </c>
      <c r="H77" s="8">
        <v>20</v>
      </c>
      <c r="I77" s="15">
        <v>50</v>
      </c>
      <c r="J77" s="12">
        <f t="shared" si="23"/>
        <v>2.8844750000000001</v>
      </c>
      <c r="K77" s="10">
        <f t="shared" si="19"/>
        <v>8667.0884649719592</v>
      </c>
      <c r="L77" s="12">
        <f t="shared" si="20"/>
        <v>576895</v>
      </c>
      <c r="M77">
        <v>5</v>
      </c>
      <c r="N77">
        <v>2884475</v>
      </c>
    </row>
    <row r="78" spans="2:14" s="97" customFormat="1">
      <c r="B78" s="98" t="s">
        <v>166</v>
      </c>
      <c r="C78" s="99">
        <v>10000000</v>
      </c>
      <c r="D78" s="99">
        <f t="shared" si="22"/>
        <v>5000</v>
      </c>
      <c r="E78" s="100">
        <v>1</v>
      </c>
      <c r="F78" s="101" t="s">
        <v>261</v>
      </c>
      <c r="G78" s="99" t="s">
        <v>131</v>
      </c>
      <c r="H78" s="99">
        <v>20</v>
      </c>
      <c r="I78" s="102">
        <v>100</v>
      </c>
      <c r="J78" s="100">
        <f t="shared" si="23"/>
        <v>3.7767840000000001</v>
      </c>
      <c r="K78" s="103">
        <f t="shared" si="19"/>
        <v>13238.776694669299</v>
      </c>
      <c r="L78" s="100">
        <f t="shared" si="20"/>
        <v>377678.4</v>
      </c>
      <c r="M78" s="97">
        <v>5</v>
      </c>
      <c r="N78" s="97">
        <v>1888392</v>
      </c>
    </row>
    <row r="79" spans="2:14">
      <c r="B79" s="13" t="s">
        <v>166</v>
      </c>
      <c r="C79" s="8">
        <v>10000000</v>
      </c>
      <c r="D79" s="8">
        <f t="shared" si="22"/>
        <v>2500</v>
      </c>
      <c r="E79" s="12">
        <v>1</v>
      </c>
      <c r="F79" s="16" t="s">
        <v>261</v>
      </c>
      <c r="G79" s="14" t="s">
        <v>131</v>
      </c>
      <c r="H79" s="8">
        <v>20</v>
      </c>
      <c r="I79" s="15">
        <v>200</v>
      </c>
      <c r="J79" s="12">
        <f t="shared" si="23"/>
        <v>6.7183039999999998</v>
      </c>
      <c r="K79" s="10">
        <f t="shared" si="19"/>
        <v>14884.708997985201</v>
      </c>
      <c r="L79" s="12">
        <f t="shared" si="20"/>
        <v>335915.2</v>
      </c>
      <c r="M79">
        <v>5</v>
      </c>
      <c r="N79">
        <v>1679576</v>
      </c>
    </row>
    <row r="80" spans="2:14">
      <c r="B80" s="13" t="s">
        <v>166</v>
      </c>
      <c r="C80" s="8">
        <v>10000000</v>
      </c>
      <c r="D80" s="8">
        <f t="shared" si="22"/>
        <v>500000</v>
      </c>
      <c r="E80" s="12">
        <v>1</v>
      </c>
      <c r="F80" s="16" t="s">
        <v>262</v>
      </c>
      <c r="G80" s="14" t="s">
        <v>131</v>
      </c>
      <c r="H80" s="8">
        <v>20</v>
      </c>
      <c r="I80" s="15">
        <v>1</v>
      </c>
      <c r="J80" s="12">
        <f t="shared" si="23"/>
        <v>1.6979588000000001</v>
      </c>
      <c r="K80" s="10">
        <f t="shared" si="19"/>
        <v>294.47122038532399</v>
      </c>
      <c r="L80" s="12">
        <f t="shared" si="20"/>
        <v>16979588</v>
      </c>
      <c r="M80">
        <v>1</v>
      </c>
      <c r="N80">
        <v>16979588</v>
      </c>
    </row>
    <row r="81" spans="2:15">
      <c r="B81" s="13" t="s">
        <v>166</v>
      </c>
      <c r="C81" s="8">
        <v>10000000</v>
      </c>
      <c r="D81" s="8">
        <f t="shared" si="22"/>
        <v>10000</v>
      </c>
      <c r="E81" s="12">
        <v>1</v>
      </c>
      <c r="F81" s="16" t="s">
        <v>262</v>
      </c>
      <c r="G81" s="14" t="s">
        <v>131</v>
      </c>
      <c r="H81" s="8">
        <v>20</v>
      </c>
      <c r="I81" s="15">
        <v>50</v>
      </c>
      <c r="J81" s="12">
        <f t="shared" si="23"/>
        <v>2.858266</v>
      </c>
      <c r="K81" s="10">
        <f t="shared" si="19"/>
        <v>8746.5617265852798</v>
      </c>
      <c r="L81" s="12">
        <f t="shared" si="20"/>
        <v>571653.19999999995</v>
      </c>
      <c r="M81">
        <v>5</v>
      </c>
      <c r="N81">
        <v>2858266</v>
      </c>
    </row>
    <row r="82" spans="2:15" s="97" customFormat="1">
      <c r="B82" s="98" t="s">
        <v>166</v>
      </c>
      <c r="C82" s="99">
        <v>10000000</v>
      </c>
      <c r="D82" s="99">
        <f t="shared" si="22"/>
        <v>5000</v>
      </c>
      <c r="E82" s="100">
        <v>1</v>
      </c>
      <c r="F82" s="101" t="s">
        <v>262</v>
      </c>
      <c r="G82" s="99" t="s">
        <v>131</v>
      </c>
      <c r="H82" s="99">
        <v>20</v>
      </c>
      <c r="I82" s="102">
        <v>100</v>
      </c>
      <c r="J82" s="100">
        <f t="shared" si="23"/>
        <v>3.7780399999999998</v>
      </c>
      <c r="K82" s="103">
        <f t="shared" si="19"/>
        <v>13234.3754962891</v>
      </c>
      <c r="L82" s="100">
        <f t="shared" si="20"/>
        <v>377804</v>
      </c>
      <c r="M82" s="97">
        <v>5</v>
      </c>
      <c r="N82" s="97">
        <v>1889020</v>
      </c>
    </row>
    <row r="83" spans="2:15">
      <c r="B83" s="13" t="s">
        <v>166</v>
      </c>
      <c r="C83" s="8">
        <v>10000000</v>
      </c>
      <c r="D83" s="8">
        <f t="shared" si="22"/>
        <v>2500</v>
      </c>
      <c r="E83" s="12">
        <v>1</v>
      </c>
      <c r="F83" s="16" t="s">
        <v>262</v>
      </c>
      <c r="G83" s="14" t="s">
        <v>131</v>
      </c>
      <c r="H83" s="8">
        <v>20</v>
      </c>
      <c r="I83" s="15">
        <v>200</v>
      </c>
      <c r="J83" s="12">
        <f t="shared" si="23"/>
        <v>6.7059879999999996</v>
      </c>
      <c r="K83" s="10">
        <f t="shared" si="19"/>
        <v>14912.045771629801</v>
      </c>
      <c r="L83" s="12">
        <f t="shared" si="20"/>
        <v>335299.40000000002</v>
      </c>
      <c r="M83">
        <v>5</v>
      </c>
      <c r="N83">
        <v>1676497</v>
      </c>
    </row>
    <row r="84" spans="2:15">
      <c r="B84" s="13" t="s">
        <v>166</v>
      </c>
      <c r="C84" s="8">
        <v>10000000</v>
      </c>
      <c r="D84" s="8">
        <f t="shared" si="22"/>
        <v>500000</v>
      </c>
      <c r="E84" s="12">
        <v>1</v>
      </c>
      <c r="F84" s="16" t="s">
        <v>263</v>
      </c>
      <c r="G84" s="14" t="s">
        <v>131</v>
      </c>
      <c r="H84" s="8">
        <v>20</v>
      </c>
      <c r="I84" s="15">
        <v>1</v>
      </c>
      <c r="J84" s="12">
        <f t="shared" si="23"/>
        <v>1.8440547</v>
      </c>
      <c r="K84" s="10">
        <f t="shared" si="19"/>
        <v>271.14163153620098</v>
      </c>
      <c r="L84" s="12">
        <f t="shared" si="20"/>
        <v>18440547</v>
      </c>
      <c r="M84">
        <v>1</v>
      </c>
      <c r="N84">
        <v>18440547</v>
      </c>
    </row>
    <row r="85" spans="2:15">
      <c r="B85" s="13" t="s">
        <v>166</v>
      </c>
      <c r="C85" s="8">
        <v>10000000</v>
      </c>
      <c r="D85" s="8">
        <f t="shared" si="22"/>
        <v>10000</v>
      </c>
      <c r="E85" s="12">
        <v>1</v>
      </c>
      <c r="F85" s="16" t="s">
        <v>263</v>
      </c>
      <c r="G85" s="14" t="s">
        <v>131</v>
      </c>
      <c r="H85" s="8">
        <v>20</v>
      </c>
      <c r="I85" s="15">
        <v>50</v>
      </c>
      <c r="J85" s="12">
        <f t="shared" si="23"/>
        <v>3.1510379999999998</v>
      </c>
      <c r="K85" s="10">
        <f t="shared" si="19"/>
        <v>7933.8935296876798</v>
      </c>
      <c r="L85" s="12">
        <f t="shared" si="20"/>
        <v>630207.6</v>
      </c>
      <c r="M85">
        <v>5</v>
      </c>
      <c r="N85">
        <v>3151038</v>
      </c>
    </row>
    <row r="86" spans="2:15" s="97" customFormat="1">
      <c r="B86" s="98" t="s">
        <v>166</v>
      </c>
      <c r="C86" s="99">
        <v>10000000</v>
      </c>
      <c r="D86" s="99">
        <f t="shared" si="22"/>
        <v>5000</v>
      </c>
      <c r="E86" s="100">
        <v>1</v>
      </c>
      <c r="F86" s="101" t="s">
        <v>263</v>
      </c>
      <c r="G86" s="99" t="s">
        <v>131</v>
      </c>
      <c r="H86" s="99">
        <v>20</v>
      </c>
      <c r="I86" s="102">
        <v>100</v>
      </c>
      <c r="J86" s="100">
        <f t="shared" si="23"/>
        <v>4.3026739999999997</v>
      </c>
      <c r="K86" s="103">
        <f t="shared" si="19"/>
        <v>11620.680534941799</v>
      </c>
      <c r="L86" s="100">
        <f t="shared" si="20"/>
        <v>430267.4</v>
      </c>
      <c r="M86" s="97">
        <v>5</v>
      </c>
      <c r="N86" s="97">
        <v>2151337</v>
      </c>
    </row>
    <row r="87" spans="2:15">
      <c r="B87" s="13" t="s">
        <v>166</v>
      </c>
      <c r="C87" s="8">
        <v>10000000</v>
      </c>
      <c r="D87" s="8">
        <f t="shared" si="22"/>
        <v>2500</v>
      </c>
      <c r="E87" s="12">
        <v>1</v>
      </c>
      <c r="F87" s="16" t="s">
        <v>263</v>
      </c>
      <c r="G87" s="14" t="s">
        <v>131</v>
      </c>
      <c r="H87" s="8">
        <v>20</v>
      </c>
      <c r="I87" s="15">
        <v>200</v>
      </c>
      <c r="J87" s="12">
        <f t="shared" si="23"/>
        <v>6.8044760000000002</v>
      </c>
      <c r="K87" s="10">
        <f t="shared" si="19"/>
        <v>14696.2087896261</v>
      </c>
      <c r="L87" s="12">
        <f t="shared" si="20"/>
        <v>340223.8</v>
      </c>
      <c r="M87">
        <v>5</v>
      </c>
      <c r="N87">
        <v>1701119</v>
      </c>
    </row>
    <row r="88" spans="2:15" s="43" customFormat="1">
      <c r="B88" s="44" t="s">
        <v>166</v>
      </c>
      <c r="C88" s="45">
        <v>1000</v>
      </c>
      <c r="D88" s="45">
        <v>1000</v>
      </c>
      <c r="E88" s="46">
        <v>1</v>
      </c>
      <c r="F88" s="47" t="s">
        <v>264</v>
      </c>
      <c r="G88" s="45" t="s">
        <v>131</v>
      </c>
      <c r="H88" s="45">
        <v>20</v>
      </c>
      <c r="I88" s="48">
        <v>1</v>
      </c>
      <c r="J88" s="46">
        <f t="shared" ref="J88:J99" si="24">L88/C88/H88</f>
        <v>1.5609500000000001</v>
      </c>
      <c r="K88" s="49">
        <f t="shared" si="19"/>
        <v>320.31775521317098</v>
      </c>
      <c r="L88" s="46">
        <f t="shared" si="20"/>
        <v>31219</v>
      </c>
      <c r="M88" s="43">
        <v>1</v>
      </c>
      <c r="N88" s="43">
        <v>31219</v>
      </c>
    </row>
    <row r="89" spans="2:15" s="43" customFormat="1">
      <c r="B89" s="44" t="s">
        <v>166</v>
      </c>
      <c r="C89" s="45">
        <v>1000</v>
      </c>
      <c r="D89" s="45">
        <v>1000</v>
      </c>
      <c r="E89" s="46">
        <v>1</v>
      </c>
      <c r="F89" s="47" t="s">
        <v>264</v>
      </c>
      <c r="G89" s="45" t="s">
        <v>131</v>
      </c>
      <c r="H89" s="45">
        <v>20</v>
      </c>
      <c r="I89" s="48">
        <v>50</v>
      </c>
      <c r="J89" s="46">
        <f t="shared" si="24"/>
        <v>3.0756399999999999</v>
      </c>
      <c r="K89" s="49">
        <f t="shared" si="19"/>
        <v>8128.3895384375301</v>
      </c>
      <c r="L89" s="46">
        <f t="shared" si="20"/>
        <v>61512.800000000003</v>
      </c>
      <c r="M89" s="43">
        <v>5</v>
      </c>
      <c r="N89" s="43">
        <v>307564</v>
      </c>
    </row>
    <row r="90" spans="2:15" s="97" customFormat="1">
      <c r="B90" s="98" t="s">
        <v>166</v>
      </c>
      <c r="C90" s="99">
        <v>1000</v>
      </c>
      <c r="D90" s="99">
        <v>1000</v>
      </c>
      <c r="E90" s="100">
        <v>1</v>
      </c>
      <c r="F90" s="101" t="s">
        <v>264</v>
      </c>
      <c r="G90" s="99" t="s">
        <v>131</v>
      </c>
      <c r="H90" s="99">
        <v>20</v>
      </c>
      <c r="I90" s="102">
        <v>100</v>
      </c>
      <c r="J90" s="100">
        <f t="shared" si="24"/>
        <v>3.9012099999999998</v>
      </c>
      <c r="K90" s="103">
        <f t="shared" si="19"/>
        <v>12816.536407935</v>
      </c>
      <c r="L90" s="100">
        <f t="shared" si="20"/>
        <v>78024.2</v>
      </c>
      <c r="M90" s="97">
        <v>5</v>
      </c>
      <c r="N90" s="97">
        <v>390121</v>
      </c>
    </row>
    <row r="91" spans="2:15" s="43" customFormat="1">
      <c r="B91" s="44" t="s">
        <v>166</v>
      </c>
      <c r="C91" s="45">
        <v>1000</v>
      </c>
      <c r="D91" s="45">
        <v>1000</v>
      </c>
      <c r="E91" s="46">
        <v>1</v>
      </c>
      <c r="F91" s="47" t="s">
        <v>264</v>
      </c>
      <c r="G91" s="45" t="s">
        <v>131</v>
      </c>
      <c r="H91" s="45">
        <v>20</v>
      </c>
      <c r="I91" s="48">
        <v>200</v>
      </c>
      <c r="J91" s="46">
        <f t="shared" si="24"/>
        <v>6.2991000000000001</v>
      </c>
      <c r="K91" s="49">
        <f t="shared" si="19"/>
        <v>15875.283770697401</v>
      </c>
      <c r="L91" s="46">
        <f t="shared" si="20"/>
        <v>125982</v>
      </c>
      <c r="M91" s="43">
        <v>5</v>
      </c>
      <c r="N91" s="43">
        <v>629910</v>
      </c>
    </row>
    <row r="92" spans="2:15" s="43" customFormat="1">
      <c r="B92" s="44" t="s">
        <v>166</v>
      </c>
      <c r="C92" s="45">
        <v>1000</v>
      </c>
      <c r="D92" s="45">
        <v>1000</v>
      </c>
      <c r="E92" s="46">
        <v>1</v>
      </c>
      <c r="F92" s="47" t="s">
        <v>265</v>
      </c>
      <c r="G92" s="45" t="s">
        <v>131</v>
      </c>
      <c r="H92" s="45">
        <v>20</v>
      </c>
      <c r="I92" s="48">
        <v>1</v>
      </c>
      <c r="J92" s="46">
        <f t="shared" si="24"/>
        <v>1.5703499999999999</v>
      </c>
      <c r="K92" s="49">
        <f t="shared" si="19"/>
        <v>318.40035660839902</v>
      </c>
      <c r="L92" s="46">
        <f t="shared" si="20"/>
        <v>31407</v>
      </c>
      <c r="M92" s="43">
        <v>1</v>
      </c>
      <c r="N92" s="43">
        <v>31407</v>
      </c>
    </row>
    <row r="93" spans="2:15" s="43" customFormat="1">
      <c r="B93" s="44" t="s">
        <v>166</v>
      </c>
      <c r="C93" s="45">
        <v>1000</v>
      </c>
      <c r="D93" s="45">
        <v>1000</v>
      </c>
      <c r="E93" s="46">
        <v>1</v>
      </c>
      <c r="F93" s="47" t="s">
        <v>265</v>
      </c>
      <c r="G93" s="45" t="s">
        <v>131</v>
      </c>
      <c r="H93" s="45">
        <v>20</v>
      </c>
      <c r="I93" s="48">
        <v>50</v>
      </c>
      <c r="J93" s="46">
        <f t="shared" si="24"/>
        <v>3.03288</v>
      </c>
      <c r="K93" s="49">
        <f t="shared" si="19"/>
        <v>8242.9901611669393</v>
      </c>
      <c r="L93" s="46">
        <f t="shared" si="20"/>
        <v>60657.599999999999</v>
      </c>
      <c r="M93" s="43">
        <v>5</v>
      </c>
      <c r="N93" s="43">
        <v>303288</v>
      </c>
    </row>
    <row r="94" spans="2:15" s="97" customFormat="1">
      <c r="B94" s="98" t="s">
        <v>166</v>
      </c>
      <c r="C94" s="99">
        <v>1000</v>
      </c>
      <c r="D94" s="99">
        <v>1000</v>
      </c>
      <c r="E94" s="100">
        <v>1</v>
      </c>
      <c r="F94" s="101" t="s">
        <v>265</v>
      </c>
      <c r="G94" s="99" t="s">
        <v>131</v>
      </c>
      <c r="H94" s="99">
        <v>20</v>
      </c>
      <c r="I94" s="102">
        <v>100</v>
      </c>
      <c r="J94" s="100">
        <f t="shared" si="24"/>
        <v>3.8786100000000001</v>
      </c>
      <c r="K94" s="103">
        <f t="shared" si="19"/>
        <v>12891.2161831171</v>
      </c>
      <c r="L94" s="100">
        <f t="shared" si="20"/>
        <v>77572.2</v>
      </c>
      <c r="M94" s="97">
        <v>5</v>
      </c>
      <c r="N94" s="97">
        <v>387861</v>
      </c>
    </row>
    <row r="95" spans="2:15" s="43" customFormat="1">
      <c r="B95" s="44" t="s">
        <v>166</v>
      </c>
      <c r="C95" s="45">
        <v>1000</v>
      </c>
      <c r="D95" s="45">
        <v>1000</v>
      </c>
      <c r="E95" s="46">
        <v>1</v>
      </c>
      <c r="F95" s="47" t="s">
        <v>265</v>
      </c>
      <c r="G95" s="45" t="s">
        <v>131</v>
      </c>
      <c r="H95" s="45">
        <v>20</v>
      </c>
      <c r="I95" s="48">
        <v>200</v>
      </c>
      <c r="J95" s="46">
        <f t="shared" si="24"/>
        <v>5.7938599999999996</v>
      </c>
      <c r="K95" s="49">
        <f t="shared" si="19"/>
        <v>17259.6507337078</v>
      </c>
      <c r="L95" s="46">
        <f t="shared" si="20"/>
        <v>115877.2</v>
      </c>
      <c r="M95" s="43">
        <v>5</v>
      </c>
      <c r="N95" s="43">
        <v>579386</v>
      </c>
    </row>
    <row r="96" spans="2:15" s="43" customFormat="1">
      <c r="B96" s="44" t="s">
        <v>166</v>
      </c>
      <c r="C96" s="45">
        <v>1000</v>
      </c>
      <c r="D96" s="45">
        <v>1000</v>
      </c>
      <c r="E96" s="46">
        <v>1</v>
      </c>
      <c r="F96" s="47" t="s">
        <v>246</v>
      </c>
      <c r="G96" s="45" t="s">
        <v>131</v>
      </c>
      <c r="H96" s="45">
        <v>20</v>
      </c>
      <c r="I96" s="48">
        <v>1</v>
      </c>
      <c r="J96" s="46">
        <f t="shared" si="24"/>
        <v>0.5</v>
      </c>
      <c r="K96" s="49">
        <f t="shared" si="19"/>
        <v>1000</v>
      </c>
      <c r="L96" s="46">
        <f t="shared" si="20"/>
        <v>10000</v>
      </c>
      <c r="M96" s="43">
        <v>1</v>
      </c>
      <c r="N96" s="43">
        <v>10000</v>
      </c>
      <c r="O96" s="120" t="s">
        <v>247</v>
      </c>
    </row>
    <row r="97" spans="2:15" s="43" customFormat="1">
      <c r="B97" s="44" t="s">
        <v>166</v>
      </c>
      <c r="C97" s="45">
        <v>1000</v>
      </c>
      <c r="D97" s="45">
        <v>1000</v>
      </c>
      <c r="E97" s="46">
        <v>1</v>
      </c>
      <c r="F97" s="47" t="s">
        <v>246</v>
      </c>
      <c r="G97" s="45" t="s">
        <v>131</v>
      </c>
      <c r="H97" s="45">
        <v>20</v>
      </c>
      <c r="I97" s="48">
        <v>50</v>
      </c>
      <c r="J97" s="46">
        <f t="shared" si="24"/>
        <v>0.1</v>
      </c>
      <c r="K97" s="49">
        <f t="shared" si="19"/>
        <v>250000</v>
      </c>
      <c r="L97" s="46">
        <f t="shared" si="20"/>
        <v>2000</v>
      </c>
      <c r="M97" s="43">
        <v>5</v>
      </c>
      <c r="N97" s="43">
        <v>10000</v>
      </c>
      <c r="O97" s="121"/>
    </row>
    <row r="98" spans="2:15" s="97" customFormat="1">
      <c r="B98" s="98" t="s">
        <v>166</v>
      </c>
      <c r="C98" s="99">
        <v>1000</v>
      </c>
      <c r="D98" s="99">
        <v>1000</v>
      </c>
      <c r="E98" s="100">
        <v>1</v>
      </c>
      <c r="F98" s="101" t="s">
        <v>246</v>
      </c>
      <c r="G98" s="99" t="s">
        <v>131</v>
      </c>
      <c r="H98" s="99">
        <v>20</v>
      </c>
      <c r="I98" s="102">
        <v>100</v>
      </c>
      <c r="J98" s="100">
        <f t="shared" si="24"/>
        <v>0.1</v>
      </c>
      <c r="K98" s="103">
        <f t="shared" si="19"/>
        <v>500000</v>
      </c>
      <c r="L98" s="100">
        <f t="shared" si="20"/>
        <v>2000</v>
      </c>
      <c r="M98" s="97">
        <v>5</v>
      </c>
      <c r="N98" s="97">
        <v>10000</v>
      </c>
      <c r="O98" s="121"/>
    </row>
    <row r="99" spans="2:15" s="43" customFormat="1">
      <c r="B99" s="44" t="s">
        <v>166</v>
      </c>
      <c r="C99" s="45">
        <v>1000</v>
      </c>
      <c r="D99" s="45">
        <v>1000</v>
      </c>
      <c r="E99" s="46">
        <v>1</v>
      </c>
      <c r="F99" s="47" t="s">
        <v>246</v>
      </c>
      <c r="G99" s="45" t="s">
        <v>131</v>
      </c>
      <c r="H99" s="45">
        <v>20</v>
      </c>
      <c r="I99" s="48">
        <v>200</v>
      </c>
      <c r="J99" s="46">
        <f t="shared" si="24"/>
        <v>0.1</v>
      </c>
      <c r="K99" s="49">
        <f t="shared" si="19"/>
        <v>1000000</v>
      </c>
      <c r="L99" s="46">
        <f t="shared" si="20"/>
        <v>2000</v>
      </c>
      <c r="M99" s="43">
        <v>5</v>
      </c>
      <c r="N99" s="43">
        <v>10000</v>
      </c>
      <c r="O99" s="121"/>
    </row>
  </sheetData>
  <mergeCells count="2">
    <mergeCell ref="A1:K1"/>
    <mergeCell ref="O96:O99"/>
  </mergeCells>
  <phoneticPr fontId="11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62"/>
  <sheetViews>
    <sheetView zoomScale="85" zoomScaleNormal="85" workbookViewId="0">
      <selection activeCell="G50" sqref="G50"/>
    </sheetView>
  </sheetViews>
  <sheetFormatPr defaultColWidth="9" defaultRowHeight="14"/>
  <cols>
    <col min="1" max="1" width="6.6328125" customWidth="1"/>
    <col min="3" max="3" width="12.26953125" customWidth="1"/>
    <col min="4" max="4" width="11.36328125" customWidth="1"/>
    <col min="6" max="6" width="35.7265625" customWidth="1"/>
    <col min="7" max="7" width="15.08984375" customWidth="1"/>
    <col min="12" max="12" width="10.453125" customWidth="1"/>
    <col min="14" max="14" width="9.26953125" customWidth="1"/>
  </cols>
  <sheetData>
    <row r="1" spans="1:14" ht="14.25" customHeight="1">
      <c r="A1" s="116" t="s">
        <v>266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4" ht="42">
      <c r="A2" s="5" t="s">
        <v>116</v>
      </c>
      <c r="B2" s="5" t="s">
        <v>117</v>
      </c>
      <c r="C2" s="5" t="s">
        <v>187</v>
      </c>
      <c r="D2" s="5" t="s">
        <v>119</v>
      </c>
      <c r="E2" s="5" t="s">
        <v>120</v>
      </c>
      <c r="F2" s="5" t="s">
        <v>230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126</v>
      </c>
    </row>
    <row r="3" spans="1:14">
      <c r="A3" s="11" t="s">
        <v>231</v>
      </c>
      <c r="B3" s="13" t="s">
        <v>166</v>
      </c>
      <c r="C3" s="8">
        <v>10000000</v>
      </c>
      <c r="D3" s="8">
        <f>C3/H3/I3</f>
        <v>500000</v>
      </c>
      <c r="E3" s="12">
        <v>10</v>
      </c>
      <c r="F3" s="16" t="s">
        <v>267</v>
      </c>
      <c r="G3" s="36" t="s">
        <v>131</v>
      </c>
      <c r="H3" s="8">
        <v>20</v>
      </c>
      <c r="I3" s="15">
        <v>1</v>
      </c>
      <c r="J3" s="12">
        <f>L3/C3*I3</f>
        <v>0.13595009999999999</v>
      </c>
      <c r="K3" s="10">
        <f>1000/J3*I3/E3</f>
        <v>735.56400473408996</v>
      </c>
      <c r="L3" s="12">
        <f>N3/M3</f>
        <v>1359501</v>
      </c>
      <c r="M3">
        <v>1</v>
      </c>
      <c r="N3">
        <v>1359501</v>
      </c>
    </row>
    <row r="4" spans="1:14">
      <c r="B4" s="13" t="s">
        <v>166</v>
      </c>
      <c r="C4" s="8">
        <v>10000000</v>
      </c>
      <c r="D4" s="8">
        <f t="shared" ref="D4:D7" si="0">C4/H4/I4</f>
        <v>10000</v>
      </c>
      <c r="E4" s="12">
        <v>10</v>
      </c>
      <c r="F4" s="16" t="s">
        <v>267</v>
      </c>
      <c r="G4" s="14" t="s">
        <v>131</v>
      </c>
      <c r="H4" s="8">
        <v>20</v>
      </c>
      <c r="I4" s="15">
        <v>50</v>
      </c>
      <c r="J4" s="12">
        <f t="shared" ref="J4:J62" si="1">L4/C4*I4</f>
        <v>0.36996299999999999</v>
      </c>
      <c r="K4" s="10">
        <f t="shared" ref="K4:K62" si="2">1000/J4*I4/E4</f>
        <v>13514.8650000135</v>
      </c>
      <c r="L4" s="12">
        <f t="shared" ref="L4:L7" si="3">N4/M4</f>
        <v>73992.600000000006</v>
      </c>
      <c r="M4">
        <v>5</v>
      </c>
      <c r="N4">
        <v>369963</v>
      </c>
    </row>
    <row r="5" spans="1:14" s="97" customFormat="1">
      <c r="B5" s="98" t="s">
        <v>166</v>
      </c>
      <c r="C5" s="99">
        <v>10000000</v>
      </c>
      <c r="D5" s="99">
        <f t="shared" si="0"/>
        <v>5000</v>
      </c>
      <c r="E5" s="100">
        <v>10</v>
      </c>
      <c r="F5" s="101" t="s">
        <v>267</v>
      </c>
      <c r="G5" s="99" t="s">
        <v>131</v>
      </c>
      <c r="H5" s="99">
        <v>20</v>
      </c>
      <c r="I5" s="102">
        <v>100</v>
      </c>
      <c r="J5" s="100">
        <f t="shared" si="1"/>
        <v>0.63840200000000003</v>
      </c>
      <c r="K5" s="103">
        <f t="shared" si="2"/>
        <v>15664.111327971999</v>
      </c>
      <c r="L5" s="100">
        <f t="shared" si="3"/>
        <v>63840.2</v>
      </c>
      <c r="M5" s="97">
        <v>5</v>
      </c>
      <c r="N5" s="97">
        <v>319201</v>
      </c>
    </row>
    <row r="6" spans="1:14">
      <c r="B6" s="13" t="s">
        <v>166</v>
      </c>
      <c r="C6" s="8">
        <v>10000000</v>
      </c>
      <c r="D6" s="8">
        <f t="shared" si="0"/>
        <v>2500</v>
      </c>
      <c r="E6" s="12">
        <v>10</v>
      </c>
      <c r="F6" s="16" t="s">
        <v>267</v>
      </c>
      <c r="G6" s="14" t="s">
        <v>131</v>
      </c>
      <c r="H6" s="8">
        <v>20</v>
      </c>
      <c r="I6" s="15">
        <v>200</v>
      </c>
      <c r="J6" s="12">
        <f t="shared" si="1"/>
        <v>1.1260920000000001</v>
      </c>
      <c r="K6" s="10">
        <f t="shared" si="2"/>
        <v>17760.538215350101</v>
      </c>
      <c r="L6" s="12">
        <f t="shared" si="3"/>
        <v>56304.6</v>
      </c>
      <c r="M6">
        <v>5</v>
      </c>
      <c r="N6">
        <v>281523</v>
      </c>
    </row>
    <row r="7" spans="1:14">
      <c r="A7" s="11"/>
      <c r="B7" s="13" t="s">
        <v>166</v>
      </c>
      <c r="C7" s="8">
        <v>10000000</v>
      </c>
      <c r="D7" s="8">
        <f t="shared" si="0"/>
        <v>500000</v>
      </c>
      <c r="E7" s="12">
        <v>10</v>
      </c>
      <c r="F7" s="16" t="s">
        <v>268</v>
      </c>
      <c r="G7" s="36" t="s">
        <v>131</v>
      </c>
      <c r="H7" s="8">
        <v>20</v>
      </c>
      <c r="I7" s="15">
        <v>1</v>
      </c>
      <c r="J7" s="12">
        <f t="shared" si="1"/>
        <v>0.97548710000000005</v>
      </c>
      <c r="K7" s="10">
        <f t="shared" si="2"/>
        <v>102.512888176584</v>
      </c>
      <c r="L7" s="12">
        <f t="shared" si="3"/>
        <v>9754871</v>
      </c>
      <c r="M7">
        <v>1</v>
      </c>
      <c r="N7">
        <v>9754871</v>
      </c>
    </row>
    <row r="8" spans="1:14">
      <c r="B8" s="13" t="s">
        <v>166</v>
      </c>
      <c r="C8" s="8">
        <v>10000000</v>
      </c>
      <c r="D8" s="8">
        <f t="shared" ref="D8:D23" si="4">C8/H8/I8</f>
        <v>10000</v>
      </c>
      <c r="E8" s="12">
        <v>10</v>
      </c>
      <c r="F8" s="16" t="s">
        <v>268</v>
      </c>
      <c r="G8" s="14" t="s">
        <v>131</v>
      </c>
      <c r="H8" s="8">
        <v>20</v>
      </c>
      <c r="I8" s="15">
        <v>50</v>
      </c>
      <c r="J8" s="12">
        <f t="shared" si="1"/>
        <v>1.4337880000000001</v>
      </c>
      <c r="K8" s="10">
        <f t="shared" si="2"/>
        <v>3487.2658998401398</v>
      </c>
      <c r="L8" s="12">
        <f t="shared" ref="L8:L14" si="5">N8/M8</f>
        <v>286757.59999999998</v>
      </c>
      <c r="M8">
        <v>5</v>
      </c>
      <c r="N8">
        <v>1433788</v>
      </c>
    </row>
    <row r="9" spans="1:14" s="97" customFormat="1">
      <c r="B9" s="98" t="s">
        <v>166</v>
      </c>
      <c r="C9" s="99">
        <v>10000000</v>
      </c>
      <c r="D9" s="99">
        <f t="shared" si="4"/>
        <v>5000</v>
      </c>
      <c r="E9" s="100">
        <v>10</v>
      </c>
      <c r="F9" s="101" t="s">
        <v>268</v>
      </c>
      <c r="G9" s="99" t="s">
        <v>131</v>
      </c>
      <c r="H9" s="99">
        <v>20</v>
      </c>
      <c r="I9" s="102">
        <v>100</v>
      </c>
      <c r="J9" s="100">
        <f t="shared" si="1"/>
        <v>2.2343039999999998</v>
      </c>
      <c r="K9" s="103">
        <f t="shared" si="2"/>
        <v>4475.6666953109298</v>
      </c>
      <c r="L9" s="100">
        <f t="shared" si="5"/>
        <v>223430.39999999999</v>
      </c>
      <c r="M9" s="97">
        <v>5</v>
      </c>
      <c r="N9" s="97">
        <v>1117152</v>
      </c>
    </row>
    <row r="10" spans="1:14">
      <c r="B10" s="13" t="s">
        <v>166</v>
      </c>
      <c r="C10" s="8">
        <v>10000000</v>
      </c>
      <c r="D10" s="8">
        <f t="shared" si="4"/>
        <v>2500</v>
      </c>
      <c r="E10" s="12">
        <v>10</v>
      </c>
      <c r="F10" s="16" t="s">
        <v>268</v>
      </c>
      <c r="G10" s="14" t="s">
        <v>131</v>
      </c>
      <c r="H10" s="8">
        <v>20</v>
      </c>
      <c r="I10" s="15">
        <v>200</v>
      </c>
      <c r="J10" s="12">
        <f t="shared" si="1"/>
        <v>3.9430320000000001</v>
      </c>
      <c r="K10" s="10">
        <f t="shared" si="2"/>
        <v>5072.2388253506397</v>
      </c>
      <c r="L10" s="12">
        <f t="shared" si="5"/>
        <v>197151.6</v>
      </c>
      <c r="M10">
        <v>5</v>
      </c>
      <c r="N10">
        <v>985758</v>
      </c>
    </row>
    <row r="11" spans="1:14">
      <c r="B11" s="13" t="s">
        <v>166</v>
      </c>
      <c r="C11" s="8">
        <v>10000000</v>
      </c>
      <c r="D11" s="8">
        <f t="shared" si="4"/>
        <v>500000</v>
      </c>
      <c r="E11" s="12">
        <v>10</v>
      </c>
      <c r="F11" s="16" t="s">
        <v>269</v>
      </c>
      <c r="G11" s="14" t="s">
        <v>131</v>
      </c>
      <c r="H11" s="8">
        <v>20</v>
      </c>
      <c r="I11" s="15">
        <v>1</v>
      </c>
      <c r="J11" s="12">
        <f t="shared" si="1"/>
        <v>2.5485757000000002</v>
      </c>
      <c r="K11" s="10">
        <f t="shared" si="2"/>
        <v>39.237602398861398</v>
      </c>
      <c r="L11" s="12">
        <f t="shared" si="5"/>
        <v>25485757</v>
      </c>
      <c r="M11">
        <v>1</v>
      </c>
      <c r="N11">
        <v>25485757</v>
      </c>
    </row>
    <row r="12" spans="1:14">
      <c r="B12" s="13" t="s">
        <v>166</v>
      </c>
      <c r="C12" s="8">
        <v>10000000</v>
      </c>
      <c r="D12" s="8">
        <f t="shared" si="4"/>
        <v>10000</v>
      </c>
      <c r="E12" s="12">
        <v>10</v>
      </c>
      <c r="F12" s="16" t="s">
        <v>269</v>
      </c>
      <c r="G12" s="14" t="s">
        <v>131</v>
      </c>
      <c r="H12" s="8">
        <v>20</v>
      </c>
      <c r="I12" s="15">
        <v>50</v>
      </c>
      <c r="J12" s="12">
        <f t="shared" si="1"/>
        <v>5.0815159999999997</v>
      </c>
      <c r="K12" s="10">
        <f t="shared" si="2"/>
        <v>983.95833054545096</v>
      </c>
      <c r="L12" s="12">
        <f t="shared" si="5"/>
        <v>1016303.2</v>
      </c>
      <c r="M12">
        <v>5</v>
      </c>
      <c r="N12">
        <v>5081516</v>
      </c>
    </row>
    <row r="13" spans="1:14" s="97" customFormat="1">
      <c r="B13" s="98" t="s">
        <v>166</v>
      </c>
      <c r="C13" s="99">
        <v>10000000</v>
      </c>
      <c r="D13" s="99">
        <f t="shared" si="4"/>
        <v>5000</v>
      </c>
      <c r="E13" s="100">
        <v>10</v>
      </c>
      <c r="F13" s="101" t="s">
        <v>269</v>
      </c>
      <c r="G13" s="99" t="s">
        <v>131</v>
      </c>
      <c r="H13" s="99">
        <v>20</v>
      </c>
      <c r="I13" s="102">
        <v>100</v>
      </c>
      <c r="J13" s="100">
        <f t="shared" si="1"/>
        <v>5.0786559999999996</v>
      </c>
      <c r="K13" s="103">
        <f t="shared" si="2"/>
        <v>1969.02487587267</v>
      </c>
      <c r="L13" s="100">
        <f t="shared" si="5"/>
        <v>507865.59999999998</v>
      </c>
      <c r="M13" s="97">
        <v>5</v>
      </c>
      <c r="N13" s="97">
        <v>2539328</v>
      </c>
    </row>
    <row r="14" spans="1:14">
      <c r="B14" s="13" t="s">
        <v>166</v>
      </c>
      <c r="C14" s="8">
        <v>10000000</v>
      </c>
      <c r="D14" s="8">
        <f t="shared" si="4"/>
        <v>2500</v>
      </c>
      <c r="E14" s="12">
        <v>10</v>
      </c>
      <c r="F14" s="16" t="s">
        <v>269</v>
      </c>
      <c r="G14" s="14" t="s">
        <v>131</v>
      </c>
      <c r="H14" s="8">
        <v>20</v>
      </c>
      <c r="I14" s="15">
        <v>200</v>
      </c>
      <c r="J14" s="12">
        <f t="shared" si="1"/>
        <v>5.0388039999999998</v>
      </c>
      <c r="K14" s="10">
        <f t="shared" si="2"/>
        <v>3969.1958647329802</v>
      </c>
      <c r="L14" s="12">
        <f t="shared" si="5"/>
        <v>251940.2</v>
      </c>
      <c r="M14">
        <v>5</v>
      </c>
      <c r="N14">
        <v>1259701</v>
      </c>
    </row>
    <row r="15" spans="1:14">
      <c r="B15" s="13" t="s">
        <v>166</v>
      </c>
      <c r="C15" s="8">
        <v>10000000</v>
      </c>
      <c r="D15" s="8">
        <f t="shared" si="4"/>
        <v>500000</v>
      </c>
      <c r="E15" s="12">
        <v>10</v>
      </c>
      <c r="F15" s="16" t="s">
        <v>270</v>
      </c>
      <c r="G15" s="14" t="s">
        <v>131</v>
      </c>
      <c r="H15" s="8">
        <v>20</v>
      </c>
      <c r="I15" s="15">
        <v>1</v>
      </c>
      <c r="J15" s="12">
        <f t="shared" si="1"/>
        <v>0.86581019999999997</v>
      </c>
      <c r="K15" s="10">
        <f t="shared" si="2"/>
        <v>115.498754807924</v>
      </c>
      <c r="L15" s="12">
        <f t="shared" ref="L15:L23" si="6">N15/M15</f>
        <v>8658102</v>
      </c>
      <c r="M15">
        <v>1</v>
      </c>
      <c r="N15">
        <v>8658102</v>
      </c>
    </row>
    <row r="16" spans="1:14">
      <c r="B16" s="13" t="s">
        <v>166</v>
      </c>
      <c r="C16" s="8">
        <v>10000000</v>
      </c>
      <c r="D16" s="8">
        <f t="shared" si="4"/>
        <v>10000</v>
      </c>
      <c r="E16" s="12">
        <v>10</v>
      </c>
      <c r="F16" s="16" t="s">
        <v>270</v>
      </c>
      <c r="G16" s="14" t="s">
        <v>131</v>
      </c>
      <c r="H16" s="8">
        <v>20</v>
      </c>
      <c r="I16" s="15">
        <v>50</v>
      </c>
      <c r="J16" s="12">
        <f t="shared" si="1"/>
        <v>1.8975919999999999</v>
      </c>
      <c r="K16" s="10">
        <f t="shared" si="2"/>
        <v>2634.91835968954</v>
      </c>
      <c r="L16" s="12">
        <f t="shared" si="6"/>
        <v>379518.4</v>
      </c>
      <c r="M16">
        <v>5</v>
      </c>
      <c r="N16">
        <v>1897592</v>
      </c>
    </row>
    <row r="17" spans="1:14" s="97" customFormat="1">
      <c r="B17" s="98" t="s">
        <v>166</v>
      </c>
      <c r="C17" s="99">
        <v>10000000</v>
      </c>
      <c r="D17" s="99">
        <f t="shared" si="4"/>
        <v>5000</v>
      </c>
      <c r="E17" s="100">
        <v>10</v>
      </c>
      <c r="F17" s="101" t="s">
        <v>270</v>
      </c>
      <c r="G17" s="99" t="s">
        <v>131</v>
      </c>
      <c r="H17" s="99">
        <v>20</v>
      </c>
      <c r="I17" s="102">
        <v>100</v>
      </c>
      <c r="J17" s="100">
        <f t="shared" si="1"/>
        <v>1.928374</v>
      </c>
      <c r="K17" s="103">
        <f t="shared" si="2"/>
        <v>5185.7160488577401</v>
      </c>
      <c r="L17" s="100">
        <f t="shared" si="6"/>
        <v>192837.4</v>
      </c>
      <c r="M17" s="97">
        <v>5</v>
      </c>
      <c r="N17" s="97">
        <v>964187</v>
      </c>
    </row>
    <row r="18" spans="1:14">
      <c r="B18" s="13" t="s">
        <v>166</v>
      </c>
      <c r="C18" s="8">
        <v>10000000</v>
      </c>
      <c r="D18" s="8">
        <f t="shared" si="4"/>
        <v>2500</v>
      </c>
      <c r="E18" s="12">
        <v>10</v>
      </c>
      <c r="F18" s="16" t="s">
        <v>270</v>
      </c>
      <c r="G18" s="14" t="s">
        <v>131</v>
      </c>
      <c r="H18" s="8">
        <v>20</v>
      </c>
      <c r="I18" s="15">
        <v>200</v>
      </c>
      <c r="J18" s="12">
        <f t="shared" si="1"/>
        <v>1.93886</v>
      </c>
      <c r="K18" s="10">
        <f t="shared" si="2"/>
        <v>10315.3399420278</v>
      </c>
      <c r="L18" s="12">
        <f t="shared" si="6"/>
        <v>96943</v>
      </c>
      <c r="M18">
        <v>5</v>
      </c>
      <c r="N18">
        <v>484715</v>
      </c>
    </row>
    <row r="19" spans="1:14">
      <c r="B19" s="13" t="s">
        <v>166</v>
      </c>
      <c r="C19" s="8">
        <v>10000000</v>
      </c>
      <c r="D19" s="8">
        <f t="shared" si="4"/>
        <v>500000</v>
      </c>
      <c r="E19" s="12">
        <v>10</v>
      </c>
      <c r="F19" s="16" t="s">
        <v>271</v>
      </c>
      <c r="G19" s="14" t="s">
        <v>131</v>
      </c>
      <c r="H19" s="8">
        <v>20</v>
      </c>
      <c r="I19" s="15">
        <v>1</v>
      </c>
      <c r="J19" s="12">
        <f t="shared" si="1"/>
        <v>0.27571010000000001</v>
      </c>
      <c r="K19" s="10">
        <f t="shared" si="2"/>
        <v>362.69980678981301</v>
      </c>
      <c r="L19" s="12">
        <f t="shared" si="6"/>
        <v>2757101</v>
      </c>
      <c r="M19">
        <v>1</v>
      </c>
      <c r="N19">
        <v>2757101</v>
      </c>
    </row>
    <row r="20" spans="1:14">
      <c r="B20" s="13" t="s">
        <v>166</v>
      </c>
      <c r="C20" s="8">
        <v>10000000</v>
      </c>
      <c r="D20" s="8">
        <f t="shared" si="4"/>
        <v>10000</v>
      </c>
      <c r="E20" s="12">
        <v>10</v>
      </c>
      <c r="F20" s="16" t="s">
        <v>271</v>
      </c>
      <c r="G20" s="14" t="s">
        <v>131</v>
      </c>
      <c r="H20" s="8">
        <v>20</v>
      </c>
      <c r="I20" s="15">
        <v>50</v>
      </c>
      <c r="J20" s="12">
        <f t="shared" si="1"/>
        <v>1.2509399999999999</v>
      </c>
      <c r="K20" s="10">
        <f t="shared" si="2"/>
        <v>3996.9942603162399</v>
      </c>
      <c r="L20" s="12">
        <f t="shared" si="6"/>
        <v>250188</v>
      </c>
      <c r="M20">
        <v>5</v>
      </c>
      <c r="N20">
        <v>1250940</v>
      </c>
    </row>
    <row r="21" spans="1:14" s="97" customFormat="1">
      <c r="B21" s="98" t="s">
        <v>166</v>
      </c>
      <c r="C21" s="99">
        <v>10000000</v>
      </c>
      <c r="D21" s="99">
        <f t="shared" si="4"/>
        <v>5000</v>
      </c>
      <c r="E21" s="100">
        <v>10</v>
      </c>
      <c r="F21" s="101" t="s">
        <v>271</v>
      </c>
      <c r="G21" s="99" t="s">
        <v>131</v>
      </c>
      <c r="H21" s="99">
        <v>20</v>
      </c>
      <c r="I21" s="102">
        <v>100</v>
      </c>
      <c r="J21" s="100">
        <f t="shared" si="1"/>
        <v>1.232882</v>
      </c>
      <c r="K21" s="103">
        <f t="shared" si="2"/>
        <v>8111.0763236059902</v>
      </c>
      <c r="L21" s="100">
        <f t="shared" si="6"/>
        <v>123288.2</v>
      </c>
      <c r="M21" s="97">
        <v>5</v>
      </c>
      <c r="N21" s="97">
        <v>616441</v>
      </c>
    </row>
    <row r="22" spans="1:14">
      <c r="B22" s="13" t="s">
        <v>166</v>
      </c>
      <c r="C22" s="8">
        <v>10000000</v>
      </c>
      <c r="D22" s="8">
        <f t="shared" si="4"/>
        <v>2500</v>
      </c>
      <c r="E22" s="12">
        <v>10</v>
      </c>
      <c r="F22" s="16" t="s">
        <v>271</v>
      </c>
      <c r="G22" s="14" t="s">
        <v>131</v>
      </c>
      <c r="H22" s="8">
        <v>20</v>
      </c>
      <c r="I22" s="15">
        <v>200</v>
      </c>
      <c r="J22" s="12">
        <f t="shared" si="1"/>
        <v>1.2767280000000001</v>
      </c>
      <c r="K22" s="10">
        <f t="shared" si="2"/>
        <v>15665.0437681323</v>
      </c>
      <c r="L22" s="12">
        <f t="shared" si="6"/>
        <v>63836.4</v>
      </c>
      <c r="M22">
        <v>5</v>
      </c>
      <c r="N22">
        <v>319182</v>
      </c>
    </row>
    <row r="23" spans="1:14">
      <c r="A23" s="11"/>
      <c r="B23" s="13" t="s">
        <v>166</v>
      </c>
      <c r="C23" s="8">
        <v>10000000</v>
      </c>
      <c r="D23" s="8">
        <f t="shared" si="4"/>
        <v>500000</v>
      </c>
      <c r="E23" s="12">
        <v>25</v>
      </c>
      <c r="F23" s="16" t="s">
        <v>267</v>
      </c>
      <c r="G23" s="36" t="s">
        <v>131</v>
      </c>
      <c r="H23" s="8">
        <v>20</v>
      </c>
      <c r="I23" s="15">
        <v>1</v>
      </c>
      <c r="J23" s="12">
        <f t="shared" si="1"/>
        <v>4.4490799999999997E-2</v>
      </c>
      <c r="K23" s="10">
        <f t="shared" si="2"/>
        <v>899.06227804399998</v>
      </c>
      <c r="L23" s="12">
        <f t="shared" si="6"/>
        <v>444908</v>
      </c>
      <c r="M23">
        <v>1</v>
      </c>
      <c r="N23">
        <v>444908</v>
      </c>
    </row>
    <row r="24" spans="1:14">
      <c r="B24" s="13" t="s">
        <v>166</v>
      </c>
      <c r="C24" s="8">
        <v>10000000</v>
      </c>
      <c r="D24" s="8">
        <f t="shared" ref="D24:D27" si="7">C24/H24/I24</f>
        <v>10000</v>
      </c>
      <c r="E24" s="12">
        <v>25</v>
      </c>
      <c r="F24" s="16" t="s">
        <v>267</v>
      </c>
      <c r="G24" s="14" t="s">
        <v>131</v>
      </c>
      <c r="H24" s="8">
        <v>20</v>
      </c>
      <c r="I24" s="15">
        <v>50</v>
      </c>
      <c r="J24" s="12">
        <f t="shared" si="1"/>
        <v>0.28212500000000001</v>
      </c>
      <c r="K24" s="10">
        <f t="shared" si="2"/>
        <v>7089.0562693841403</v>
      </c>
      <c r="L24" s="12">
        <f t="shared" ref="L24:L27" si="8">N24/M24</f>
        <v>56425</v>
      </c>
      <c r="M24">
        <v>5</v>
      </c>
      <c r="N24">
        <v>282125</v>
      </c>
    </row>
    <row r="25" spans="1:14" s="97" customFormat="1">
      <c r="B25" s="98" t="s">
        <v>166</v>
      </c>
      <c r="C25" s="99">
        <v>10000000</v>
      </c>
      <c r="D25" s="99">
        <f t="shared" si="7"/>
        <v>5000</v>
      </c>
      <c r="E25" s="100">
        <v>25</v>
      </c>
      <c r="F25" s="101" t="s">
        <v>267</v>
      </c>
      <c r="G25" s="99" t="s">
        <v>131</v>
      </c>
      <c r="H25" s="99">
        <v>20</v>
      </c>
      <c r="I25" s="102">
        <v>100</v>
      </c>
      <c r="J25" s="100">
        <f t="shared" si="1"/>
        <v>0.283466</v>
      </c>
      <c r="K25" s="103">
        <f t="shared" si="2"/>
        <v>14111.039771965599</v>
      </c>
      <c r="L25" s="100">
        <f t="shared" si="8"/>
        <v>28346.6</v>
      </c>
      <c r="M25" s="97">
        <v>5</v>
      </c>
      <c r="N25" s="97">
        <v>141733</v>
      </c>
    </row>
    <row r="26" spans="1:14">
      <c r="B26" s="13" t="s">
        <v>166</v>
      </c>
      <c r="C26" s="8">
        <v>10000000</v>
      </c>
      <c r="D26" s="8">
        <f t="shared" si="7"/>
        <v>2500</v>
      </c>
      <c r="E26" s="12">
        <v>25</v>
      </c>
      <c r="F26" s="16" t="s">
        <v>267</v>
      </c>
      <c r="G26" s="14" t="s">
        <v>131</v>
      </c>
      <c r="H26" s="8">
        <v>20</v>
      </c>
      <c r="I26" s="15">
        <v>200</v>
      </c>
      <c r="J26" s="12">
        <f t="shared" si="1"/>
        <v>0.28721200000000002</v>
      </c>
      <c r="K26" s="10">
        <f t="shared" si="2"/>
        <v>27853.989387630001</v>
      </c>
      <c r="L26" s="12">
        <f t="shared" si="8"/>
        <v>14360.6</v>
      </c>
      <c r="M26">
        <v>5</v>
      </c>
      <c r="N26">
        <v>71803</v>
      </c>
    </row>
    <row r="27" spans="1:14">
      <c r="A27" s="11"/>
      <c r="B27" s="13" t="s">
        <v>166</v>
      </c>
      <c r="C27" s="8">
        <v>10000000</v>
      </c>
      <c r="D27" s="8">
        <f t="shared" si="7"/>
        <v>500000</v>
      </c>
      <c r="E27" s="12">
        <v>25</v>
      </c>
      <c r="F27" s="16" t="s">
        <v>268</v>
      </c>
      <c r="G27" s="36" t="s">
        <v>131</v>
      </c>
      <c r="H27" s="8">
        <v>20</v>
      </c>
      <c r="I27" s="15">
        <v>1</v>
      </c>
      <c r="J27" s="12">
        <f t="shared" si="1"/>
        <v>0.57390890000000006</v>
      </c>
      <c r="K27" s="10">
        <f t="shared" si="2"/>
        <v>69.697472891603496</v>
      </c>
      <c r="L27" s="12">
        <f t="shared" si="8"/>
        <v>5739089</v>
      </c>
      <c r="M27">
        <v>1</v>
      </c>
      <c r="N27">
        <v>5739089</v>
      </c>
    </row>
    <row r="28" spans="1:14">
      <c r="B28" s="13" t="s">
        <v>166</v>
      </c>
      <c r="C28" s="8">
        <v>10000000</v>
      </c>
      <c r="D28" s="8">
        <f t="shared" ref="D28:D43" si="9">C28/H28/I28</f>
        <v>10000</v>
      </c>
      <c r="E28" s="12">
        <v>25</v>
      </c>
      <c r="F28" s="16" t="s">
        <v>268</v>
      </c>
      <c r="G28" s="14" t="s">
        <v>131</v>
      </c>
      <c r="H28" s="8">
        <v>20</v>
      </c>
      <c r="I28" s="15">
        <v>50</v>
      </c>
      <c r="J28" s="12">
        <f t="shared" si="1"/>
        <v>1.4705280000000001</v>
      </c>
      <c r="K28" s="10">
        <f t="shared" si="2"/>
        <v>1360.0557078817901</v>
      </c>
      <c r="L28" s="12">
        <f t="shared" ref="L28:L34" si="10">N28/M28</f>
        <v>294105.59999999998</v>
      </c>
      <c r="M28">
        <v>5</v>
      </c>
      <c r="N28">
        <v>1470528</v>
      </c>
    </row>
    <row r="29" spans="1:14" s="97" customFormat="1">
      <c r="B29" s="98" t="s">
        <v>166</v>
      </c>
      <c r="C29" s="99">
        <v>10000000</v>
      </c>
      <c r="D29" s="99">
        <f t="shared" si="9"/>
        <v>5000</v>
      </c>
      <c r="E29" s="100">
        <v>25</v>
      </c>
      <c r="F29" s="101" t="s">
        <v>268</v>
      </c>
      <c r="G29" s="99" t="s">
        <v>131</v>
      </c>
      <c r="H29" s="99">
        <v>20</v>
      </c>
      <c r="I29" s="102">
        <v>100</v>
      </c>
      <c r="J29" s="100">
        <f t="shared" si="1"/>
        <v>1.4101060000000001</v>
      </c>
      <c r="K29" s="103">
        <f t="shared" si="2"/>
        <v>2836.6661797056399</v>
      </c>
      <c r="L29" s="100">
        <f t="shared" si="10"/>
        <v>141010.6</v>
      </c>
      <c r="M29" s="97">
        <v>5</v>
      </c>
      <c r="N29" s="97">
        <v>705053</v>
      </c>
    </row>
    <row r="30" spans="1:14">
      <c r="B30" s="13" t="s">
        <v>166</v>
      </c>
      <c r="C30" s="8">
        <v>10000000</v>
      </c>
      <c r="D30" s="8">
        <f t="shared" si="9"/>
        <v>2500</v>
      </c>
      <c r="E30" s="12">
        <v>25</v>
      </c>
      <c r="F30" s="16" t="s">
        <v>268</v>
      </c>
      <c r="G30" s="14" t="s">
        <v>131</v>
      </c>
      <c r="H30" s="8">
        <v>20</v>
      </c>
      <c r="I30" s="15">
        <v>200</v>
      </c>
      <c r="J30" s="12">
        <f t="shared" si="1"/>
        <v>1.364724</v>
      </c>
      <c r="K30" s="10">
        <f t="shared" si="2"/>
        <v>5861.9911425313803</v>
      </c>
      <c r="L30" s="12">
        <f t="shared" si="10"/>
        <v>68236.2</v>
      </c>
      <c r="M30">
        <v>5</v>
      </c>
      <c r="N30">
        <v>341181</v>
      </c>
    </row>
    <row r="31" spans="1:14">
      <c r="B31" s="13" t="s">
        <v>166</v>
      </c>
      <c r="C31" s="8">
        <v>10000000</v>
      </c>
      <c r="D31" s="8">
        <f t="shared" si="9"/>
        <v>500000</v>
      </c>
      <c r="E31" s="12">
        <v>25</v>
      </c>
      <c r="F31" s="16" t="s">
        <v>269</v>
      </c>
      <c r="G31" s="14" t="s">
        <v>131</v>
      </c>
      <c r="H31" s="8">
        <v>20</v>
      </c>
      <c r="I31" s="15">
        <v>1</v>
      </c>
      <c r="J31" s="12">
        <f t="shared" si="1"/>
        <v>2.1822096000000002</v>
      </c>
      <c r="K31" s="10">
        <f t="shared" si="2"/>
        <v>18.330044923274102</v>
      </c>
      <c r="L31" s="12">
        <f t="shared" si="10"/>
        <v>21822096</v>
      </c>
      <c r="M31">
        <v>1</v>
      </c>
      <c r="N31">
        <v>21822096</v>
      </c>
    </row>
    <row r="32" spans="1:14">
      <c r="B32" s="13" t="s">
        <v>166</v>
      </c>
      <c r="C32" s="8">
        <v>10000000</v>
      </c>
      <c r="D32" s="8">
        <f t="shared" si="9"/>
        <v>10000</v>
      </c>
      <c r="E32" s="12">
        <v>25</v>
      </c>
      <c r="F32" s="16" t="s">
        <v>269</v>
      </c>
      <c r="G32" s="14" t="s">
        <v>131</v>
      </c>
      <c r="H32" s="8">
        <v>20</v>
      </c>
      <c r="I32" s="15">
        <v>50</v>
      </c>
      <c r="J32" s="12">
        <f t="shared" si="1"/>
        <v>5.1196830000000002</v>
      </c>
      <c r="K32" s="10">
        <f t="shared" si="2"/>
        <v>390.64918667815999</v>
      </c>
      <c r="L32" s="12">
        <f t="shared" si="10"/>
        <v>1023936.6</v>
      </c>
      <c r="M32">
        <v>5</v>
      </c>
      <c r="N32">
        <v>5119683</v>
      </c>
    </row>
    <row r="33" spans="1:14" s="97" customFormat="1">
      <c r="B33" s="98" t="s">
        <v>166</v>
      </c>
      <c r="C33" s="99">
        <v>10000000</v>
      </c>
      <c r="D33" s="99">
        <f t="shared" si="9"/>
        <v>5000</v>
      </c>
      <c r="E33" s="100">
        <v>25</v>
      </c>
      <c r="F33" s="101" t="s">
        <v>269</v>
      </c>
      <c r="G33" s="99" t="s">
        <v>131</v>
      </c>
      <c r="H33" s="99">
        <v>20</v>
      </c>
      <c r="I33" s="102">
        <v>100</v>
      </c>
      <c r="J33" s="100">
        <f t="shared" si="1"/>
        <v>9.0724780000000003</v>
      </c>
      <c r="K33" s="103">
        <f t="shared" si="2"/>
        <v>440.89387706423798</v>
      </c>
      <c r="L33" s="100">
        <f t="shared" si="10"/>
        <v>907247.8</v>
      </c>
      <c r="M33" s="97">
        <v>5</v>
      </c>
      <c r="N33" s="97">
        <v>4536239</v>
      </c>
    </row>
    <row r="34" spans="1:14">
      <c r="B34" s="13" t="s">
        <v>166</v>
      </c>
      <c r="C34" s="8">
        <v>10000000</v>
      </c>
      <c r="D34" s="8">
        <f t="shared" si="9"/>
        <v>2500</v>
      </c>
      <c r="E34" s="12">
        <v>25</v>
      </c>
      <c r="F34" s="16" t="s">
        <v>269</v>
      </c>
      <c r="G34" s="14" t="s">
        <v>131</v>
      </c>
      <c r="H34" s="8">
        <v>20</v>
      </c>
      <c r="I34" s="15">
        <v>200</v>
      </c>
      <c r="J34" s="12">
        <f t="shared" si="1"/>
        <v>17.127184</v>
      </c>
      <c r="K34" s="10">
        <f t="shared" si="2"/>
        <v>467.09371488039102</v>
      </c>
      <c r="L34" s="12">
        <f t="shared" si="10"/>
        <v>856359.2</v>
      </c>
      <c r="M34">
        <v>5</v>
      </c>
      <c r="N34">
        <v>4281796</v>
      </c>
    </row>
    <row r="35" spans="1:14">
      <c r="B35" s="13" t="s">
        <v>166</v>
      </c>
      <c r="C35" s="8">
        <v>10000000</v>
      </c>
      <c r="D35" s="8">
        <f t="shared" si="9"/>
        <v>500000</v>
      </c>
      <c r="E35" s="12">
        <v>25</v>
      </c>
      <c r="F35" s="16" t="s">
        <v>270</v>
      </c>
      <c r="G35" s="14" t="s">
        <v>131</v>
      </c>
      <c r="H35" s="8">
        <v>20</v>
      </c>
      <c r="I35" s="15">
        <v>1</v>
      </c>
      <c r="J35" s="12">
        <f t="shared" si="1"/>
        <v>0.69856419999999997</v>
      </c>
      <c r="K35" s="10">
        <f t="shared" si="2"/>
        <v>57.260306210939497</v>
      </c>
      <c r="L35" s="12">
        <f t="shared" ref="L35:L43" si="11">N35/M35</f>
        <v>6985642</v>
      </c>
      <c r="M35">
        <v>1</v>
      </c>
      <c r="N35">
        <v>6985642</v>
      </c>
    </row>
    <row r="36" spans="1:14">
      <c r="B36" s="13" t="s">
        <v>166</v>
      </c>
      <c r="C36" s="8">
        <v>10000000</v>
      </c>
      <c r="D36" s="8">
        <f t="shared" si="9"/>
        <v>10000</v>
      </c>
      <c r="E36" s="12">
        <v>25</v>
      </c>
      <c r="F36" s="16" t="s">
        <v>270</v>
      </c>
      <c r="G36" s="14" t="s">
        <v>131</v>
      </c>
      <c r="H36" s="8">
        <v>20</v>
      </c>
      <c r="I36" s="15">
        <v>50</v>
      </c>
      <c r="J36" s="12">
        <f t="shared" si="1"/>
        <v>1.672811</v>
      </c>
      <c r="K36" s="10">
        <f t="shared" si="2"/>
        <v>1195.59232931873</v>
      </c>
      <c r="L36" s="12">
        <f t="shared" si="11"/>
        <v>334562.2</v>
      </c>
      <c r="M36">
        <v>5</v>
      </c>
      <c r="N36">
        <v>1672811</v>
      </c>
    </row>
    <row r="37" spans="1:14" s="97" customFormat="1">
      <c r="B37" s="98" t="s">
        <v>166</v>
      </c>
      <c r="C37" s="99">
        <v>10000000</v>
      </c>
      <c r="D37" s="99">
        <f t="shared" si="9"/>
        <v>5000</v>
      </c>
      <c r="E37" s="100">
        <v>25</v>
      </c>
      <c r="F37" s="101" t="s">
        <v>270</v>
      </c>
      <c r="G37" s="99" t="s">
        <v>131</v>
      </c>
      <c r="H37" s="99">
        <v>20</v>
      </c>
      <c r="I37" s="102">
        <v>100</v>
      </c>
      <c r="J37" s="100">
        <f t="shared" si="1"/>
        <v>2.898828</v>
      </c>
      <c r="K37" s="103">
        <f t="shared" si="2"/>
        <v>1379.8680018269499</v>
      </c>
      <c r="L37" s="100">
        <f t="shared" si="11"/>
        <v>289882.8</v>
      </c>
      <c r="M37" s="97">
        <v>5</v>
      </c>
      <c r="N37" s="97">
        <v>1449414</v>
      </c>
    </row>
    <row r="38" spans="1:14">
      <c r="B38" s="13" t="s">
        <v>166</v>
      </c>
      <c r="C38" s="8">
        <v>10000000</v>
      </c>
      <c r="D38" s="8">
        <f t="shared" si="9"/>
        <v>2500</v>
      </c>
      <c r="E38" s="12">
        <v>25</v>
      </c>
      <c r="F38" s="16" t="s">
        <v>270</v>
      </c>
      <c r="G38" s="14" t="s">
        <v>131</v>
      </c>
      <c r="H38" s="8">
        <v>20</v>
      </c>
      <c r="I38" s="15">
        <v>200</v>
      </c>
      <c r="J38" s="12">
        <f t="shared" si="1"/>
        <v>5.8487559999999998</v>
      </c>
      <c r="K38" s="10">
        <f t="shared" si="2"/>
        <v>1367.8122322080101</v>
      </c>
      <c r="L38" s="12">
        <f t="shared" si="11"/>
        <v>292437.8</v>
      </c>
      <c r="M38">
        <v>5</v>
      </c>
      <c r="N38">
        <v>1462189</v>
      </c>
    </row>
    <row r="39" spans="1:14">
      <c r="B39" s="13" t="s">
        <v>166</v>
      </c>
      <c r="C39" s="8">
        <v>10000000</v>
      </c>
      <c r="D39" s="8">
        <f t="shared" si="9"/>
        <v>500000</v>
      </c>
      <c r="E39" s="12">
        <v>25</v>
      </c>
      <c r="F39" s="16" t="s">
        <v>271</v>
      </c>
      <c r="G39" s="14" t="s">
        <v>131</v>
      </c>
      <c r="H39" s="8">
        <v>20</v>
      </c>
      <c r="I39" s="15">
        <v>1</v>
      </c>
      <c r="J39" s="12">
        <f t="shared" si="1"/>
        <v>0.16888429999999999</v>
      </c>
      <c r="K39" s="10">
        <f t="shared" si="2"/>
        <v>236.84854068732301</v>
      </c>
      <c r="L39" s="12">
        <f t="shared" si="11"/>
        <v>1688843</v>
      </c>
      <c r="M39">
        <v>1</v>
      </c>
      <c r="N39">
        <v>1688843</v>
      </c>
    </row>
    <row r="40" spans="1:14">
      <c r="B40" s="13" t="s">
        <v>166</v>
      </c>
      <c r="C40" s="8">
        <v>10000000</v>
      </c>
      <c r="D40" s="8">
        <f t="shared" si="9"/>
        <v>10000</v>
      </c>
      <c r="E40" s="12">
        <v>25</v>
      </c>
      <c r="F40" s="16" t="s">
        <v>271</v>
      </c>
      <c r="G40" s="14" t="s">
        <v>131</v>
      </c>
      <c r="H40" s="8">
        <v>20</v>
      </c>
      <c r="I40" s="15">
        <v>50</v>
      </c>
      <c r="J40" s="12">
        <f t="shared" si="1"/>
        <v>0.98905799999999999</v>
      </c>
      <c r="K40" s="10">
        <f t="shared" si="2"/>
        <v>2022.12610382809</v>
      </c>
      <c r="L40" s="12">
        <f t="shared" si="11"/>
        <v>197811.6</v>
      </c>
      <c r="M40">
        <v>5</v>
      </c>
      <c r="N40">
        <v>989058</v>
      </c>
    </row>
    <row r="41" spans="1:14" s="97" customFormat="1">
      <c r="B41" s="98" t="s">
        <v>166</v>
      </c>
      <c r="C41" s="99">
        <v>10000000</v>
      </c>
      <c r="D41" s="99">
        <f t="shared" si="9"/>
        <v>5000</v>
      </c>
      <c r="E41" s="100">
        <v>25</v>
      </c>
      <c r="F41" s="101" t="s">
        <v>271</v>
      </c>
      <c r="G41" s="99" t="s">
        <v>131</v>
      </c>
      <c r="H41" s="99">
        <v>20</v>
      </c>
      <c r="I41" s="102">
        <v>100</v>
      </c>
      <c r="J41" s="100">
        <f t="shared" si="1"/>
        <v>2.2989679999999999</v>
      </c>
      <c r="K41" s="103">
        <f t="shared" si="2"/>
        <v>1739.91112533972</v>
      </c>
      <c r="L41" s="100">
        <f t="shared" si="11"/>
        <v>229896.8</v>
      </c>
      <c r="M41" s="97">
        <v>5</v>
      </c>
      <c r="N41" s="97">
        <v>1149484</v>
      </c>
    </row>
    <row r="42" spans="1:14">
      <c r="B42" s="13" t="s">
        <v>166</v>
      </c>
      <c r="C42" s="8">
        <v>10000000</v>
      </c>
      <c r="D42" s="8">
        <f t="shared" si="9"/>
        <v>2500</v>
      </c>
      <c r="E42" s="12">
        <v>25</v>
      </c>
      <c r="F42" s="16" t="s">
        <v>271</v>
      </c>
      <c r="G42" s="14" t="s">
        <v>131</v>
      </c>
      <c r="H42" s="8">
        <v>20</v>
      </c>
      <c r="I42" s="15">
        <v>200</v>
      </c>
      <c r="J42" s="12">
        <f t="shared" si="1"/>
        <v>4.5700799999999999</v>
      </c>
      <c r="K42" s="10">
        <f t="shared" si="2"/>
        <v>1750.5164023386901</v>
      </c>
      <c r="L42" s="12">
        <f t="shared" si="11"/>
        <v>228504</v>
      </c>
      <c r="M42">
        <v>5</v>
      </c>
      <c r="N42">
        <v>1142520</v>
      </c>
    </row>
    <row r="43" spans="1:14">
      <c r="A43" s="11"/>
      <c r="B43" s="13" t="s">
        <v>166</v>
      </c>
      <c r="C43" s="8">
        <v>10000000</v>
      </c>
      <c r="D43" s="8">
        <f t="shared" si="9"/>
        <v>500000</v>
      </c>
      <c r="E43" s="12">
        <v>50</v>
      </c>
      <c r="F43" s="16" t="s">
        <v>267</v>
      </c>
      <c r="G43" s="36" t="s">
        <v>131</v>
      </c>
      <c r="H43" s="8">
        <v>20</v>
      </c>
      <c r="I43" s="15">
        <v>1</v>
      </c>
      <c r="J43" s="12">
        <f t="shared" si="1"/>
        <v>2.9890699999999999E-2</v>
      </c>
      <c r="K43" s="10">
        <f t="shared" si="2"/>
        <v>669.10443716607494</v>
      </c>
      <c r="L43" s="12">
        <f t="shared" si="11"/>
        <v>298907</v>
      </c>
      <c r="M43">
        <v>1</v>
      </c>
      <c r="N43">
        <v>298907</v>
      </c>
    </row>
    <row r="44" spans="1:14">
      <c r="B44" s="13" t="s">
        <v>166</v>
      </c>
      <c r="C44" s="8">
        <v>10000000</v>
      </c>
      <c r="D44" s="8">
        <f t="shared" ref="D44:D47" si="12">C44/H44/I44</f>
        <v>10000</v>
      </c>
      <c r="E44" s="12">
        <v>50</v>
      </c>
      <c r="F44" s="16" t="s">
        <v>267</v>
      </c>
      <c r="G44" s="14" t="s">
        <v>131</v>
      </c>
      <c r="H44" s="8">
        <v>20</v>
      </c>
      <c r="I44" s="15">
        <v>50</v>
      </c>
      <c r="J44" s="12">
        <f t="shared" si="1"/>
        <v>0.21713199999999999</v>
      </c>
      <c r="K44" s="10">
        <f t="shared" si="2"/>
        <v>4605.4934325663698</v>
      </c>
      <c r="L44" s="12">
        <f t="shared" ref="L44:L47" si="13">N44/M44</f>
        <v>43426.400000000001</v>
      </c>
      <c r="M44">
        <v>5</v>
      </c>
      <c r="N44">
        <v>217132</v>
      </c>
    </row>
    <row r="45" spans="1:14" s="97" customFormat="1">
      <c r="B45" s="98" t="s">
        <v>166</v>
      </c>
      <c r="C45" s="99">
        <v>10000000</v>
      </c>
      <c r="D45" s="99">
        <f t="shared" si="12"/>
        <v>5000</v>
      </c>
      <c r="E45" s="100">
        <v>50</v>
      </c>
      <c r="F45" s="101" t="s">
        <v>267</v>
      </c>
      <c r="G45" s="99" t="s">
        <v>131</v>
      </c>
      <c r="H45" s="99">
        <v>20</v>
      </c>
      <c r="I45" s="102">
        <v>100</v>
      </c>
      <c r="J45" s="100">
        <f t="shared" si="1"/>
        <v>0.41808000000000001</v>
      </c>
      <c r="K45" s="103">
        <f t="shared" si="2"/>
        <v>4783.7734404898601</v>
      </c>
      <c r="L45" s="100">
        <f t="shared" si="13"/>
        <v>41808</v>
      </c>
      <c r="M45" s="97">
        <v>5</v>
      </c>
      <c r="N45" s="97">
        <v>209040</v>
      </c>
    </row>
    <row r="46" spans="1:14">
      <c r="B46" s="13" t="s">
        <v>166</v>
      </c>
      <c r="C46" s="8">
        <v>10000000</v>
      </c>
      <c r="D46" s="8">
        <f t="shared" si="12"/>
        <v>2500</v>
      </c>
      <c r="E46" s="12">
        <v>50</v>
      </c>
      <c r="F46" s="16" t="s">
        <v>267</v>
      </c>
      <c r="G46" s="14" t="s">
        <v>131</v>
      </c>
      <c r="H46" s="8">
        <v>20</v>
      </c>
      <c r="I46" s="15">
        <v>200</v>
      </c>
      <c r="J46" s="12">
        <f t="shared" si="1"/>
        <v>0.73646</v>
      </c>
      <c r="K46" s="10">
        <f t="shared" si="2"/>
        <v>5431.3879912011498</v>
      </c>
      <c r="L46" s="12">
        <f t="shared" si="13"/>
        <v>36823</v>
      </c>
      <c r="M46">
        <v>5</v>
      </c>
      <c r="N46">
        <v>184115</v>
      </c>
    </row>
    <row r="47" spans="1:14">
      <c r="A47" s="11"/>
      <c r="B47" s="13" t="s">
        <v>166</v>
      </c>
      <c r="C47" s="8">
        <v>10000000</v>
      </c>
      <c r="D47" s="8">
        <f t="shared" si="12"/>
        <v>500000</v>
      </c>
      <c r="E47" s="12">
        <v>50</v>
      </c>
      <c r="F47" s="16" t="s">
        <v>268</v>
      </c>
      <c r="G47" s="36" t="s">
        <v>131</v>
      </c>
      <c r="H47" s="8">
        <v>20</v>
      </c>
      <c r="I47" s="15">
        <v>1</v>
      </c>
      <c r="J47" s="12">
        <f t="shared" si="1"/>
        <v>0.50471270000000001</v>
      </c>
      <c r="K47" s="10">
        <f t="shared" si="2"/>
        <v>39.626504345937803</v>
      </c>
      <c r="L47" s="12">
        <f t="shared" si="13"/>
        <v>5047127</v>
      </c>
      <c r="M47">
        <v>1</v>
      </c>
      <c r="N47">
        <v>5047127</v>
      </c>
    </row>
    <row r="48" spans="1:14">
      <c r="B48" s="13" t="s">
        <v>166</v>
      </c>
      <c r="C48" s="8">
        <v>10000000</v>
      </c>
      <c r="D48" s="8">
        <f t="shared" ref="D48:D62" si="14">C48/H48/I48</f>
        <v>10000</v>
      </c>
      <c r="E48" s="12">
        <v>50</v>
      </c>
      <c r="F48" s="16" t="s">
        <v>268</v>
      </c>
      <c r="G48" s="14" t="s">
        <v>131</v>
      </c>
      <c r="H48" s="8">
        <v>20</v>
      </c>
      <c r="I48" s="15">
        <v>50</v>
      </c>
      <c r="J48" s="12">
        <f t="shared" si="1"/>
        <v>1.155273</v>
      </c>
      <c r="K48" s="10">
        <f t="shared" si="2"/>
        <v>865.59627031878995</v>
      </c>
      <c r="L48" s="12">
        <f t="shared" ref="L48:L54" si="15">N48/M48</f>
        <v>231054.6</v>
      </c>
      <c r="M48">
        <v>5</v>
      </c>
      <c r="N48">
        <v>1155273</v>
      </c>
    </row>
    <row r="49" spans="2:14" s="97" customFormat="1">
      <c r="B49" s="98" t="s">
        <v>166</v>
      </c>
      <c r="C49" s="99">
        <v>10000000</v>
      </c>
      <c r="D49" s="99">
        <f t="shared" si="14"/>
        <v>5000</v>
      </c>
      <c r="E49" s="100">
        <v>50</v>
      </c>
      <c r="F49" s="101" t="s">
        <v>268</v>
      </c>
      <c r="G49" s="99" t="s">
        <v>131</v>
      </c>
      <c r="H49" s="99">
        <v>20</v>
      </c>
      <c r="I49" s="102">
        <v>100</v>
      </c>
      <c r="J49" s="100">
        <f t="shared" si="1"/>
        <v>2.1513080000000002</v>
      </c>
      <c r="K49" s="103">
        <f t="shared" si="2"/>
        <v>929.66697469632402</v>
      </c>
      <c r="L49" s="100">
        <f t="shared" si="15"/>
        <v>215130.8</v>
      </c>
      <c r="M49" s="97">
        <v>5</v>
      </c>
      <c r="N49" s="97">
        <v>1075654</v>
      </c>
    </row>
    <row r="50" spans="2:14">
      <c r="B50" s="13" t="s">
        <v>166</v>
      </c>
      <c r="C50" s="8">
        <v>10000000</v>
      </c>
      <c r="D50" s="8">
        <f t="shared" si="14"/>
        <v>2500</v>
      </c>
      <c r="E50" s="12">
        <v>50</v>
      </c>
      <c r="F50" s="16" t="s">
        <v>268</v>
      </c>
      <c r="G50" s="14" t="s">
        <v>131</v>
      </c>
      <c r="H50" s="8">
        <v>20</v>
      </c>
      <c r="I50" s="15">
        <v>200</v>
      </c>
      <c r="J50" s="12">
        <f t="shared" si="1"/>
        <v>4.24716</v>
      </c>
      <c r="K50" s="10">
        <f t="shared" si="2"/>
        <v>941.80581847634596</v>
      </c>
      <c r="L50" s="12">
        <f t="shared" si="15"/>
        <v>212358</v>
      </c>
      <c r="M50">
        <v>5</v>
      </c>
      <c r="N50">
        <v>1061790</v>
      </c>
    </row>
    <row r="51" spans="2:14">
      <c r="B51" s="13" t="s">
        <v>166</v>
      </c>
      <c r="C51" s="8">
        <v>10000000</v>
      </c>
      <c r="D51" s="8">
        <f t="shared" si="14"/>
        <v>500000</v>
      </c>
      <c r="E51" s="12">
        <v>50</v>
      </c>
      <c r="F51" s="16" t="s">
        <v>269</v>
      </c>
      <c r="G51" s="14" t="s">
        <v>131</v>
      </c>
      <c r="H51" s="8">
        <v>20</v>
      </c>
      <c r="I51" s="15">
        <v>1</v>
      </c>
      <c r="J51" s="12">
        <f t="shared" si="1"/>
        <v>1.9860150000000001</v>
      </c>
      <c r="K51" s="10">
        <f t="shared" si="2"/>
        <v>10.070417393624901</v>
      </c>
      <c r="L51" s="12">
        <f t="shared" si="15"/>
        <v>19860150</v>
      </c>
      <c r="M51">
        <v>1</v>
      </c>
      <c r="N51">
        <v>19860150</v>
      </c>
    </row>
    <row r="52" spans="2:14">
      <c r="B52" s="13" t="s">
        <v>166</v>
      </c>
      <c r="C52" s="8">
        <v>10000000</v>
      </c>
      <c r="D52" s="8">
        <f t="shared" si="14"/>
        <v>10000</v>
      </c>
      <c r="E52" s="12">
        <v>50</v>
      </c>
      <c r="F52" s="16" t="s">
        <v>269</v>
      </c>
      <c r="G52" s="14" t="s">
        <v>131</v>
      </c>
      <c r="H52" s="8">
        <v>20</v>
      </c>
      <c r="I52" s="15">
        <v>50</v>
      </c>
      <c r="J52" s="12">
        <f t="shared" si="1"/>
        <v>4.6675409999999999</v>
      </c>
      <c r="K52" s="10">
        <f t="shared" si="2"/>
        <v>214.24557384712799</v>
      </c>
      <c r="L52" s="12">
        <f t="shared" si="15"/>
        <v>933508.2</v>
      </c>
      <c r="M52">
        <v>5</v>
      </c>
      <c r="N52">
        <v>4667541</v>
      </c>
    </row>
    <row r="53" spans="2:14" s="97" customFormat="1">
      <c r="B53" s="98" t="s">
        <v>166</v>
      </c>
      <c r="C53" s="99">
        <v>10000000</v>
      </c>
      <c r="D53" s="99">
        <f t="shared" si="14"/>
        <v>5000</v>
      </c>
      <c r="E53" s="100">
        <v>50</v>
      </c>
      <c r="F53" s="101" t="s">
        <v>269</v>
      </c>
      <c r="G53" s="99" t="s">
        <v>131</v>
      </c>
      <c r="H53" s="99">
        <v>20</v>
      </c>
      <c r="I53" s="102">
        <v>100</v>
      </c>
      <c r="J53" s="100">
        <f t="shared" si="1"/>
        <v>8.1230340000000005</v>
      </c>
      <c r="K53" s="103">
        <f t="shared" si="2"/>
        <v>246.21342222622701</v>
      </c>
      <c r="L53" s="100">
        <f t="shared" si="15"/>
        <v>812303.4</v>
      </c>
      <c r="M53" s="97">
        <v>5</v>
      </c>
      <c r="N53" s="97">
        <v>4061517</v>
      </c>
    </row>
    <row r="54" spans="2:14">
      <c r="B54" s="13" t="s">
        <v>166</v>
      </c>
      <c r="C54" s="8">
        <v>10000000</v>
      </c>
      <c r="D54" s="8">
        <f t="shared" si="14"/>
        <v>2500</v>
      </c>
      <c r="E54" s="12">
        <v>50</v>
      </c>
      <c r="F54" s="16" t="s">
        <v>269</v>
      </c>
      <c r="G54" s="14" t="s">
        <v>131</v>
      </c>
      <c r="H54" s="8">
        <v>20</v>
      </c>
      <c r="I54" s="15">
        <v>200</v>
      </c>
      <c r="J54" s="12">
        <f t="shared" si="1"/>
        <v>14.42606</v>
      </c>
      <c r="K54" s="10">
        <f t="shared" si="2"/>
        <v>277.27598526555403</v>
      </c>
      <c r="L54" s="12">
        <f t="shared" si="15"/>
        <v>721303</v>
      </c>
      <c r="M54">
        <v>5</v>
      </c>
      <c r="N54">
        <v>3606515</v>
      </c>
    </row>
    <row r="55" spans="2:14">
      <c r="B55" s="13" t="s">
        <v>166</v>
      </c>
      <c r="C55" s="8">
        <v>10000000</v>
      </c>
      <c r="D55" s="8">
        <f t="shared" si="14"/>
        <v>500000</v>
      </c>
      <c r="E55" s="12">
        <v>50</v>
      </c>
      <c r="F55" s="16" t="s">
        <v>270</v>
      </c>
      <c r="G55" s="14" t="s">
        <v>131</v>
      </c>
      <c r="H55" s="8">
        <v>20</v>
      </c>
      <c r="I55" s="15">
        <v>1</v>
      </c>
      <c r="J55" s="12">
        <f t="shared" si="1"/>
        <v>0.61339049999999995</v>
      </c>
      <c r="K55" s="10">
        <f t="shared" si="2"/>
        <v>32.605656592333901</v>
      </c>
      <c r="L55" s="12">
        <f t="shared" ref="L55:L62" si="16">N55/M55</f>
        <v>6133905</v>
      </c>
      <c r="M55">
        <v>1</v>
      </c>
      <c r="N55">
        <v>6133905</v>
      </c>
    </row>
    <row r="56" spans="2:14">
      <c r="B56" s="13" t="s">
        <v>166</v>
      </c>
      <c r="C56" s="8">
        <v>10000000</v>
      </c>
      <c r="D56" s="8">
        <f t="shared" si="14"/>
        <v>10000</v>
      </c>
      <c r="E56" s="12">
        <v>50</v>
      </c>
      <c r="F56" s="16" t="s">
        <v>270</v>
      </c>
      <c r="G56" s="14" t="s">
        <v>131</v>
      </c>
      <c r="H56" s="8">
        <v>20</v>
      </c>
      <c r="I56" s="15">
        <v>50</v>
      </c>
      <c r="J56" s="12">
        <f t="shared" si="1"/>
        <v>1.5444560000000001</v>
      </c>
      <c r="K56" s="10">
        <f t="shared" si="2"/>
        <v>647.47716995498695</v>
      </c>
      <c r="L56" s="12">
        <f t="shared" si="16"/>
        <v>308891.2</v>
      </c>
      <c r="M56">
        <v>5</v>
      </c>
      <c r="N56">
        <v>1544456</v>
      </c>
    </row>
    <row r="57" spans="2:14" s="97" customFormat="1">
      <c r="B57" s="98" t="s">
        <v>166</v>
      </c>
      <c r="C57" s="99">
        <v>10000000</v>
      </c>
      <c r="D57" s="99">
        <f t="shared" si="14"/>
        <v>5000</v>
      </c>
      <c r="E57" s="100">
        <v>50</v>
      </c>
      <c r="F57" s="101" t="s">
        <v>270</v>
      </c>
      <c r="G57" s="99" t="s">
        <v>131</v>
      </c>
      <c r="H57" s="99">
        <v>20</v>
      </c>
      <c r="I57" s="102">
        <v>100</v>
      </c>
      <c r="J57" s="100">
        <f t="shared" si="1"/>
        <v>2.6971219999999998</v>
      </c>
      <c r="K57" s="103">
        <f t="shared" si="2"/>
        <v>741.531158026963</v>
      </c>
      <c r="L57" s="100">
        <f t="shared" si="16"/>
        <v>269712.2</v>
      </c>
      <c r="M57" s="97">
        <v>5</v>
      </c>
      <c r="N57" s="97">
        <v>1348561</v>
      </c>
    </row>
    <row r="58" spans="2:14">
      <c r="B58" s="13" t="s">
        <v>166</v>
      </c>
      <c r="C58" s="8">
        <v>10000000</v>
      </c>
      <c r="D58" s="8">
        <f t="shared" si="14"/>
        <v>2500</v>
      </c>
      <c r="E58" s="12">
        <v>50</v>
      </c>
      <c r="F58" s="16" t="s">
        <v>270</v>
      </c>
      <c r="G58" s="14" t="s">
        <v>131</v>
      </c>
      <c r="H58" s="8">
        <v>20</v>
      </c>
      <c r="I58" s="15">
        <v>200</v>
      </c>
      <c r="J58" s="12">
        <f t="shared" si="1"/>
        <v>5.358492</v>
      </c>
      <c r="K58" s="10">
        <f t="shared" si="2"/>
        <v>746.478673477538</v>
      </c>
      <c r="L58" s="12">
        <f t="shared" si="16"/>
        <v>267924.59999999998</v>
      </c>
      <c r="M58">
        <v>5</v>
      </c>
      <c r="N58">
        <v>1339623</v>
      </c>
    </row>
    <row r="59" spans="2:14">
      <c r="B59" s="13" t="s">
        <v>166</v>
      </c>
      <c r="C59" s="8">
        <v>10000000</v>
      </c>
      <c r="D59" s="8">
        <f t="shared" si="14"/>
        <v>500000</v>
      </c>
      <c r="E59" s="12">
        <v>50</v>
      </c>
      <c r="F59" s="16" t="s">
        <v>271</v>
      </c>
      <c r="G59" s="14" t="s">
        <v>131</v>
      </c>
      <c r="H59" s="8">
        <v>20</v>
      </c>
      <c r="I59" s="15">
        <v>1</v>
      </c>
      <c r="J59" s="12">
        <f t="shared" si="1"/>
        <v>0.10347050000000001</v>
      </c>
      <c r="K59" s="10">
        <f t="shared" si="2"/>
        <v>193.291807809955</v>
      </c>
      <c r="L59" s="12">
        <f t="shared" si="16"/>
        <v>1034705</v>
      </c>
      <c r="M59">
        <v>1</v>
      </c>
      <c r="N59">
        <v>1034705</v>
      </c>
    </row>
    <row r="60" spans="2:14">
      <c r="B60" s="13" t="s">
        <v>166</v>
      </c>
      <c r="C60" s="8">
        <v>10000000</v>
      </c>
      <c r="D60" s="8">
        <f t="shared" si="14"/>
        <v>10000</v>
      </c>
      <c r="E60" s="12">
        <v>50</v>
      </c>
      <c r="F60" s="16" t="s">
        <v>271</v>
      </c>
      <c r="G60" s="14" t="s">
        <v>131</v>
      </c>
      <c r="H60" s="8">
        <v>20</v>
      </c>
      <c r="I60" s="15">
        <v>50</v>
      </c>
      <c r="J60" s="12">
        <f t="shared" si="1"/>
        <v>1.091683</v>
      </c>
      <c r="K60" s="10">
        <f t="shared" si="2"/>
        <v>916.01682906118401</v>
      </c>
      <c r="L60" s="12">
        <f t="shared" si="16"/>
        <v>218336.6</v>
      </c>
      <c r="M60">
        <v>5</v>
      </c>
      <c r="N60">
        <v>1091683</v>
      </c>
    </row>
    <row r="61" spans="2:14" s="97" customFormat="1">
      <c r="B61" s="98" t="s">
        <v>166</v>
      </c>
      <c r="C61" s="99">
        <v>10000000</v>
      </c>
      <c r="D61" s="99">
        <f t="shared" si="14"/>
        <v>5000</v>
      </c>
      <c r="E61" s="100">
        <v>50</v>
      </c>
      <c r="F61" s="101" t="s">
        <v>271</v>
      </c>
      <c r="G61" s="99" t="s">
        <v>131</v>
      </c>
      <c r="H61" s="99">
        <v>20</v>
      </c>
      <c r="I61" s="102">
        <v>100</v>
      </c>
      <c r="J61" s="100">
        <f t="shared" si="1"/>
        <v>2.4189859999999999</v>
      </c>
      <c r="K61" s="103">
        <f t="shared" si="2"/>
        <v>826.792713971887</v>
      </c>
      <c r="L61" s="100">
        <f t="shared" si="16"/>
        <v>241898.6</v>
      </c>
      <c r="M61" s="97">
        <v>5</v>
      </c>
      <c r="N61" s="97">
        <v>1209493</v>
      </c>
    </row>
    <row r="62" spans="2:14">
      <c r="B62" s="13" t="s">
        <v>166</v>
      </c>
      <c r="C62" s="8">
        <v>10000000</v>
      </c>
      <c r="D62" s="8">
        <f t="shared" si="14"/>
        <v>2500</v>
      </c>
      <c r="E62" s="12">
        <v>50</v>
      </c>
      <c r="F62" s="16" t="s">
        <v>271</v>
      </c>
      <c r="G62" s="14" t="s">
        <v>131</v>
      </c>
      <c r="H62" s="8">
        <v>20</v>
      </c>
      <c r="I62" s="15">
        <v>200</v>
      </c>
      <c r="J62" s="12">
        <f t="shared" si="1"/>
        <v>4.2278719999999996</v>
      </c>
      <c r="K62" s="10">
        <f t="shared" si="2"/>
        <v>946.10243640299404</v>
      </c>
      <c r="L62" s="12">
        <f t="shared" si="16"/>
        <v>211393.6</v>
      </c>
      <c r="M62">
        <v>5</v>
      </c>
      <c r="N62">
        <v>1056968</v>
      </c>
    </row>
  </sheetData>
  <mergeCells count="1">
    <mergeCell ref="A1:K1"/>
  </mergeCells>
  <phoneticPr fontId="11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7"/>
  <sheetViews>
    <sheetView tabSelected="1" zoomScale="85" zoomScaleNormal="85" workbookViewId="0">
      <selection activeCell="H9" sqref="H9"/>
    </sheetView>
  </sheetViews>
  <sheetFormatPr defaultColWidth="9" defaultRowHeight="14"/>
  <cols>
    <col min="1" max="1" width="12.1796875" customWidth="1"/>
    <col min="2" max="2" width="16.1796875" bestFit="1" customWidth="1"/>
    <col min="3" max="3" width="9.90625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27" customWidth="1"/>
    <col min="10" max="10" width="17.90625" style="27" customWidth="1"/>
    <col min="11" max="11" width="14.90625" customWidth="1"/>
  </cols>
  <sheetData>
    <row r="1" spans="1:13">
      <c r="A1" s="104" t="s">
        <v>115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3" ht="28">
      <c r="A2" s="5" t="s">
        <v>116</v>
      </c>
      <c r="B2" s="128" t="s">
        <v>314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3" t="s">
        <v>124</v>
      </c>
      <c r="J2" s="3" t="s">
        <v>125</v>
      </c>
      <c r="K2" s="7" t="s">
        <v>126</v>
      </c>
    </row>
    <row r="3" spans="1:13" ht="14" customHeight="1">
      <c r="A3" s="139" t="s">
        <v>318</v>
      </c>
      <c r="B3" s="129" t="s">
        <v>315</v>
      </c>
      <c r="C3" s="16">
        <v>10000000</v>
      </c>
      <c r="D3" s="8">
        <f>C3/E3/G3/H3</f>
        <v>500000</v>
      </c>
      <c r="E3" s="12">
        <v>1</v>
      </c>
      <c r="F3" s="130" t="s">
        <v>316</v>
      </c>
      <c r="G3" s="8">
        <v>20</v>
      </c>
      <c r="H3" s="15">
        <v>1</v>
      </c>
      <c r="I3" s="40">
        <f>K3/C3*H3</f>
        <v>1E-3</v>
      </c>
      <c r="J3" s="39">
        <f t="shared" ref="J3:J10" si="0">1000/I3*H3</f>
        <v>1000000</v>
      </c>
      <c r="K3" s="12">
        <f>M3/L3</f>
        <v>10000</v>
      </c>
      <c r="L3">
        <v>1</v>
      </c>
      <c r="M3" s="12">
        <v>10000</v>
      </c>
    </row>
    <row r="4" spans="1:13">
      <c r="A4" s="140"/>
      <c r="B4" s="129" t="s">
        <v>315</v>
      </c>
      <c r="C4" s="16">
        <v>10000000</v>
      </c>
      <c r="D4" s="8">
        <f t="shared" ref="D4:D6" si="1">C4/E4/G4/H4</f>
        <v>10000</v>
      </c>
      <c r="E4" s="12">
        <v>1</v>
      </c>
      <c r="F4" s="130" t="s">
        <v>316</v>
      </c>
      <c r="G4" s="8">
        <v>20</v>
      </c>
      <c r="H4" s="15">
        <v>50</v>
      </c>
      <c r="I4" s="40">
        <f>K4/C4*H4</f>
        <v>0.01</v>
      </c>
      <c r="J4" s="39">
        <f t="shared" si="0"/>
        <v>5000000</v>
      </c>
      <c r="K4" s="12">
        <f>M4/L4</f>
        <v>2000</v>
      </c>
      <c r="L4">
        <v>5</v>
      </c>
      <c r="M4" s="12">
        <v>10000</v>
      </c>
    </row>
    <row r="5" spans="1:13" s="138" customFormat="1">
      <c r="A5" s="140"/>
      <c r="B5" s="132" t="s">
        <v>315</v>
      </c>
      <c r="C5" s="133">
        <v>10000000</v>
      </c>
      <c r="D5" s="131">
        <f t="shared" si="1"/>
        <v>5000</v>
      </c>
      <c r="E5" s="134">
        <v>1</v>
      </c>
      <c r="F5" s="135" t="s">
        <v>316</v>
      </c>
      <c r="G5" s="131">
        <v>20</v>
      </c>
      <c r="H5" s="136">
        <v>100</v>
      </c>
      <c r="I5" s="134">
        <f>K5/C5*H5</f>
        <v>0.02</v>
      </c>
      <c r="J5" s="137">
        <f t="shared" si="0"/>
        <v>5000000</v>
      </c>
      <c r="K5" s="134">
        <f>M5/L5</f>
        <v>2000</v>
      </c>
      <c r="L5" s="138">
        <v>5</v>
      </c>
      <c r="M5" s="134">
        <v>10000</v>
      </c>
    </row>
    <row r="6" spans="1:13">
      <c r="A6" s="140"/>
      <c r="B6" s="129" t="s">
        <v>315</v>
      </c>
      <c r="C6" s="16">
        <v>10000000</v>
      </c>
      <c r="D6" s="8">
        <f t="shared" si="1"/>
        <v>2500</v>
      </c>
      <c r="E6" s="12">
        <v>1</v>
      </c>
      <c r="F6" s="130" t="s">
        <v>316</v>
      </c>
      <c r="G6" s="8">
        <v>20</v>
      </c>
      <c r="H6" s="15">
        <v>200</v>
      </c>
      <c r="I6" s="40">
        <f>K6/C6*H6</f>
        <v>0.04</v>
      </c>
      <c r="J6" s="39">
        <f t="shared" si="0"/>
        <v>5000000</v>
      </c>
      <c r="K6" s="12">
        <f>M6/L6</f>
        <v>2000</v>
      </c>
      <c r="L6">
        <v>5</v>
      </c>
      <c r="M6" s="12">
        <v>10000</v>
      </c>
    </row>
    <row r="7" spans="1:13">
      <c r="A7" s="140"/>
      <c r="B7" s="129" t="s">
        <v>315</v>
      </c>
      <c r="C7" s="16">
        <v>10000000</v>
      </c>
      <c r="D7" s="8">
        <f t="shared" ref="D7:D10" si="2">C7/E7/G7/H7</f>
        <v>500000</v>
      </c>
      <c r="E7" s="12">
        <v>1</v>
      </c>
      <c r="F7" s="130" t="s">
        <v>317</v>
      </c>
      <c r="G7" s="8">
        <v>20</v>
      </c>
      <c r="H7" s="15">
        <v>1</v>
      </c>
      <c r="I7" s="40">
        <f t="shared" ref="I7:I10" si="3">K7/C7*H7</f>
        <v>1E-3</v>
      </c>
      <c r="J7" s="39">
        <f t="shared" si="0"/>
        <v>1000000</v>
      </c>
      <c r="K7" s="12">
        <f>M7/L7</f>
        <v>10000</v>
      </c>
      <c r="L7">
        <v>1</v>
      </c>
      <c r="M7" s="12">
        <v>10000</v>
      </c>
    </row>
    <row r="8" spans="1:13">
      <c r="A8" s="140"/>
      <c r="B8" s="129" t="s">
        <v>315</v>
      </c>
      <c r="C8" s="16">
        <v>10000000</v>
      </c>
      <c r="D8" s="8">
        <f t="shared" si="2"/>
        <v>10000</v>
      </c>
      <c r="E8" s="12">
        <v>1</v>
      </c>
      <c r="F8" s="130" t="s">
        <v>317</v>
      </c>
      <c r="G8" s="8">
        <v>20</v>
      </c>
      <c r="H8" s="15">
        <v>50</v>
      </c>
      <c r="I8" s="40">
        <f t="shared" si="3"/>
        <v>0.01</v>
      </c>
      <c r="J8" s="39">
        <f t="shared" si="0"/>
        <v>5000000</v>
      </c>
      <c r="K8" s="12">
        <f>M8/L8</f>
        <v>2000</v>
      </c>
      <c r="L8">
        <v>5</v>
      </c>
      <c r="M8" s="12">
        <v>10000</v>
      </c>
    </row>
    <row r="9" spans="1:13" s="138" customFormat="1">
      <c r="A9" s="140"/>
      <c r="B9" s="132" t="s">
        <v>315</v>
      </c>
      <c r="C9" s="133">
        <v>10000000</v>
      </c>
      <c r="D9" s="131">
        <f t="shared" si="2"/>
        <v>5000</v>
      </c>
      <c r="E9" s="134">
        <v>1</v>
      </c>
      <c r="F9" s="135" t="s">
        <v>317</v>
      </c>
      <c r="G9" s="131">
        <v>20</v>
      </c>
      <c r="H9" s="136">
        <v>100</v>
      </c>
      <c r="I9" s="134">
        <f t="shared" si="3"/>
        <v>0.02</v>
      </c>
      <c r="J9" s="137">
        <f t="shared" si="0"/>
        <v>5000000</v>
      </c>
      <c r="K9" s="134">
        <f>M9/L9</f>
        <v>2000</v>
      </c>
      <c r="L9" s="138">
        <v>5</v>
      </c>
      <c r="M9" s="134">
        <v>10000</v>
      </c>
    </row>
    <row r="10" spans="1:13">
      <c r="A10" s="140"/>
      <c r="B10" s="129" t="s">
        <v>315</v>
      </c>
      <c r="C10" s="16">
        <v>10000000</v>
      </c>
      <c r="D10" s="8">
        <f t="shared" si="2"/>
        <v>2500</v>
      </c>
      <c r="E10" s="12">
        <v>1</v>
      </c>
      <c r="F10" s="130" t="s">
        <v>317</v>
      </c>
      <c r="G10" s="8">
        <v>20</v>
      </c>
      <c r="H10" s="15">
        <v>200</v>
      </c>
      <c r="I10" s="40">
        <f t="shared" si="3"/>
        <v>0.04</v>
      </c>
      <c r="J10" s="39">
        <f t="shared" si="0"/>
        <v>5000000</v>
      </c>
      <c r="K10" s="12">
        <f>M10/L10</f>
        <v>2000</v>
      </c>
      <c r="L10">
        <v>5</v>
      </c>
      <c r="M10" s="12">
        <v>10000</v>
      </c>
    </row>
    <row r="11" spans="1:13">
      <c r="A11" s="140"/>
      <c r="B11" s="129" t="s">
        <v>315</v>
      </c>
      <c r="C11" s="16">
        <v>10000000</v>
      </c>
      <c r="D11" s="8">
        <f>C11/E11/G11/H11</f>
        <v>500000</v>
      </c>
      <c r="E11" s="12">
        <v>1</v>
      </c>
      <c r="F11" s="130" t="s">
        <v>321</v>
      </c>
      <c r="G11" s="8">
        <v>20</v>
      </c>
      <c r="H11" s="15">
        <v>1</v>
      </c>
      <c r="I11" s="40">
        <f>K11/C11*H11</f>
        <v>1E-3</v>
      </c>
      <c r="J11" s="39">
        <f t="shared" ref="J11:J18" si="4">1000/I11*H11</f>
        <v>1000000</v>
      </c>
      <c r="K11" s="12">
        <f>M11/L11</f>
        <v>10000</v>
      </c>
      <c r="L11">
        <v>1</v>
      </c>
      <c r="M11" s="12">
        <v>10000</v>
      </c>
    </row>
    <row r="12" spans="1:13">
      <c r="A12" s="140"/>
      <c r="B12" s="129" t="s">
        <v>315</v>
      </c>
      <c r="C12" s="16">
        <v>10000000</v>
      </c>
      <c r="D12" s="8">
        <f t="shared" ref="D12:D18" si="5">C12/E12/G12/H12</f>
        <v>10000</v>
      </c>
      <c r="E12" s="12">
        <v>1</v>
      </c>
      <c r="F12" s="130" t="s">
        <v>321</v>
      </c>
      <c r="G12" s="8">
        <v>20</v>
      </c>
      <c r="H12" s="15">
        <v>50</v>
      </c>
      <c r="I12" s="40">
        <f>K12/C12*H12</f>
        <v>0.01</v>
      </c>
      <c r="J12" s="39">
        <f t="shared" si="4"/>
        <v>5000000</v>
      </c>
      <c r="K12" s="12">
        <f>M12/L12</f>
        <v>2000</v>
      </c>
      <c r="L12">
        <v>5</v>
      </c>
      <c r="M12" s="12">
        <v>10000</v>
      </c>
    </row>
    <row r="13" spans="1:13" s="138" customFormat="1">
      <c r="A13" s="140"/>
      <c r="B13" s="132" t="s">
        <v>315</v>
      </c>
      <c r="C13" s="133">
        <v>10000000</v>
      </c>
      <c r="D13" s="131">
        <f t="shared" si="5"/>
        <v>5000</v>
      </c>
      <c r="E13" s="134">
        <v>1</v>
      </c>
      <c r="F13" s="135" t="s">
        <v>321</v>
      </c>
      <c r="G13" s="131">
        <v>20</v>
      </c>
      <c r="H13" s="136">
        <v>100</v>
      </c>
      <c r="I13" s="134">
        <f>K13/C13*H13</f>
        <v>0.02</v>
      </c>
      <c r="J13" s="137">
        <f t="shared" si="4"/>
        <v>5000000</v>
      </c>
      <c r="K13" s="134">
        <f>M13/L13</f>
        <v>2000</v>
      </c>
      <c r="L13" s="138">
        <v>5</v>
      </c>
      <c r="M13" s="134">
        <v>10000</v>
      </c>
    </row>
    <row r="14" spans="1:13">
      <c r="A14" s="140"/>
      <c r="B14" s="129" t="s">
        <v>315</v>
      </c>
      <c r="C14" s="16">
        <v>10000000</v>
      </c>
      <c r="D14" s="8">
        <f t="shared" si="5"/>
        <v>2500</v>
      </c>
      <c r="E14" s="12">
        <v>1</v>
      </c>
      <c r="F14" s="130" t="s">
        <v>322</v>
      </c>
      <c r="G14" s="8">
        <v>20</v>
      </c>
      <c r="H14" s="15">
        <v>200</v>
      </c>
      <c r="I14" s="40">
        <f>K14/C14*H14</f>
        <v>0.04</v>
      </c>
      <c r="J14" s="39">
        <f t="shared" si="4"/>
        <v>5000000</v>
      </c>
      <c r="K14" s="12">
        <f>M14/L14</f>
        <v>2000</v>
      </c>
      <c r="L14">
        <v>5</v>
      </c>
      <c r="M14" s="12">
        <v>10000</v>
      </c>
    </row>
    <row r="15" spans="1:13">
      <c r="A15" s="140"/>
      <c r="B15" s="129" t="s">
        <v>315</v>
      </c>
      <c r="C15" s="16">
        <v>10000000</v>
      </c>
      <c r="D15" s="8">
        <f t="shared" si="5"/>
        <v>500000</v>
      </c>
      <c r="E15" s="12">
        <v>1</v>
      </c>
      <c r="F15" s="130" t="s">
        <v>323</v>
      </c>
      <c r="G15" s="8">
        <v>20</v>
      </c>
      <c r="H15" s="15">
        <v>1</v>
      </c>
      <c r="I15" s="40">
        <f t="shared" ref="I15:I18" si="6">K15/C15*H15</f>
        <v>1E-3</v>
      </c>
      <c r="J15" s="39">
        <f t="shared" si="4"/>
        <v>1000000</v>
      </c>
      <c r="K15" s="12">
        <f>M15/L15</f>
        <v>10000</v>
      </c>
      <c r="L15">
        <v>1</v>
      </c>
      <c r="M15" s="12">
        <v>10000</v>
      </c>
    </row>
    <row r="16" spans="1:13">
      <c r="A16" s="140"/>
      <c r="B16" s="129" t="s">
        <v>315</v>
      </c>
      <c r="C16" s="16">
        <v>10000000</v>
      </c>
      <c r="D16" s="8">
        <f t="shared" si="5"/>
        <v>10000</v>
      </c>
      <c r="E16" s="12">
        <v>1</v>
      </c>
      <c r="F16" s="130" t="s">
        <v>323</v>
      </c>
      <c r="G16" s="8">
        <v>20</v>
      </c>
      <c r="H16" s="15">
        <v>50</v>
      </c>
      <c r="I16" s="40">
        <f t="shared" si="6"/>
        <v>0.01</v>
      </c>
      <c r="J16" s="39">
        <f t="shared" si="4"/>
        <v>5000000</v>
      </c>
      <c r="K16" s="12">
        <f>M16/L16</f>
        <v>2000</v>
      </c>
      <c r="L16">
        <v>5</v>
      </c>
      <c r="M16" s="12">
        <v>10000</v>
      </c>
    </row>
    <row r="17" spans="1:13" s="138" customFormat="1">
      <c r="A17" s="140"/>
      <c r="B17" s="132" t="s">
        <v>315</v>
      </c>
      <c r="C17" s="133">
        <v>10000000</v>
      </c>
      <c r="D17" s="131">
        <f t="shared" si="5"/>
        <v>5000</v>
      </c>
      <c r="E17" s="134">
        <v>1</v>
      </c>
      <c r="F17" s="135" t="s">
        <v>324</v>
      </c>
      <c r="G17" s="131">
        <v>20</v>
      </c>
      <c r="H17" s="136">
        <v>100</v>
      </c>
      <c r="I17" s="134">
        <f t="shared" si="6"/>
        <v>0.02</v>
      </c>
      <c r="J17" s="137">
        <f t="shared" si="4"/>
        <v>5000000</v>
      </c>
      <c r="K17" s="134">
        <f>M17/L17</f>
        <v>2000</v>
      </c>
      <c r="L17" s="138">
        <v>5</v>
      </c>
      <c r="M17" s="134">
        <v>10000</v>
      </c>
    </row>
    <row r="18" spans="1:13">
      <c r="A18" s="141"/>
      <c r="B18" s="129" t="s">
        <v>315</v>
      </c>
      <c r="C18" s="16">
        <v>10000000</v>
      </c>
      <c r="D18" s="8">
        <f t="shared" si="5"/>
        <v>2500</v>
      </c>
      <c r="E18" s="12">
        <v>1</v>
      </c>
      <c r="F18" s="130" t="s">
        <v>323</v>
      </c>
      <c r="G18" s="8">
        <v>20</v>
      </c>
      <c r="H18" s="15">
        <v>200</v>
      </c>
      <c r="I18" s="40">
        <f t="shared" si="6"/>
        <v>0.04</v>
      </c>
      <c r="J18" s="39">
        <f t="shared" si="4"/>
        <v>5000000</v>
      </c>
      <c r="K18" s="12">
        <f>M18/L18</f>
        <v>2000</v>
      </c>
      <c r="L18">
        <v>5</v>
      </c>
      <c r="M18" s="12">
        <v>10000</v>
      </c>
    </row>
    <row r="19" spans="1:13" ht="14" customHeight="1">
      <c r="A19" s="139" t="s">
        <v>319</v>
      </c>
      <c r="B19" s="129" t="s">
        <v>315</v>
      </c>
      <c r="C19" s="16">
        <v>10000000</v>
      </c>
      <c r="D19" s="8">
        <f>C19/E19/G19/H19</f>
        <v>500000</v>
      </c>
      <c r="E19" s="12">
        <v>1</v>
      </c>
      <c r="F19" s="130" t="s">
        <v>325</v>
      </c>
      <c r="G19" s="8">
        <v>20</v>
      </c>
      <c r="H19" s="15">
        <v>1</v>
      </c>
      <c r="I19" s="40">
        <f>K19/C19*H19</f>
        <v>1E-3</v>
      </c>
      <c r="J19" s="39">
        <f t="shared" ref="J19:J26" si="7">1000/I19*H19</f>
        <v>1000000</v>
      </c>
      <c r="K19" s="12">
        <f>M19/L19</f>
        <v>10000</v>
      </c>
      <c r="L19">
        <v>1</v>
      </c>
      <c r="M19" s="12">
        <v>10000</v>
      </c>
    </row>
    <row r="20" spans="1:13">
      <c r="A20" s="140"/>
      <c r="B20" s="129" t="s">
        <v>315</v>
      </c>
      <c r="C20" s="16">
        <v>10000000</v>
      </c>
      <c r="D20" s="8">
        <f t="shared" ref="D20:D26" si="8">C20/E20/G20/H20</f>
        <v>10000</v>
      </c>
      <c r="E20" s="12">
        <v>1</v>
      </c>
      <c r="F20" s="130" t="s">
        <v>325</v>
      </c>
      <c r="G20" s="8">
        <v>20</v>
      </c>
      <c r="H20" s="15">
        <v>50</v>
      </c>
      <c r="I20" s="40">
        <f>K20/C20*H20</f>
        <v>0.01</v>
      </c>
      <c r="J20" s="39">
        <f t="shared" si="7"/>
        <v>5000000</v>
      </c>
      <c r="K20" s="12">
        <f>M20/L20</f>
        <v>2000</v>
      </c>
      <c r="L20">
        <v>5</v>
      </c>
      <c r="M20" s="12">
        <v>10000</v>
      </c>
    </row>
    <row r="21" spans="1:13" s="138" customFormat="1">
      <c r="A21" s="140"/>
      <c r="B21" s="132" t="s">
        <v>315</v>
      </c>
      <c r="C21" s="133">
        <v>10000000</v>
      </c>
      <c r="D21" s="131">
        <f t="shared" si="8"/>
        <v>5000</v>
      </c>
      <c r="E21" s="134">
        <v>1</v>
      </c>
      <c r="F21" s="135" t="s">
        <v>325</v>
      </c>
      <c r="G21" s="131">
        <v>20</v>
      </c>
      <c r="H21" s="136">
        <v>100</v>
      </c>
      <c r="I21" s="134">
        <f>K21/C21*H21</f>
        <v>0.02</v>
      </c>
      <c r="J21" s="137">
        <f t="shared" si="7"/>
        <v>5000000</v>
      </c>
      <c r="K21" s="134">
        <f>M21/L21</f>
        <v>2000</v>
      </c>
      <c r="L21" s="138">
        <v>5</v>
      </c>
      <c r="M21" s="134">
        <v>10000</v>
      </c>
    </row>
    <row r="22" spans="1:13">
      <c r="A22" s="140"/>
      <c r="B22" s="129" t="s">
        <v>315</v>
      </c>
      <c r="C22" s="16">
        <v>10000000</v>
      </c>
      <c r="D22" s="8">
        <f t="shared" si="8"/>
        <v>2500</v>
      </c>
      <c r="E22" s="12">
        <v>1</v>
      </c>
      <c r="F22" s="130" t="s">
        <v>325</v>
      </c>
      <c r="G22" s="8">
        <v>20</v>
      </c>
      <c r="H22" s="15">
        <v>200</v>
      </c>
      <c r="I22" s="40">
        <f>K22/C22*H22</f>
        <v>0.04</v>
      </c>
      <c r="J22" s="39">
        <f t="shared" si="7"/>
        <v>5000000</v>
      </c>
      <c r="K22" s="12">
        <f>M22/L22</f>
        <v>2000</v>
      </c>
      <c r="L22">
        <v>5</v>
      </c>
      <c r="M22" s="12">
        <v>10000</v>
      </c>
    </row>
    <row r="23" spans="1:13">
      <c r="A23" s="140"/>
      <c r="B23" s="129" t="s">
        <v>315</v>
      </c>
      <c r="C23" s="16">
        <v>10000000</v>
      </c>
      <c r="D23" s="8">
        <f t="shared" si="8"/>
        <v>500000</v>
      </c>
      <c r="E23" s="12">
        <v>1</v>
      </c>
      <c r="F23" s="130" t="s">
        <v>317</v>
      </c>
      <c r="G23" s="8">
        <v>20</v>
      </c>
      <c r="H23" s="15">
        <v>1</v>
      </c>
      <c r="I23" s="40">
        <f t="shared" ref="I23:I26" si="9">K23/C23*H23</f>
        <v>1E-3</v>
      </c>
      <c r="J23" s="39">
        <f t="shared" si="7"/>
        <v>1000000</v>
      </c>
      <c r="K23" s="12">
        <f>M23/L23</f>
        <v>10000</v>
      </c>
      <c r="L23">
        <v>1</v>
      </c>
      <c r="M23" s="12">
        <v>10000</v>
      </c>
    </row>
    <row r="24" spans="1:13">
      <c r="A24" s="140"/>
      <c r="B24" s="129" t="s">
        <v>315</v>
      </c>
      <c r="C24" s="16">
        <v>10000000</v>
      </c>
      <c r="D24" s="8">
        <f t="shared" si="8"/>
        <v>10000</v>
      </c>
      <c r="E24" s="12">
        <v>1</v>
      </c>
      <c r="F24" s="130" t="s">
        <v>317</v>
      </c>
      <c r="G24" s="8">
        <v>20</v>
      </c>
      <c r="H24" s="15">
        <v>50</v>
      </c>
      <c r="I24" s="40">
        <f t="shared" si="9"/>
        <v>0.01</v>
      </c>
      <c r="J24" s="39">
        <f t="shared" si="7"/>
        <v>5000000</v>
      </c>
      <c r="K24" s="12">
        <f>M24/L24</f>
        <v>2000</v>
      </c>
      <c r="L24">
        <v>5</v>
      </c>
      <c r="M24" s="12">
        <v>10000</v>
      </c>
    </row>
    <row r="25" spans="1:13" s="138" customFormat="1">
      <c r="A25" s="140"/>
      <c r="B25" s="132" t="s">
        <v>315</v>
      </c>
      <c r="C25" s="133">
        <v>10000000</v>
      </c>
      <c r="D25" s="131">
        <f t="shared" si="8"/>
        <v>5000</v>
      </c>
      <c r="E25" s="134">
        <v>1</v>
      </c>
      <c r="F25" s="135" t="s">
        <v>317</v>
      </c>
      <c r="G25" s="131">
        <v>20</v>
      </c>
      <c r="H25" s="136">
        <v>100</v>
      </c>
      <c r="I25" s="134">
        <f t="shared" si="9"/>
        <v>0.02</v>
      </c>
      <c r="J25" s="137">
        <f t="shared" si="7"/>
        <v>5000000</v>
      </c>
      <c r="K25" s="134">
        <f>M25/L25</f>
        <v>2000</v>
      </c>
      <c r="L25" s="138">
        <v>5</v>
      </c>
      <c r="M25" s="134">
        <v>10000</v>
      </c>
    </row>
    <row r="26" spans="1:13">
      <c r="A26" s="140"/>
      <c r="B26" s="129" t="s">
        <v>315</v>
      </c>
      <c r="C26" s="16">
        <v>10000000</v>
      </c>
      <c r="D26" s="8">
        <f t="shared" si="8"/>
        <v>2500</v>
      </c>
      <c r="E26" s="12">
        <v>1</v>
      </c>
      <c r="F26" s="130" t="s">
        <v>317</v>
      </c>
      <c r="G26" s="8">
        <v>20</v>
      </c>
      <c r="H26" s="15">
        <v>200</v>
      </c>
      <c r="I26" s="40">
        <f t="shared" si="9"/>
        <v>0.04</v>
      </c>
      <c r="J26" s="39">
        <f t="shared" si="7"/>
        <v>5000000</v>
      </c>
      <c r="K26" s="12">
        <f>M26/L26</f>
        <v>2000</v>
      </c>
      <c r="L26">
        <v>5</v>
      </c>
      <c r="M26" s="12">
        <v>10000</v>
      </c>
    </row>
    <row r="27" spans="1:13">
      <c r="A27" s="140"/>
      <c r="B27" s="129" t="s">
        <v>315</v>
      </c>
      <c r="C27" s="16">
        <v>10000000</v>
      </c>
      <c r="D27" s="8">
        <f>C27/E27/G27/H27</f>
        <v>500000</v>
      </c>
      <c r="E27" s="12">
        <v>1</v>
      </c>
      <c r="F27" s="130" t="s">
        <v>320</v>
      </c>
      <c r="G27" s="8">
        <v>20</v>
      </c>
      <c r="H27" s="15">
        <v>1</v>
      </c>
      <c r="I27" s="40">
        <f>K27/C27*H27</f>
        <v>1E-3</v>
      </c>
      <c r="J27" s="39">
        <f t="shared" ref="J27:J34" si="10">1000/I27*H27</f>
        <v>1000000</v>
      </c>
      <c r="K27" s="12">
        <f>M27/L27</f>
        <v>10000</v>
      </c>
      <c r="L27">
        <v>1</v>
      </c>
      <c r="M27" s="12">
        <v>10000</v>
      </c>
    </row>
    <row r="28" spans="1:13">
      <c r="A28" s="140"/>
      <c r="B28" s="129" t="s">
        <v>315</v>
      </c>
      <c r="C28" s="16">
        <v>10000000</v>
      </c>
      <c r="D28" s="8">
        <f t="shared" ref="D28:D34" si="11">C28/E28/G28/H28</f>
        <v>10000</v>
      </c>
      <c r="E28" s="12">
        <v>1</v>
      </c>
      <c r="F28" s="130" t="s">
        <v>320</v>
      </c>
      <c r="G28" s="8">
        <v>20</v>
      </c>
      <c r="H28" s="15">
        <v>50</v>
      </c>
      <c r="I28" s="40">
        <f>K28/C28*H28</f>
        <v>0.01</v>
      </c>
      <c r="J28" s="39">
        <f t="shared" si="10"/>
        <v>5000000</v>
      </c>
      <c r="K28" s="12">
        <f>M28/L28</f>
        <v>2000</v>
      </c>
      <c r="L28">
        <v>5</v>
      </c>
      <c r="M28" s="12">
        <v>10000</v>
      </c>
    </row>
    <row r="29" spans="1:13" s="138" customFormat="1">
      <c r="A29" s="140"/>
      <c r="B29" s="132" t="s">
        <v>315</v>
      </c>
      <c r="C29" s="133">
        <v>10000000</v>
      </c>
      <c r="D29" s="131">
        <f t="shared" si="11"/>
        <v>5000</v>
      </c>
      <c r="E29" s="134">
        <v>1</v>
      </c>
      <c r="F29" s="135" t="s">
        <v>320</v>
      </c>
      <c r="G29" s="131">
        <v>20</v>
      </c>
      <c r="H29" s="136">
        <v>100</v>
      </c>
      <c r="I29" s="134">
        <f>K29/C29*H29</f>
        <v>0.02</v>
      </c>
      <c r="J29" s="137">
        <f t="shared" si="10"/>
        <v>5000000</v>
      </c>
      <c r="K29" s="134">
        <f>M29/L29</f>
        <v>2000</v>
      </c>
      <c r="L29" s="138">
        <v>5</v>
      </c>
      <c r="M29" s="134">
        <v>10000</v>
      </c>
    </row>
    <row r="30" spans="1:13">
      <c r="A30" s="140"/>
      <c r="B30" s="129" t="s">
        <v>315</v>
      </c>
      <c r="C30" s="16">
        <v>10000000</v>
      </c>
      <c r="D30" s="8">
        <f t="shared" si="11"/>
        <v>2500</v>
      </c>
      <c r="E30" s="12">
        <v>1</v>
      </c>
      <c r="F30" s="130" t="s">
        <v>320</v>
      </c>
      <c r="G30" s="8">
        <v>20</v>
      </c>
      <c r="H30" s="15">
        <v>200</v>
      </c>
      <c r="I30" s="40">
        <f>K30/C30*H30</f>
        <v>0.04</v>
      </c>
      <c r="J30" s="39">
        <f t="shared" si="10"/>
        <v>5000000</v>
      </c>
      <c r="K30" s="12">
        <f>M30/L30</f>
        <v>2000</v>
      </c>
      <c r="L30">
        <v>5</v>
      </c>
      <c r="M30" s="12">
        <v>10000</v>
      </c>
    </row>
    <row r="31" spans="1:13">
      <c r="A31" s="140"/>
      <c r="B31" s="129" t="s">
        <v>315</v>
      </c>
      <c r="C31" s="16">
        <v>10000000</v>
      </c>
      <c r="D31" s="8">
        <f t="shared" si="11"/>
        <v>500000</v>
      </c>
      <c r="E31" s="12">
        <v>1</v>
      </c>
      <c r="F31" s="130" t="s">
        <v>324</v>
      </c>
      <c r="G31" s="8">
        <v>20</v>
      </c>
      <c r="H31" s="15">
        <v>1</v>
      </c>
      <c r="I31" s="40">
        <f t="shared" ref="I31:I34" si="12">K31/C31*H31</f>
        <v>1E-3</v>
      </c>
      <c r="J31" s="39">
        <f t="shared" si="10"/>
        <v>1000000</v>
      </c>
      <c r="K31" s="12">
        <f>M31/L31</f>
        <v>10000</v>
      </c>
      <c r="L31">
        <v>1</v>
      </c>
      <c r="M31" s="12">
        <v>10000</v>
      </c>
    </row>
    <row r="32" spans="1:13">
      <c r="A32" s="140"/>
      <c r="B32" s="129" t="s">
        <v>315</v>
      </c>
      <c r="C32" s="16">
        <v>10000000</v>
      </c>
      <c r="D32" s="8">
        <f t="shared" si="11"/>
        <v>10000</v>
      </c>
      <c r="E32" s="12">
        <v>1</v>
      </c>
      <c r="F32" s="130" t="s">
        <v>323</v>
      </c>
      <c r="G32" s="8">
        <v>20</v>
      </c>
      <c r="H32" s="15">
        <v>50</v>
      </c>
      <c r="I32" s="40">
        <f t="shared" si="12"/>
        <v>0.01</v>
      </c>
      <c r="J32" s="39">
        <f t="shared" si="10"/>
        <v>5000000</v>
      </c>
      <c r="K32" s="12">
        <f>M32/L32</f>
        <v>2000</v>
      </c>
      <c r="L32">
        <v>5</v>
      </c>
      <c r="M32" s="12">
        <v>10000</v>
      </c>
    </row>
    <row r="33" spans="1:13" s="138" customFormat="1">
      <c r="A33" s="140"/>
      <c r="B33" s="132" t="s">
        <v>315</v>
      </c>
      <c r="C33" s="133">
        <v>10000000</v>
      </c>
      <c r="D33" s="131">
        <f t="shared" si="11"/>
        <v>5000</v>
      </c>
      <c r="E33" s="134">
        <v>1</v>
      </c>
      <c r="F33" s="135" t="s">
        <v>323</v>
      </c>
      <c r="G33" s="131">
        <v>20</v>
      </c>
      <c r="H33" s="136">
        <v>100</v>
      </c>
      <c r="I33" s="134">
        <f t="shared" si="12"/>
        <v>0.02</v>
      </c>
      <c r="J33" s="137">
        <f t="shared" si="10"/>
        <v>5000000</v>
      </c>
      <c r="K33" s="134">
        <f>M33/L33</f>
        <v>2000</v>
      </c>
      <c r="L33" s="138">
        <v>5</v>
      </c>
      <c r="M33" s="134">
        <v>10000</v>
      </c>
    </row>
    <row r="34" spans="1:13">
      <c r="A34" s="141"/>
      <c r="B34" s="129" t="s">
        <v>315</v>
      </c>
      <c r="C34" s="16">
        <v>10000000</v>
      </c>
      <c r="D34" s="8">
        <f t="shared" si="11"/>
        <v>2500</v>
      </c>
      <c r="E34" s="12">
        <v>1</v>
      </c>
      <c r="F34" s="130" t="s">
        <v>323</v>
      </c>
      <c r="G34" s="8">
        <v>20</v>
      </c>
      <c r="H34" s="15">
        <v>200</v>
      </c>
      <c r="I34" s="40">
        <f t="shared" si="12"/>
        <v>0.04</v>
      </c>
      <c r="J34" s="39">
        <f t="shared" si="10"/>
        <v>5000000</v>
      </c>
      <c r="K34" s="12">
        <f>M34/L34</f>
        <v>2000</v>
      </c>
      <c r="L34">
        <v>5</v>
      </c>
      <c r="M34" s="12">
        <v>10000</v>
      </c>
    </row>
    <row r="35" spans="1:13" ht="14.25" customHeight="1">
      <c r="A35" s="105" t="s">
        <v>139</v>
      </c>
      <c r="B35" s="105"/>
      <c r="C35" s="105"/>
      <c r="D35" s="105"/>
      <c r="E35" s="105"/>
      <c r="F35" s="105"/>
      <c r="G35" s="105"/>
      <c r="H35" s="105"/>
      <c r="I35" s="105"/>
      <c r="J35" s="105"/>
    </row>
    <row r="36" spans="1:13">
      <c r="A36" s="1"/>
      <c r="B36" s="1"/>
      <c r="C36" s="1"/>
      <c r="D36" s="1"/>
      <c r="E36" s="1"/>
      <c r="F36" s="1"/>
      <c r="G36" s="1"/>
      <c r="H36" s="1"/>
      <c r="I36" s="41"/>
      <c r="J36" s="52"/>
      <c r="K36" s="1"/>
    </row>
    <row r="37" spans="1:13" s="27" customFormat="1">
      <c r="A37"/>
      <c r="B37"/>
      <c r="C37"/>
      <c r="D37"/>
      <c r="E37"/>
      <c r="F37"/>
      <c r="G37"/>
      <c r="H37" s="1"/>
      <c r="K37"/>
      <c r="L37"/>
      <c r="M37"/>
    </row>
  </sheetData>
  <mergeCells count="4">
    <mergeCell ref="A1:J1"/>
    <mergeCell ref="A35:J35"/>
    <mergeCell ref="A3:A18"/>
    <mergeCell ref="A19:A34"/>
  </mergeCells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C1" workbookViewId="0">
      <selection activeCell="M13" sqref="M13"/>
    </sheetView>
  </sheetViews>
  <sheetFormatPr defaultColWidth="9" defaultRowHeight="14"/>
  <cols>
    <col min="1" max="1" width="10.26953125" customWidth="1"/>
    <col min="2" max="2" width="37.26953125" customWidth="1"/>
    <col min="3" max="3" width="9.6328125" customWidth="1"/>
    <col min="4" max="4" width="11.36328125" customWidth="1"/>
    <col min="5" max="5" width="8.26953125" customWidth="1"/>
    <col min="6" max="6" width="7.453125" customWidth="1"/>
    <col min="7" max="7" width="21.08984375" customWidth="1"/>
    <col min="8" max="9" width="7.453125" customWidth="1"/>
    <col min="10" max="10" width="9.6328125" customWidth="1"/>
    <col min="11" max="11" width="10.26953125" customWidth="1"/>
    <col min="12" max="12" width="5.453125" customWidth="1"/>
    <col min="13" max="13" width="5" customWidth="1"/>
    <col min="14" max="14" width="14.26953125" customWidth="1"/>
  </cols>
  <sheetData>
    <row r="1" spans="1:17"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7" ht="56">
      <c r="A2" s="5" t="s">
        <v>272</v>
      </c>
      <c r="B2" s="5" t="s">
        <v>117</v>
      </c>
      <c r="C2" s="5" t="s">
        <v>273</v>
      </c>
      <c r="D2" s="5" t="s">
        <v>187</v>
      </c>
      <c r="E2" s="5" t="s">
        <v>274</v>
      </c>
      <c r="F2" s="5" t="s">
        <v>120</v>
      </c>
      <c r="G2" s="5" t="s">
        <v>121</v>
      </c>
      <c r="H2" s="5" t="s">
        <v>123</v>
      </c>
      <c r="I2" s="5" t="s">
        <v>122</v>
      </c>
      <c r="J2" s="6" t="s">
        <v>124</v>
      </c>
      <c r="K2" s="6" t="s">
        <v>125</v>
      </c>
      <c r="L2" s="6" t="s">
        <v>164</v>
      </c>
      <c r="M2" s="7" t="s">
        <v>165</v>
      </c>
      <c r="N2" s="7" t="s">
        <v>180</v>
      </c>
    </row>
    <row r="3" spans="1:17">
      <c r="A3" s="122" t="s">
        <v>129</v>
      </c>
      <c r="B3" s="12" t="s">
        <v>275</v>
      </c>
      <c r="C3" s="12" t="s">
        <v>176</v>
      </c>
      <c r="D3" s="8">
        <v>10000000</v>
      </c>
      <c r="E3" s="8">
        <f>D3/I3/H3</f>
        <v>500000</v>
      </c>
      <c r="F3" s="12">
        <v>1</v>
      </c>
      <c r="G3" s="8" t="s">
        <v>131</v>
      </c>
      <c r="H3" s="8">
        <v>1</v>
      </c>
      <c r="I3" s="8">
        <v>20</v>
      </c>
      <c r="J3" s="12">
        <f>N3/D3*H3</f>
        <v>0.35710740000000002</v>
      </c>
      <c r="K3" s="12">
        <f>1000/J3*H3</f>
        <v>2800.2780116009899</v>
      </c>
      <c r="L3" s="12"/>
      <c r="M3" s="12"/>
      <c r="N3" s="12">
        <f>P3/O3</f>
        <v>3571074</v>
      </c>
      <c r="O3">
        <v>1</v>
      </c>
      <c r="P3" s="12">
        <v>3571074</v>
      </c>
    </row>
    <row r="4" spans="1:17">
      <c r="A4" s="122"/>
      <c r="B4" s="12" t="s">
        <v>275</v>
      </c>
      <c r="C4" s="12" t="s">
        <v>176</v>
      </c>
      <c r="D4" s="8">
        <v>10000000</v>
      </c>
      <c r="E4" s="8">
        <f t="shared" ref="E4:E6" si="0">D4/I4/H4</f>
        <v>10000</v>
      </c>
      <c r="F4" s="12">
        <v>1</v>
      </c>
      <c r="G4" s="8" t="s">
        <v>131</v>
      </c>
      <c r="H4" s="8">
        <v>50</v>
      </c>
      <c r="I4" s="8">
        <v>20</v>
      </c>
      <c r="J4" s="12">
        <f t="shared" ref="J4" si="1">N4/D4*H4</f>
        <v>1.306934</v>
      </c>
      <c r="K4" s="12">
        <f t="shared" ref="K4" si="2">1000/J4*H4</f>
        <v>38257.4789545608</v>
      </c>
      <c r="L4" s="12"/>
      <c r="M4" s="12"/>
      <c r="N4" s="12">
        <f t="shared" ref="N4" si="3">P4/O4</f>
        <v>261386.8</v>
      </c>
      <c r="O4">
        <v>5</v>
      </c>
      <c r="P4" s="12">
        <v>1306934</v>
      </c>
      <c r="Q4" s="11"/>
    </row>
    <row r="5" spans="1:17">
      <c r="A5" s="122"/>
      <c r="B5" s="12" t="s">
        <v>275</v>
      </c>
      <c r="C5" s="12" t="s">
        <v>176</v>
      </c>
      <c r="D5" s="8">
        <v>10000000</v>
      </c>
      <c r="E5" s="8">
        <f t="shared" si="0"/>
        <v>5000</v>
      </c>
      <c r="F5" s="12">
        <v>1</v>
      </c>
      <c r="G5" s="8" t="s">
        <v>131</v>
      </c>
      <c r="H5" s="8">
        <v>100</v>
      </c>
      <c r="I5" s="8">
        <v>20</v>
      </c>
      <c r="J5" s="12"/>
      <c r="K5" s="12"/>
      <c r="L5" s="12"/>
      <c r="M5" s="12"/>
      <c r="N5" s="12"/>
      <c r="O5" s="11"/>
      <c r="P5" s="12"/>
      <c r="Q5" s="11" t="s">
        <v>276</v>
      </c>
    </row>
    <row r="6" spans="1:17" s="19" customFormat="1">
      <c r="A6" s="122"/>
      <c r="B6" s="26" t="s">
        <v>275</v>
      </c>
      <c r="C6" s="12" t="s">
        <v>176</v>
      </c>
      <c r="D6" s="8">
        <v>10000000</v>
      </c>
      <c r="E6" s="8">
        <f t="shared" si="0"/>
        <v>2500</v>
      </c>
      <c r="F6" s="26">
        <v>1</v>
      </c>
      <c r="G6" s="8" t="s">
        <v>131</v>
      </c>
      <c r="H6" s="14">
        <v>200</v>
      </c>
      <c r="I6" s="8">
        <v>20</v>
      </c>
      <c r="J6" s="12"/>
      <c r="K6" s="12"/>
      <c r="L6" s="26"/>
      <c r="M6" s="26"/>
      <c r="N6" s="12"/>
      <c r="O6" s="19">
        <v>5</v>
      </c>
      <c r="P6" s="12"/>
    </row>
  </sheetData>
  <mergeCells count="2">
    <mergeCell ref="B1:M1"/>
    <mergeCell ref="A3:A6"/>
  </mergeCells>
  <phoneticPr fontId="11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"/>
  <cols>
    <col min="2" max="2" width="12.6328125" customWidth="1"/>
    <col min="3" max="4" width="11.36328125" customWidth="1"/>
    <col min="8" max="8" width="9.453125" customWidth="1"/>
  </cols>
  <sheetData>
    <row r="1" spans="1:7">
      <c r="B1" s="1"/>
      <c r="C1" s="1"/>
      <c r="D1" s="1"/>
      <c r="E1" s="1"/>
      <c r="F1" s="1"/>
      <c r="G1" s="1"/>
    </row>
    <row r="2" spans="1:7" ht="28">
      <c r="A2" s="4" t="s">
        <v>272</v>
      </c>
      <c r="B2" s="4" t="s">
        <v>277</v>
      </c>
      <c r="C2" s="3" t="s">
        <v>278</v>
      </c>
      <c r="D2" s="4" t="s">
        <v>187</v>
      </c>
      <c r="E2" s="5" t="s">
        <v>190</v>
      </c>
      <c r="F2" s="5" t="s">
        <v>279</v>
      </c>
      <c r="G2" s="6" t="s">
        <v>280</v>
      </c>
    </row>
    <row r="3" spans="1:7">
      <c r="A3" s="123" t="s">
        <v>172</v>
      </c>
      <c r="B3" s="8" t="s">
        <v>281</v>
      </c>
      <c r="C3" s="12" t="s">
        <v>282</v>
      </c>
      <c r="D3" s="42">
        <v>10000000</v>
      </c>
      <c r="E3" s="8">
        <v>1</v>
      </c>
      <c r="F3" s="8" t="s">
        <v>173</v>
      </c>
      <c r="G3" s="42">
        <v>76681</v>
      </c>
    </row>
    <row r="4" spans="1:7">
      <c r="A4" s="124"/>
      <c r="B4" s="8" t="s">
        <v>281</v>
      </c>
      <c r="C4" s="12" t="s">
        <v>283</v>
      </c>
      <c r="D4" s="42">
        <v>10000000</v>
      </c>
      <c r="E4" s="8">
        <v>1</v>
      </c>
      <c r="F4" s="8" t="s">
        <v>173</v>
      </c>
      <c r="G4" s="42">
        <v>25530</v>
      </c>
    </row>
    <row r="5" spans="1:7">
      <c r="A5" s="124"/>
      <c r="B5" s="8" t="s">
        <v>281</v>
      </c>
      <c r="C5" s="12" t="s">
        <v>282</v>
      </c>
      <c r="D5" s="42">
        <v>10000000</v>
      </c>
      <c r="E5" s="8">
        <v>1</v>
      </c>
      <c r="F5" s="8" t="s">
        <v>167</v>
      </c>
      <c r="G5" s="42">
        <v>130112</v>
      </c>
    </row>
    <row r="6" spans="1:7">
      <c r="A6" s="125"/>
      <c r="B6" s="8" t="s">
        <v>281</v>
      </c>
      <c r="C6" s="12" t="s">
        <v>283</v>
      </c>
      <c r="D6" s="42">
        <v>10000000</v>
      </c>
      <c r="E6" s="8">
        <v>1</v>
      </c>
      <c r="F6" s="8" t="s">
        <v>167</v>
      </c>
      <c r="G6" s="42">
        <v>38444</v>
      </c>
    </row>
  </sheetData>
  <mergeCells count="1">
    <mergeCell ref="A3:A6"/>
  </mergeCells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B1" zoomScale="85" zoomScaleNormal="85" workbookViewId="0">
      <selection activeCell="L17" sqref="L17"/>
    </sheetView>
  </sheetViews>
  <sheetFormatPr defaultColWidth="9" defaultRowHeight="14"/>
  <cols>
    <col min="1" max="1" width="10.26953125" customWidth="1"/>
    <col min="2" max="2" width="33.90625" customWidth="1"/>
    <col min="3" max="3" width="9.90625" customWidth="1"/>
    <col min="4" max="4" width="17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27" customWidth="1"/>
    <col min="11" max="11" width="13.453125" style="27" customWidth="1"/>
    <col min="12" max="12" width="15.7265625" style="27" customWidth="1"/>
  </cols>
  <sheetData>
    <row r="1" spans="1:14">
      <c r="A1" s="104" t="s">
        <v>115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4" ht="28">
      <c r="A2" s="5" t="s">
        <v>116</v>
      </c>
      <c r="B2" s="5" t="s">
        <v>117</v>
      </c>
      <c r="C2" s="5" t="s">
        <v>118</v>
      </c>
      <c r="D2" s="5" t="s">
        <v>140</v>
      </c>
      <c r="E2" s="5" t="s">
        <v>120</v>
      </c>
      <c r="F2" s="5" t="s">
        <v>121</v>
      </c>
      <c r="G2" s="5" t="s">
        <v>122</v>
      </c>
      <c r="H2" s="5" t="s">
        <v>122</v>
      </c>
      <c r="I2" s="5" t="s">
        <v>123</v>
      </c>
      <c r="J2" s="3" t="s">
        <v>124</v>
      </c>
      <c r="K2" s="3" t="s">
        <v>125</v>
      </c>
      <c r="L2" s="38" t="s">
        <v>141</v>
      </c>
    </row>
    <row r="3" spans="1:14">
      <c r="A3" s="35" t="s">
        <v>129</v>
      </c>
      <c r="B3" s="16" t="s">
        <v>142</v>
      </c>
      <c r="C3" s="16">
        <v>10000000</v>
      </c>
      <c r="D3" s="8">
        <f>C3/E3/H3/I3</f>
        <v>500000</v>
      </c>
      <c r="E3" s="12">
        <v>1</v>
      </c>
      <c r="F3" s="36" t="s">
        <v>284</v>
      </c>
      <c r="G3" s="8">
        <v>10000</v>
      </c>
      <c r="H3" s="8">
        <v>20</v>
      </c>
      <c r="I3" s="15">
        <v>1</v>
      </c>
      <c r="J3" s="39">
        <f>L3/C3*I3</f>
        <v>0.223108</v>
      </c>
      <c r="K3" s="39">
        <f>1000/J3*I3</f>
        <v>4482.1342130268704</v>
      </c>
      <c r="L3" s="40">
        <f>N3/M3</f>
        <v>2231080</v>
      </c>
      <c r="M3">
        <v>1</v>
      </c>
      <c r="N3">
        <v>2231080</v>
      </c>
    </row>
    <row r="4" spans="1:14">
      <c r="A4" s="37"/>
      <c r="B4" s="16" t="s">
        <v>142</v>
      </c>
      <c r="C4" s="16">
        <v>10000000</v>
      </c>
      <c r="D4" s="8">
        <f t="shared" ref="D4:D6" si="0">C4/E4/H4/I4</f>
        <v>5000</v>
      </c>
      <c r="E4" s="12">
        <v>1</v>
      </c>
      <c r="F4" s="36" t="s">
        <v>284</v>
      </c>
      <c r="G4" s="8">
        <v>10000</v>
      </c>
      <c r="H4" s="8">
        <v>20</v>
      </c>
      <c r="I4" s="15">
        <v>100</v>
      </c>
      <c r="J4" s="39">
        <f t="shared" ref="J4:J6" si="1">L4/C4*I4</f>
        <v>0.44325799999999999</v>
      </c>
      <c r="K4" s="39">
        <f t="shared" ref="K4:K6" si="2">1000/J4*I4</f>
        <v>225602.24519354399</v>
      </c>
      <c r="L4" s="40">
        <f>N4/M4</f>
        <v>44325.8</v>
      </c>
      <c r="M4">
        <v>5</v>
      </c>
      <c r="N4">
        <v>221629</v>
      </c>
    </row>
    <row r="5" spans="1:14">
      <c r="A5" s="37"/>
      <c r="B5" s="16" t="s">
        <v>142</v>
      </c>
      <c r="C5" s="16">
        <v>10000000</v>
      </c>
      <c r="D5" s="8">
        <f t="shared" si="0"/>
        <v>2500</v>
      </c>
      <c r="E5" s="12">
        <v>1</v>
      </c>
      <c r="F5" s="36" t="s">
        <v>284</v>
      </c>
      <c r="G5" s="8">
        <v>10000</v>
      </c>
      <c r="H5" s="8">
        <v>20</v>
      </c>
      <c r="I5" s="15">
        <v>200</v>
      </c>
      <c r="J5" s="39">
        <f t="shared" si="1"/>
        <v>0.64088800000000001</v>
      </c>
      <c r="K5" s="39">
        <f t="shared" si="2"/>
        <v>312067.00702774897</v>
      </c>
      <c r="L5" s="40">
        <f>N5/M5</f>
        <v>32044.400000000001</v>
      </c>
      <c r="M5">
        <v>5</v>
      </c>
      <c r="N5">
        <v>160222</v>
      </c>
    </row>
    <row r="6" spans="1:14">
      <c r="A6" s="35" t="s">
        <v>129</v>
      </c>
      <c r="B6" s="16" t="s">
        <v>142</v>
      </c>
      <c r="C6" s="16">
        <v>10000000</v>
      </c>
      <c r="D6" s="8">
        <f t="shared" si="0"/>
        <v>500000</v>
      </c>
      <c r="E6" s="12">
        <v>1</v>
      </c>
      <c r="F6" s="36" t="s">
        <v>285</v>
      </c>
      <c r="G6" s="8">
        <v>10000</v>
      </c>
      <c r="H6" s="8">
        <v>20</v>
      </c>
      <c r="I6" s="15">
        <v>1</v>
      </c>
      <c r="J6" s="39">
        <f t="shared" si="1"/>
        <v>0.38735000000000003</v>
      </c>
      <c r="K6" s="39">
        <f t="shared" si="2"/>
        <v>2581.6445075513102</v>
      </c>
      <c r="L6" s="40">
        <f>N6/M6</f>
        <v>3873500</v>
      </c>
      <c r="M6">
        <v>1</v>
      </c>
      <c r="N6">
        <v>3873500</v>
      </c>
    </row>
    <row r="7" spans="1:14">
      <c r="A7" s="37"/>
      <c r="B7" s="16" t="s">
        <v>142</v>
      </c>
      <c r="C7" s="16">
        <v>10000000</v>
      </c>
      <c r="D7" s="8">
        <f t="shared" ref="D7:D9" si="3">C7/E7/H7/I7</f>
        <v>5000</v>
      </c>
      <c r="E7" s="12">
        <v>1</v>
      </c>
      <c r="F7" s="36" t="s">
        <v>285</v>
      </c>
      <c r="G7" s="8">
        <v>10000</v>
      </c>
      <c r="H7" s="8">
        <v>20</v>
      </c>
      <c r="I7" s="15">
        <v>100</v>
      </c>
      <c r="J7" s="39">
        <f t="shared" ref="J7:J9" si="4">L7/C7*I7</f>
        <v>0.713978</v>
      </c>
      <c r="K7" s="39">
        <f t="shared" ref="K7:K9" si="5">1000/J7*I7</f>
        <v>140060.337993608</v>
      </c>
      <c r="L7" s="40">
        <f t="shared" ref="L7:L9" si="6">N7/M7</f>
        <v>71397.8</v>
      </c>
      <c r="M7">
        <v>5</v>
      </c>
      <c r="N7">
        <v>356989</v>
      </c>
    </row>
    <row r="8" spans="1:14">
      <c r="A8" s="37"/>
      <c r="B8" s="16" t="s">
        <v>142</v>
      </c>
      <c r="C8" s="16">
        <v>10000000</v>
      </c>
      <c r="D8" s="8">
        <f t="shared" si="3"/>
        <v>2500</v>
      </c>
      <c r="E8" s="12">
        <v>1</v>
      </c>
      <c r="F8" s="36" t="s">
        <v>285</v>
      </c>
      <c r="G8" s="8">
        <v>10000</v>
      </c>
      <c r="H8" s="8">
        <v>20</v>
      </c>
      <c r="I8" s="15">
        <v>200</v>
      </c>
      <c r="J8" s="39">
        <f t="shared" si="4"/>
        <v>0.90407599999999999</v>
      </c>
      <c r="K8" s="39">
        <f t="shared" si="5"/>
        <v>221220.33988293001</v>
      </c>
      <c r="L8" s="40">
        <f t="shared" si="6"/>
        <v>45203.8</v>
      </c>
      <c r="M8">
        <v>5</v>
      </c>
      <c r="N8">
        <v>226019</v>
      </c>
    </row>
    <row r="9" spans="1:14">
      <c r="A9" s="35" t="s">
        <v>129</v>
      </c>
      <c r="B9" s="16" t="s">
        <v>142</v>
      </c>
      <c r="C9" s="16">
        <v>10000000</v>
      </c>
      <c r="D9" s="8">
        <f t="shared" si="3"/>
        <v>500000</v>
      </c>
      <c r="E9" s="12">
        <v>1</v>
      </c>
      <c r="F9" s="36" t="s">
        <v>286</v>
      </c>
      <c r="G9" s="8">
        <v>10000</v>
      </c>
      <c r="H9" s="8">
        <v>20</v>
      </c>
      <c r="I9" s="15">
        <v>1</v>
      </c>
      <c r="J9" s="39">
        <f t="shared" si="4"/>
        <v>0.55125999999999997</v>
      </c>
      <c r="K9" s="39">
        <f t="shared" si="5"/>
        <v>1814.02604941407</v>
      </c>
      <c r="L9" s="40">
        <f t="shared" si="6"/>
        <v>5512600</v>
      </c>
      <c r="M9">
        <v>1</v>
      </c>
      <c r="N9">
        <v>5512600</v>
      </c>
    </row>
    <row r="10" spans="1:14">
      <c r="A10" s="37"/>
      <c r="B10" s="16" t="s">
        <v>142</v>
      </c>
      <c r="C10" s="16">
        <v>10000000</v>
      </c>
      <c r="D10" s="8">
        <f t="shared" ref="D10:D12" si="7">C10/E10/H10/I10</f>
        <v>5000</v>
      </c>
      <c r="E10" s="12">
        <v>1</v>
      </c>
      <c r="F10" s="36" t="s">
        <v>286</v>
      </c>
      <c r="G10" s="8">
        <v>10000</v>
      </c>
      <c r="H10" s="8">
        <v>20</v>
      </c>
      <c r="I10" s="15">
        <v>100</v>
      </c>
      <c r="J10" s="39">
        <f t="shared" ref="J10:J12" si="8">L10/C10*I10</f>
        <v>2.8419120000000002</v>
      </c>
      <c r="K10" s="39">
        <f t="shared" ref="K10:K12" si="9">1000/J10*I10</f>
        <v>35187.577940485098</v>
      </c>
      <c r="L10" s="40">
        <f t="shared" ref="L10:L12" si="10">N10/M10</f>
        <v>284191.2</v>
      </c>
      <c r="M10">
        <v>5</v>
      </c>
      <c r="N10">
        <v>1420956</v>
      </c>
    </row>
    <row r="11" spans="1:14">
      <c r="A11" s="37"/>
      <c r="B11" s="16" t="s">
        <v>142</v>
      </c>
      <c r="C11" s="16">
        <v>10000000</v>
      </c>
      <c r="D11" s="8">
        <f t="shared" si="7"/>
        <v>2500</v>
      </c>
      <c r="E11" s="12">
        <v>1</v>
      </c>
      <c r="F11" s="36" t="s">
        <v>286</v>
      </c>
      <c r="G11" s="8">
        <v>10000</v>
      </c>
      <c r="H11" s="8">
        <v>20</v>
      </c>
      <c r="I11" s="15">
        <v>200</v>
      </c>
      <c r="J11" s="39">
        <f t="shared" si="8"/>
        <v>4.75962</v>
      </c>
      <c r="K11" s="39">
        <f t="shared" si="9"/>
        <v>42020.161273379003</v>
      </c>
      <c r="L11" s="40">
        <f t="shared" si="10"/>
        <v>237981</v>
      </c>
      <c r="M11">
        <v>5</v>
      </c>
      <c r="N11">
        <v>1189905</v>
      </c>
    </row>
    <row r="12" spans="1:14">
      <c r="A12" s="35" t="s">
        <v>129</v>
      </c>
      <c r="B12" s="16" t="s">
        <v>142</v>
      </c>
      <c r="C12" s="16">
        <v>10000000</v>
      </c>
      <c r="D12" s="8">
        <f t="shared" si="7"/>
        <v>500000</v>
      </c>
      <c r="E12" s="12">
        <v>1</v>
      </c>
      <c r="F12" s="36" t="s">
        <v>287</v>
      </c>
      <c r="G12" s="8">
        <v>10000</v>
      </c>
      <c r="H12" s="8">
        <v>20</v>
      </c>
      <c r="I12" s="15">
        <v>1</v>
      </c>
      <c r="J12" s="39">
        <f t="shared" si="8"/>
        <v>0.58735599999999999</v>
      </c>
      <c r="K12" s="39">
        <f t="shared" si="9"/>
        <v>1702.5449642125</v>
      </c>
      <c r="L12" s="40">
        <f t="shared" si="10"/>
        <v>5873560</v>
      </c>
      <c r="M12">
        <v>1</v>
      </c>
      <c r="N12">
        <v>5873560</v>
      </c>
    </row>
    <row r="13" spans="1:14">
      <c r="A13" s="37"/>
      <c r="B13" s="16" t="s">
        <v>142</v>
      </c>
      <c r="C13" s="16">
        <v>10000000</v>
      </c>
      <c r="D13" s="8">
        <f t="shared" ref="D13:D14" si="11">C13/E13/H13/I13</f>
        <v>5000</v>
      </c>
      <c r="E13" s="12">
        <v>1</v>
      </c>
      <c r="F13" s="36" t="s">
        <v>287</v>
      </c>
      <c r="G13" s="8">
        <v>10000</v>
      </c>
      <c r="H13" s="8">
        <v>20</v>
      </c>
      <c r="I13" s="15">
        <v>100</v>
      </c>
      <c r="J13" s="39">
        <f t="shared" ref="J13:J14" si="12">L13/C13*I13</f>
        <v>3.12263</v>
      </c>
      <c r="K13" s="39">
        <f t="shared" ref="K13:K14" si="13">1000/J13*I13</f>
        <v>32024.287219427199</v>
      </c>
      <c r="L13" s="40">
        <f t="shared" ref="L13:L14" si="14">N13/M13</f>
        <v>312263</v>
      </c>
      <c r="M13">
        <v>5</v>
      </c>
      <c r="N13">
        <v>1561315</v>
      </c>
    </row>
    <row r="14" spans="1:14">
      <c r="A14" s="37"/>
      <c r="B14" s="16" t="s">
        <v>142</v>
      </c>
      <c r="C14" s="16">
        <v>10000000</v>
      </c>
      <c r="D14" s="8">
        <f t="shared" si="11"/>
        <v>2500</v>
      </c>
      <c r="E14" s="12">
        <v>1</v>
      </c>
      <c r="F14" s="36" t="s">
        <v>287</v>
      </c>
      <c r="G14" s="8">
        <v>10000</v>
      </c>
      <c r="H14" s="8">
        <v>20</v>
      </c>
      <c r="I14" s="15">
        <v>200</v>
      </c>
      <c r="J14" s="39">
        <f t="shared" si="12"/>
        <v>4.9474520000000002</v>
      </c>
      <c r="K14" s="39">
        <f t="shared" si="13"/>
        <v>40424.8489929766</v>
      </c>
      <c r="L14" s="40">
        <f t="shared" si="14"/>
        <v>247372.6</v>
      </c>
      <c r="M14">
        <v>5</v>
      </c>
      <c r="N14">
        <v>1236863</v>
      </c>
    </row>
    <row r="15" spans="1:14" ht="14.25" customHeight="1">
      <c r="A15" s="105" t="s">
        <v>151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</row>
    <row r="16" spans="1:14">
      <c r="A16" s="1"/>
      <c r="E16" s="1"/>
      <c r="F16" s="1"/>
      <c r="G16" s="1"/>
      <c r="H16" s="1"/>
      <c r="I16" s="1"/>
      <c r="J16" s="41"/>
      <c r="K16" s="41"/>
    </row>
    <row r="23" ht="14.25" customHeight="1"/>
  </sheetData>
  <mergeCells count="2">
    <mergeCell ref="A1:K1"/>
    <mergeCell ref="A15:K15"/>
  </mergeCells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5" zoomScaleNormal="85" workbookViewId="0">
      <selection activeCell="G22" sqref="G22"/>
    </sheetView>
  </sheetViews>
  <sheetFormatPr defaultColWidth="9" defaultRowHeight="14"/>
  <cols>
    <col min="2" max="2" width="9.7265625" customWidth="1"/>
    <col min="3" max="3" width="13" customWidth="1"/>
    <col min="4" max="4" width="13.7265625" customWidth="1"/>
    <col min="5" max="5" width="11.36328125" customWidth="1"/>
    <col min="7" max="7" width="10.453125" customWidth="1"/>
    <col min="8" max="8" width="12.26953125" customWidth="1"/>
    <col min="9" max="9" width="11.36328125" customWidth="1"/>
    <col min="10" max="10" width="9.26953125" customWidth="1"/>
  </cols>
  <sheetData>
    <row r="1" spans="1:12" ht="14.25" customHeight="1">
      <c r="A1" s="126" t="s">
        <v>288</v>
      </c>
      <c r="B1" s="114"/>
      <c r="C1" s="114"/>
      <c r="D1" s="114"/>
      <c r="E1" s="114"/>
      <c r="F1" s="114"/>
      <c r="G1" s="114"/>
      <c r="H1" s="114"/>
      <c r="I1" s="114"/>
    </row>
    <row r="2" spans="1:12" ht="28">
      <c r="A2" s="5" t="s">
        <v>289</v>
      </c>
      <c r="B2" s="5" t="s">
        <v>277</v>
      </c>
      <c r="C2" s="5" t="s">
        <v>290</v>
      </c>
      <c r="D2" s="5" t="s">
        <v>187</v>
      </c>
      <c r="E2" s="5" t="s">
        <v>291</v>
      </c>
      <c r="F2" s="5" t="s">
        <v>122</v>
      </c>
      <c r="G2" s="5" t="s">
        <v>123</v>
      </c>
      <c r="H2" s="6" t="s">
        <v>124</v>
      </c>
      <c r="I2" s="6" t="s">
        <v>125</v>
      </c>
      <c r="J2" s="7" t="s">
        <v>141</v>
      </c>
    </row>
    <row r="3" spans="1:12" s="19" customFormat="1">
      <c r="A3" s="28" t="s">
        <v>172</v>
      </c>
      <c r="B3" s="14" t="s">
        <v>281</v>
      </c>
      <c r="C3" s="14" t="s">
        <v>292</v>
      </c>
      <c r="D3" s="14">
        <v>10000000</v>
      </c>
      <c r="E3" s="14">
        <v>100</v>
      </c>
      <c r="F3" s="14">
        <v>20</v>
      </c>
      <c r="G3" s="14">
        <v>1</v>
      </c>
      <c r="H3" s="29">
        <f>J3/F3</f>
        <v>2257.1</v>
      </c>
      <c r="I3" s="29">
        <f>1000/H3*G3</f>
        <v>0.443046386956714</v>
      </c>
      <c r="J3" s="34">
        <f>L3/K3</f>
        <v>45142</v>
      </c>
      <c r="K3" s="19">
        <v>1</v>
      </c>
      <c r="L3" s="34">
        <v>45142</v>
      </c>
    </row>
    <row r="4" spans="1:12" s="19" customFormat="1">
      <c r="A4" s="30"/>
      <c r="B4" s="14" t="s">
        <v>281</v>
      </c>
      <c r="C4" s="14" t="s">
        <v>292</v>
      </c>
      <c r="D4" s="14">
        <v>10000000</v>
      </c>
      <c r="E4" s="14">
        <v>100</v>
      </c>
      <c r="F4" s="14">
        <v>20</v>
      </c>
      <c r="G4" s="14">
        <v>50</v>
      </c>
      <c r="H4" s="29">
        <f t="shared" ref="H4:H24" si="0">J4/F4</f>
        <v>27910.1</v>
      </c>
      <c r="I4" s="29">
        <f t="shared" ref="I4:I24" si="1">1000/H4*G4</f>
        <v>1.7914661717442799</v>
      </c>
      <c r="J4" s="34">
        <f t="shared" ref="J4:J24" si="2">L4/K4</f>
        <v>558202</v>
      </c>
      <c r="K4" s="19">
        <v>5</v>
      </c>
      <c r="L4" s="19">
        <v>2791010</v>
      </c>
    </row>
    <row r="5" spans="1:12" s="19" customFormat="1">
      <c r="A5" s="30"/>
      <c r="B5" s="14" t="s">
        <v>281</v>
      </c>
      <c r="C5" s="14" t="s">
        <v>293</v>
      </c>
      <c r="D5" s="14">
        <v>10000000</v>
      </c>
      <c r="E5" s="14">
        <v>100</v>
      </c>
      <c r="F5" s="14">
        <v>20</v>
      </c>
      <c r="G5" s="14">
        <v>1</v>
      </c>
      <c r="H5" s="29">
        <f t="shared" si="0"/>
        <v>21.05</v>
      </c>
      <c r="I5" s="29">
        <f t="shared" si="1"/>
        <v>47.505938242280301</v>
      </c>
      <c r="J5" s="34">
        <f t="shared" si="2"/>
        <v>421</v>
      </c>
      <c r="K5" s="19">
        <v>1</v>
      </c>
      <c r="L5" s="19">
        <v>421</v>
      </c>
    </row>
    <row r="6" spans="1:12" s="19" customFormat="1">
      <c r="A6" s="30"/>
      <c r="B6" s="14" t="s">
        <v>281</v>
      </c>
      <c r="C6" s="14" t="s">
        <v>293</v>
      </c>
      <c r="D6" s="14">
        <v>10000000</v>
      </c>
      <c r="E6" s="14">
        <v>100</v>
      </c>
      <c r="F6" s="14">
        <v>20</v>
      </c>
      <c r="G6" s="14">
        <v>50</v>
      </c>
      <c r="H6" s="29">
        <f t="shared" si="0"/>
        <v>67.099999999999994</v>
      </c>
      <c r="I6" s="29">
        <f t="shared" si="1"/>
        <v>745.15648286140095</v>
      </c>
      <c r="J6" s="34">
        <f t="shared" si="2"/>
        <v>1342</v>
      </c>
      <c r="K6" s="19">
        <v>5</v>
      </c>
      <c r="L6" s="19">
        <v>6710</v>
      </c>
    </row>
    <row r="7" spans="1:12" s="19" customFormat="1">
      <c r="A7" s="30"/>
      <c r="B7" s="14" t="s">
        <v>281</v>
      </c>
      <c r="C7" s="14" t="s">
        <v>293</v>
      </c>
      <c r="D7" s="14">
        <v>10000000</v>
      </c>
      <c r="E7" s="14">
        <v>100</v>
      </c>
      <c r="F7" s="14">
        <v>20</v>
      </c>
      <c r="G7" s="14">
        <v>100</v>
      </c>
      <c r="H7" s="29">
        <f t="shared" si="0"/>
        <v>75.319999999999993</v>
      </c>
      <c r="I7" s="29">
        <f t="shared" si="1"/>
        <v>1327.6686139139699</v>
      </c>
      <c r="J7" s="34">
        <f t="shared" si="2"/>
        <v>1506.4</v>
      </c>
      <c r="K7" s="19">
        <v>5</v>
      </c>
      <c r="L7" s="19">
        <v>7532</v>
      </c>
    </row>
    <row r="8" spans="1:12" s="19" customFormat="1">
      <c r="A8" s="30"/>
      <c r="B8" s="14" t="s">
        <v>281</v>
      </c>
      <c r="C8" s="14" t="s">
        <v>294</v>
      </c>
      <c r="D8" s="14">
        <v>10000000</v>
      </c>
      <c r="E8" s="14">
        <v>100</v>
      </c>
      <c r="F8" s="14">
        <v>20</v>
      </c>
      <c r="G8" s="14">
        <v>1</v>
      </c>
      <c r="H8" s="29">
        <f t="shared" si="0"/>
        <v>24.95</v>
      </c>
      <c r="I8" s="29">
        <f t="shared" si="1"/>
        <v>40.080160320641298</v>
      </c>
      <c r="J8" s="34">
        <f t="shared" si="2"/>
        <v>499</v>
      </c>
      <c r="K8" s="19">
        <v>1</v>
      </c>
      <c r="L8" s="19">
        <v>499</v>
      </c>
    </row>
    <row r="9" spans="1:12" s="19" customFormat="1">
      <c r="A9" s="30"/>
      <c r="B9" s="14" t="s">
        <v>281</v>
      </c>
      <c r="C9" s="14" t="s">
        <v>294</v>
      </c>
      <c r="D9" s="14">
        <v>10000000</v>
      </c>
      <c r="E9" s="14">
        <v>100</v>
      </c>
      <c r="F9" s="14">
        <v>20</v>
      </c>
      <c r="G9" s="14">
        <v>50</v>
      </c>
      <c r="H9" s="29">
        <f t="shared" si="0"/>
        <v>66.47</v>
      </c>
      <c r="I9" s="29">
        <f t="shared" si="1"/>
        <v>752.21904618624899</v>
      </c>
      <c r="J9" s="34">
        <f t="shared" si="2"/>
        <v>1329.4</v>
      </c>
      <c r="K9" s="19">
        <v>5</v>
      </c>
      <c r="L9" s="19">
        <v>6647</v>
      </c>
    </row>
    <row r="10" spans="1:12" s="27" customFormat="1">
      <c r="A10" s="31"/>
      <c r="B10" s="14" t="s">
        <v>281</v>
      </c>
      <c r="C10" s="32" t="s">
        <v>294</v>
      </c>
      <c r="D10" s="32">
        <v>10000000</v>
      </c>
      <c r="E10" s="14">
        <v>100</v>
      </c>
      <c r="F10" s="14">
        <v>20</v>
      </c>
      <c r="G10" s="32">
        <v>100</v>
      </c>
      <c r="H10" s="29">
        <f t="shared" si="0"/>
        <v>59.75</v>
      </c>
      <c r="I10" s="29">
        <f t="shared" si="1"/>
        <v>1673.64016736402</v>
      </c>
      <c r="J10" s="34">
        <f t="shared" si="2"/>
        <v>1195</v>
      </c>
      <c r="K10" s="19">
        <v>5</v>
      </c>
      <c r="L10" s="27">
        <v>5975</v>
      </c>
    </row>
    <row r="11" spans="1:12" s="19" customFormat="1">
      <c r="A11" s="30"/>
      <c r="B11" s="14" t="s">
        <v>281</v>
      </c>
      <c r="C11" s="14" t="s">
        <v>295</v>
      </c>
      <c r="D11" s="14">
        <v>10000000</v>
      </c>
      <c r="E11" s="14">
        <v>100</v>
      </c>
      <c r="F11" s="14">
        <v>20</v>
      </c>
      <c r="G11" s="14">
        <v>1</v>
      </c>
      <c r="H11" s="29">
        <f t="shared" si="0"/>
        <v>20.95</v>
      </c>
      <c r="I11" s="29">
        <f t="shared" si="1"/>
        <v>47.732696897374701</v>
      </c>
      <c r="J11" s="34">
        <f t="shared" si="2"/>
        <v>419</v>
      </c>
      <c r="K11" s="19">
        <v>1</v>
      </c>
      <c r="L11" s="19">
        <v>419</v>
      </c>
    </row>
    <row r="12" spans="1:12" s="19" customFormat="1">
      <c r="A12" s="30"/>
      <c r="B12" s="14" t="s">
        <v>281</v>
      </c>
      <c r="C12" s="14" t="s">
        <v>295</v>
      </c>
      <c r="D12" s="14">
        <v>10000000</v>
      </c>
      <c r="E12" s="14">
        <v>100</v>
      </c>
      <c r="F12" s="14">
        <v>20</v>
      </c>
      <c r="G12" s="14">
        <v>50</v>
      </c>
      <c r="H12" s="29">
        <f t="shared" si="0"/>
        <v>67.599999999999994</v>
      </c>
      <c r="I12" s="29">
        <f t="shared" si="1"/>
        <v>739.644970414201</v>
      </c>
      <c r="J12" s="34">
        <f t="shared" si="2"/>
        <v>1352</v>
      </c>
      <c r="K12" s="19">
        <v>5</v>
      </c>
      <c r="L12" s="19">
        <v>6760</v>
      </c>
    </row>
    <row r="13" spans="1:12" s="19" customFormat="1">
      <c r="A13" s="30"/>
      <c r="B13" s="14" t="s">
        <v>281</v>
      </c>
      <c r="C13" s="14" t="s">
        <v>295</v>
      </c>
      <c r="D13" s="14">
        <v>10000000</v>
      </c>
      <c r="E13" s="14">
        <v>100</v>
      </c>
      <c r="F13" s="14">
        <v>20</v>
      </c>
      <c r="G13" s="14">
        <v>100</v>
      </c>
      <c r="H13" s="29">
        <f t="shared" si="0"/>
        <v>76.569999999999993</v>
      </c>
      <c r="I13" s="29">
        <f t="shared" si="1"/>
        <v>1305.9945148230399</v>
      </c>
      <c r="J13" s="34">
        <f t="shared" si="2"/>
        <v>1531.4</v>
      </c>
      <c r="K13" s="19">
        <v>5</v>
      </c>
      <c r="L13" s="19">
        <v>7657</v>
      </c>
    </row>
    <row r="14" spans="1:12">
      <c r="A14" s="33"/>
      <c r="B14" s="32" t="s">
        <v>296</v>
      </c>
      <c r="C14" s="8" t="s">
        <v>292</v>
      </c>
      <c r="D14" s="14">
        <v>10000000</v>
      </c>
      <c r="E14" s="14">
        <v>100</v>
      </c>
      <c r="F14" s="14">
        <v>20</v>
      </c>
      <c r="G14" s="14">
        <v>1</v>
      </c>
      <c r="H14" s="29">
        <f t="shared" si="0"/>
        <v>16883.3</v>
      </c>
      <c r="I14" s="29">
        <f t="shared" si="1"/>
        <v>5.9230126811701499E-2</v>
      </c>
      <c r="J14" s="34">
        <f t="shared" si="2"/>
        <v>337666</v>
      </c>
      <c r="K14" s="19">
        <v>1</v>
      </c>
      <c r="L14">
        <v>337666</v>
      </c>
    </row>
    <row r="15" spans="1:12">
      <c r="A15" s="33"/>
      <c r="B15" s="32" t="s">
        <v>296</v>
      </c>
      <c r="C15" s="8" t="s">
        <v>292</v>
      </c>
      <c r="D15" s="14">
        <v>10000000</v>
      </c>
      <c r="E15" s="14">
        <v>100</v>
      </c>
      <c r="F15" s="14">
        <v>20</v>
      </c>
      <c r="G15" s="14">
        <v>50</v>
      </c>
      <c r="H15" s="29">
        <f t="shared" si="0"/>
        <v>48915.41</v>
      </c>
      <c r="I15" s="29">
        <f t="shared" si="1"/>
        <v>1.02217276723225</v>
      </c>
      <c r="J15" s="34">
        <f t="shared" si="2"/>
        <v>978308.2</v>
      </c>
      <c r="K15" s="19">
        <v>5</v>
      </c>
      <c r="L15" s="19">
        <v>4891541</v>
      </c>
    </row>
    <row r="16" spans="1:12">
      <c r="A16" s="33"/>
      <c r="B16" s="32" t="s">
        <v>296</v>
      </c>
      <c r="C16" s="8" t="s">
        <v>293</v>
      </c>
      <c r="D16" s="14">
        <v>10000000</v>
      </c>
      <c r="E16" s="14">
        <v>100</v>
      </c>
      <c r="F16" s="14">
        <v>20</v>
      </c>
      <c r="G16" s="14">
        <v>1</v>
      </c>
      <c r="H16" s="29">
        <f t="shared" si="0"/>
        <v>23.9</v>
      </c>
      <c r="I16" s="29">
        <f t="shared" si="1"/>
        <v>41.841004184100399</v>
      </c>
      <c r="J16" s="34">
        <f t="shared" si="2"/>
        <v>478</v>
      </c>
      <c r="K16" s="19">
        <v>1</v>
      </c>
      <c r="L16">
        <v>478</v>
      </c>
    </row>
    <row r="17" spans="1:12">
      <c r="A17" s="33"/>
      <c r="B17" s="32" t="s">
        <v>296</v>
      </c>
      <c r="C17" s="8" t="s">
        <v>293</v>
      </c>
      <c r="D17" s="14">
        <v>10000000</v>
      </c>
      <c r="E17" s="14">
        <v>100</v>
      </c>
      <c r="F17" s="14">
        <v>20</v>
      </c>
      <c r="G17" s="14">
        <v>50</v>
      </c>
      <c r="H17" s="29">
        <f t="shared" si="0"/>
        <v>93.15</v>
      </c>
      <c r="I17" s="29">
        <f t="shared" si="1"/>
        <v>536.76865271068198</v>
      </c>
      <c r="J17" s="34">
        <f t="shared" si="2"/>
        <v>1863</v>
      </c>
      <c r="K17" s="19">
        <v>5</v>
      </c>
      <c r="L17">
        <v>9315</v>
      </c>
    </row>
    <row r="18" spans="1:12">
      <c r="A18" s="33"/>
      <c r="B18" s="32" t="s">
        <v>296</v>
      </c>
      <c r="C18" s="8" t="s">
        <v>293</v>
      </c>
      <c r="D18" s="14">
        <v>10000000</v>
      </c>
      <c r="E18" s="14">
        <v>100</v>
      </c>
      <c r="F18" s="14">
        <v>20</v>
      </c>
      <c r="G18" s="14">
        <v>100</v>
      </c>
      <c r="H18" s="29">
        <f t="shared" si="0"/>
        <v>100.43</v>
      </c>
      <c r="I18" s="29">
        <f t="shared" si="1"/>
        <v>995.71841083341599</v>
      </c>
      <c r="J18" s="34">
        <f t="shared" si="2"/>
        <v>2008.6</v>
      </c>
      <c r="K18" s="19">
        <v>5</v>
      </c>
      <c r="L18">
        <v>10043</v>
      </c>
    </row>
    <row r="19" spans="1:12">
      <c r="A19" s="33"/>
      <c r="B19" s="32" t="s">
        <v>296</v>
      </c>
      <c r="C19" s="8" t="s">
        <v>294</v>
      </c>
      <c r="D19" s="14">
        <v>10000000</v>
      </c>
      <c r="E19" s="14">
        <v>100</v>
      </c>
      <c r="F19" s="14">
        <v>20</v>
      </c>
      <c r="G19" s="14">
        <v>1</v>
      </c>
      <c r="H19" s="29">
        <f t="shared" si="0"/>
        <v>21.85</v>
      </c>
      <c r="I19" s="29">
        <f t="shared" si="1"/>
        <v>45.766590389016002</v>
      </c>
      <c r="J19" s="34">
        <f t="shared" si="2"/>
        <v>437</v>
      </c>
      <c r="K19" s="19">
        <v>1</v>
      </c>
      <c r="L19">
        <v>437</v>
      </c>
    </row>
    <row r="20" spans="1:12">
      <c r="A20" s="33"/>
      <c r="B20" s="32" t="s">
        <v>296</v>
      </c>
      <c r="C20" s="8" t="s">
        <v>294</v>
      </c>
      <c r="D20" s="14">
        <v>10000000</v>
      </c>
      <c r="E20" s="14">
        <v>100</v>
      </c>
      <c r="F20" s="14">
        <v>20</v>
      </c>
      <c r="G20" s="14">
        <v>50</v>
      </c>
      <c r="H20" s="29">
        <f t="shared" si="0"/>
        <v>88.46</v>
      </c>
      <c r="I20" s="29">
        <f t="shared" si="1"/>
        <v>565.22722134297999</v>
      </c>
      <c r="J20" s="34">
        <f t="shared" si="2"/>
        <v>1769.2</v>
      </c>
      <c r="K20" s="19">
        <v>5</v>
      </c>
      <c r="L20">
        <v>8846</v>
      </c>
    </row>
    <row r="21" spans="1:12" s="27" customFormat="1">
      <c r="A21" s="31"/>
      <c r="B21" s="32" t="s">
        <v>296</v>
      </c>
      <c r="C21" s="32" t="s">
        <v>294</v>
      </c>
      <c r="D21" s="32">
        <v>10000000</v>
      </c>
      <c r="E21" s="14">
        <v>100</v>
      </c>
      <c r="F21" s="14">
        <v>20</v>
      </c>
      <c r="G21" s="32">
        <v>100</v>
      </c>
      <c r="H21" s="29">
        <f t="shared" si="0"/>
        <v>99.77</v>
      </c>
      <c r="I21" s="29">
        <f t="shared" si="1"/>
        <v>1002.30530219505</v>
      </c>
      <c r="J21" s="34">
        <f t="shared" si="2"/>
        <v>1995.4</v>
      </c>
      <c r="K21" s="19">
        <v>5</v>
      </c>
      <c r="L21" s="27">
        <v>9977</v>
      </c>
    </row>
    <row r="22" spans="1:12" s="19" customFormat="1">
      <c r="A22" s="30"/>
      <c r="B22" s="32" t="s">
        <v>296</v>
      </c>
      <c r="C22" s="14" t="s">
        <v>295</v>
      </c>
      <c r="D22" s="14">
        <v>10000000</v>
      </c>
      <c r="E22" s="14">
        <v>100</v>
      </c>
      <c r="F22" s="14">
        <v>20</v>
      </c>
      <c r="G22" s="14">
        <v>1</v>
      </c>
      <c r="H22" s="29">
        <f t="shared" si="0"/>
        <v>22.45</v>
      </c>
      <c r="I22" s="29">
        <f t="shared" si="1"/>
        <v>44.543429844098</v>
      </c>
      <c r="J22" s="34">
        <f t="shared" si="2"/>
        <v>449</v>
      </c>
      <c r="K22" s="19">
        <v>1</v>
      </c>
      <c r="L22" s="19">
        <v>449</v>
      </c>
    </row>
    <row r="23" spans="1:12" s="19" customFormat="1">
      <c r="A23" s="30"/>
      <c r="B23" s="32" t="s">
        <v>296</v>
      </c>
      <c r="C23" s="14" t="s">
        <v>295</v>
      </c>
      <c r="D23" s="14">
        <v>10000000</v>
      </c>
      <c r="E23" s="14">
        <v>100</v>
      </c>
      <c r="F23" s="14">
        <v>20</v>
      </c>
      <c r="G23" s="14">
        <v>50</v>
      </c>
      <c r="H23" s="29">
        <f t="shared" si="0"/>
        <v>91.77</v>
      </c>
      <c r="I23" s="29">
        <f t="shared" si="1"/>
        <v>544.84036177400003</v>
      </c>
      <c r="J23" s="34">
        <f t="shared" si="2"/>
        <v>1835.4</v>
      </c>
      <c r="K23" s="19">
        <v>5</v>
      </c>
      <c r="L23" s="19">
        <v>9177</v>
      </c>
    </row>
    <row r="24" spans="1:12" s="19" customFormat="1">
      <c r="A24" s="30"/>
      <c r="B24" s="32" t="s">
        <v>296</v>
      </c>
      <c r="C24" s="14" t="s">
        <v>295</v>
      </c>
      <c r="D24" s="14">
        <v>10000000</v>
      </c>
      <c r="E24" s="14">
        <v>100</v>
      </c>
      <c r="F24" s="14">
        <v>20</v>
      </c>
      <c r="G24" s="14">
        <v>100</v>
      </c>
      <c r="H24" s="29">
        <f t="shared" si="0"/>
        <v>95.66</v>
      </c>
      <c r="I24" s="29">
        <f t="shared" si="1"/>
        <v>1045.3690152623899</v>
      </c>
      <c r="J24" s="34">
        <f t="shared" si="2"/>
        <v>1913.2</v>
      </c>
      <c r="K24" s="19">
        <v>5</v>
      </c>
      <c r="L24" s="19">
        <v>9566</v>
      </c>
    </row>
  </sheetData>
  <mergeCells count="1">
    <mergeCell ref="A1:I1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3"/>
  <sheetViews>
    <sheetView zoomScale="70" zoomScaleNormal="70" workbookViewId="0">
      <selection activeCell="J3" sqref="J3"/>
    </sheetView>
  </sheetViews>
  <sheetFormatPr defaultColWidth="9" defaultRowHeight="14"/>
  <cols>
    <col min="2" max="2" width="37.08984375" customWidth="1"/>
    <col min="3" max="3" width="9.90625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27" customWidth="1"/>
    <col min="10" max="10" width="17.90625" style="27" customWidth="1"/>
    <col min="11" max="11" width="14.90625" customWidth="1"/>
  </cols>
  <sheetData>
    <row r="1" spans="1:15">
      <c r="A1" s="104" t="s">
        <v>115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5" ht="28">
      <c r="A2" s="5" t="s">
        <v>116</v>
      </c>
      <c r="B2" s="5" t="s">
        <v>117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3" t="s">
        <v>124</v>
      </c>
      <c r="J2" s="3" t="s">
        <v>125</v>
      </c>
      <c r="K2" s="7" t="s">
        <v>126</v>
      </c>
      <c r="L2" s="7" t="s">
        <v>127</v>
      </c>
      <c r="M2" s="7" t="s">
        <v>128</v>
      </c>
    </row>
    <row r="3" spans="1:15">
      <c r="A3" s="50" t="s">
        <v>129</v>
      </c>
      <c r="B3" s="16" t="s">
        <v>130</v>
      </c>
      <c r="C3" s="16">
        <v>10000000</v>
      </c>
      <c r="D3" s="8">
        <f>C3/E3/G3/H3</f>
        <v>500000</v>
      </c>
      <c r="E3" s="12">
        <v>1</v>
      </c>
      <c r="F3" s="14" t="s">
        <v>131</v>
      </c>
      <c r="G3" s="8">
        <v>20</v>
      </c>
      <c r="H3" s="15">
        <v>1</v>
      </c>
      <c r="I3" s="40">
        <f>K3/C3*H3</f>
        <v>0.26114809999999999</v>
      </c>
      <c r="J3" s="39">
        <f t="shared" ref="J3:J30" si="0">1000/I3*H3</f>
        <v>3829.2447848557999</v>
      </c>
      <c r="K3" s="12">
        <f t="shared" ref="K3:K30" si="1">O3/N3</f>
        <v>2611481</v>
      </c>
      <c r="L3" s="88">
        <v>1.36</v>
      </c>
      <c r="M3" s="88">
        <v>733</v>
      </c>
      <c r="N3">
        <v>1</v>
      </c>
      <c r="O3" s="12">
        <v>2611481</v>
      </c>
    </row>
    <row r="4" spans="1:15">
      <c r="A4" s="37"/>
      <c r="B4" s="16" t="s">
        <v>130</v>
      </c>
      <c r="C4" s="16">
        <v>10000000</v>
      </c>
      <c r="D4" s="8">
        <f t="shared" ref="D4:D6" si="2">C4/E4/G4/H4</f>
        <v>10000</v>
      </c>
      <c r="E4" s="12">
        <v>1</v>
      </c>
      <c r="F4" s="14" t="s">
        <v>131</v>
      </c>
      <c r="G4" s="8">
        <v>20</v>
      </c>
      <c r="H4" s="15">
        <v>50</v>
      </c>
      <c r="I4" s="40">
        <f>K4/C4*H4</f>
        <v>0.44394499999999998</v>
      </c>
      <c r="J4" s="39">
        <f t="shared" si="0"/>
        <v>112626.56410140901</v>
      </c>
      <c r="K4" s="12">
        <f t="shared" si="1"/>
        <v>88789</v>
      </c>
      <c r="L4" s="88">
        <v>0.8</v>
      </c>
      <c r="M4" s="89">
        <v>61148</v>
      </c>
      <c r="N4">
        <v>5</v>
      </c>
      <c r="O4" s="12">
        <v>443945</v>
      </c>
    </row>
    <row r="5" spans="1:15">
      <c r="A5" s="37"/>
      <c r="B5" s="16" t="s">
        <v>130</v>
      </c>
      <c r="C5" s="16">
        <v>10000000</v>
      </c>
      <c r="D5" s="8">
        <f t="shared" si="2"/>
        <v>5000</v>
      </c>
      <c r="E5" s="12">
        <v>1</v>
      </c>
      <c r="F5" s="14" t="s">
        <v>131</v>
      </c>
      <c r="G5" s="8">
        <v>20</v>
      </c>
      <c r="H5" s="15">
        <v>100</v>
      </c>
      <c r="I5" s="40">
        <f>K5/C5*H5</f>
        <v>0.54191400000000001</v>
      </c>
      <c r="J5" s="39">
        <f t="shared" si="0"/>
        <v>184531.12486483101</v>
      </c>
      <c r="K5" s="12">
        <f t="shared" si="1"/>
        <v>54191.4</v>
      </c>
      <c r="L5" s="88">
        <v>1.08</v>
      </c>
      <c r="M5" s="89">
        <v>86405</v>
      </c>
      <c r="N5">
        <v>5</v>
      </c>
      <c r="O5" s="12">
        <v>270957</v>
      </c>
    </row>
    <row r="6" spans="1:15">
      <c r="A6" s="37"/>
      <c r="B6" s="16" t="s">
        <v>130</v>
      </c>
      <c r="C6" s="16">
        <v>10000000</v>
      </c>
      <c r="D6" s="8">
        <f t="shared" si="2"/>
        <v>2500</v>
      </c>
      <c r="E6" s="12">
        <v>1</v>
      </c>
      <c r="F6" s="14" t="s">
        <v>131</v>
      </c>
      <c r="G6" s="8">
        <v>20</v>
      </c>
      <c r="H6" s="15">
        <v>200</v>
      </c>
      <c r="I6" s="40">
        <f>K6/C6*H6</f>
        <v>0.71161200000000002</v>
      </c>
      <c r="J6" s="39">
        <f t="shared" si="0"/>
        <v>281052.03397356998</v>
      </c>
      <c r="K6" s="12">
        <f t="shared" si="1"/>
        <v>35580.6</v>
      </c>
      <c r="L6" s="88">
        <v>1.42</v>
      </c>
      <c r="M6" s="89">
        <v>134686</v>
      </c>
      <c r="N6">
        <v>5</v>
      </c>
      <c r="O6" s="12">
        <v>177903</v>
      </c>
    </row>
    <row r="7" spans="1:15">
      <c r="A7" s="37"/>
      <c r="B7" s="16" t="s">
        <v>130</v>
      </c>
      <c r="C7" s="16">
        <v>1</v>
      </c>
      <c r="D7" s="8">
        <v>1000</v>
      </c>
      <c r="E7" s="12">
        <v>1</v>
      </c>
      <c r="F7" s="36" t="s">
        <v>132</v>
      </c>
      <c r="G7" s="8">
        <v>20</v>
      </c>
      <c r="H7" s="15">
        <v>1</v>
      </c>
      <c r="I7" s="40">
        <f>K7/D7/G7</f>
        <v>0.2671</v>
      </c>
      <c r="J7" s="39">
        <f t="shared" si="0"/>
        <v>3743.9161362785499</v>
      </c>
      <c r="K7" s="12">
        <f t="shared" si="1"/>
        <v>5342</v>
      </c>
      <c r="L7" s="90"/>
      <c r="M7" s="90"/>
      <c r="N7">
        <v>1</v>
      </c>
      <c r="O7">
        <v>5342</v>
      </c>
    </row>
    <row r="8" spans="1:15">
      <c r="A8" s="37"/>
      <c r="B8" s="16" t="s">
        <v>130</v>
      </c>
      <c r="C8" s="16">
        <v>1</v>
      </c>
      <c r="D8" s="8">
        <v>1000</v>
      </c>
      <c r="E8" s="12">
        <v>1</v>
      </c>
      <c r="F8" s="14" t="s">
        <v>132</v>
      </c>
      <c r="G8" s="8">
        <v>20</v>
      </c>
      <c r="H8" s="15">
        <v>50</v>
      </c>
      <c r="I8" s="40">
        <f t="shared" ref="I8:I10" si="3">K8/D8/G8</f>
        <v>1.74668</v>
      </c>
      <c r="J8" s="39">
        <f t="shared" si="0"/>
        <v>28625.735681407001</v>
      </c>
      <c r="K8" s="12">
        <f t="shared" si="1"/>
        <v>34933.599999999999</v>
      </c>
      <c r="L8" s="90"/>
      <c r="M8" s="90"/>
      <c r="N8">
        <v>5</v>
      </c>
      <c r="O8">
        <v>174668</v>
      </c>
    </row>
    <row r="9" spans="1:15">
      <c r="A9" s="37"/>
      <c r="B9" s="16" t="s">
        <v>130</v>
      </c>
      <c r="C9" s="16">
        <v>1</v>
      </c>
      <c r="D9" s="8">
        <v>1000</v>
      </c>
      <c r="E9" s="12">
        <v>1</v>
      </c>
      <c r="F9" s="14" t="s">
        <v>132</v>
      </c>
      <c r="G9" s="8">
        <v>20</v>
      </c>
      <c r="H9" s="15">
        <v>100</v>
      </c>
      <c r="I9" s="40">
        <f t="shared" si="3"/>
        <v>3.4389599999999998</v>
      </c>
      <c r="J9" s="39">
        <f t="shared" si="0"/>
        <v>29078.5586340056</v>
      </c>
      <c r="K9" s="12">
        <f t="shared" si="1"/>
        <v>68779.199999999997</v>
      </c>
      <c r="L9" s="90"/>
      <c r="M9" s="90"/>
      <c r="N9">
        <v>5</v>
      </c>
      <c r="O9" s="91">
        <v>343896</v>
      </c>
    </row>
    <row r="10" spans="1:15">
      <c r="A10" s="37"/>
      <c r="B10" s="16" t="s">
        <v>130</v>
      </c>
      <c r="C10" s="16">
        <v>1</v>
      </c>
      <c r="D10" s="8">
        <v>1000</v>
      </c>
      <c r="E10" s="12">
        <v>1</v>
      </c>
      <c r="F10" s="14" t="s">
        <v>132</v>
      </c>
      <c r="G10" s="8">
        <v>20</v>
      </c>
      <c r="H10" s="15">
        <v>200</v>
      </c>
      <c r="I10" s="40">
        <f t="shared" si="3"/>
        <v>7.12575</v>
      </c>
      <c r="J10" s="39">
        <f t="shared" si="0"/>
        <v>28067.220994281299</v>
      </c>
      <c r="K10" s="12">
        <f t="shared" si="1"/>
        <v>142515</v>
      </c>
      <c r="L10" s="90"/>
      <c r="M10" s="90"/>
      <c r="N10">
        <v>5</v>
      </c>
      <c r="O10">
        <v>712575</v>
      </c>
    </row>
    <row r="11" spans="1:15">
      <c r="A11" s="50" t="s">
        <v>129</v>
      </c>
      <c r="B11" s="16" t="s">
        <v>133</v>
      </c>
      <c r="C11" s="16">
        <v>6000000</v>
      </c>
      <c r="D11" s="8">
        <f t="shared" ref="D11:D30" si="4">C11/E11/G11/H11</f>
        <v>300000</v>
      </c>
      <c r="E11" s="12">
        <v>1</v>
      </c>
      <c r="F11" s="14" t="s">
        <v>131</v>
      </c>
      <c r="G11" s="8">
        <v>20</v>
      </c>
      <c r="H11" s="15">
        <v>1</v>
      </c>
      <c r="I11" s="40">
        <f t="shared" ref="I11:I30" si="5">K11/C11*H11</f>
        <v>1.23396833333333</v>
      </c>
      <c r="J11" s="39">
        <f t="shared" si="0"/>
        <v>810.39356763612204</v>
      </c>
      <c r="K11" s="12">
        <f t="shared" si="1"/>
        <v>7403810</v>
      </c>
      <c r="L11" s="88"/>
      <c r="M11" s="88"/>
      <c r="N11">
        <v>1</v>
      </c>
      <c r="O11">
        <v>7403810</v>
      </c>
    </row>
    <row r="12" spans="1:15">
      <c r="A12" s="37"/>
      <c r="B12" s="16" t="s">
        <v>133</v>
      </c>
      <c r="C12" s="16">
        <v>6000000</v>
      </c>
      <c r="D12" s="8">
        <f t="shared" si="4"/>
        <v>6000</v>
      </c>
      <c r="E12" s="12">
        <v>1</v>
      </c>
      <c r="F12" s="14" t="s">
        <v>131</v>
      </c>
      <c r="G12" s="8">
        <v>20</v>
      </c>
      <c r="H12" s="15">
        <v>50</v>
      </c>
      <c r="I12" s="40">
        <f t="shared" si="5"/>
        <v>1.8911916666666699</v>
      </c>
      <c r="J12" s="39">
        <f t="shared" si="0"/>
        <v>26438.356767999001</v>
      </c>
      <c r="K12" s="12">
        <f t="shared" si="1"/>
        <v>226943</v>
      </c>
      <c r="L12" s="88"/>
      <c r="M12" s="89"/>
      <c r="N12">
        <v>5</v>
      </c>
      <c r="O12">
        <v>1134715</v>
      </c>
    </row>
    <row r="13" spans="1:15">
      <c r="A13" s="37"/>
      <c r="B13" s="16" t="s">
        <v>133</v>
      </c>
      <c r="C13" s="16">
        <v>6000000</v>
      </c>
      <c r="D13" s="8">
        <f t="shared" si="4"/>
        <v>3000</v>
      </c>
      <c r="E13" s="12">
        <v>1</v>
      </c>
      <c r="F13" s="14" t="s">
        <v>131</v>
      </c>
      <c r="G13" s="8">
        <v>20</v>
      </c>
      <c r="H13" s="15">
        <v>100</v>
      </c>
      <c r="I13" s="40">
        <f t="shared" si="5"/>
        <v>1.0720400000000001</v>
      </c>
      <c r="J13" s="39">
        <f t="shared" si="0"/>
        <v>93280.101488750399</v>
      </c>
      <c r="K13" s="12">
        <f t="shared" si="1"/>
        <v>64322.400000000001</v>
      </c>
      <c r="L13" s="88"/>
      <c r="M13" s="89"/>
      <c r="N13">
        <v>5</v>
      </c>
      <c r="O13">
        <v>321612</v>
      </c>
    </row>
    <row r="14" spans="1:15">
      <c r="A14" s="37"/>
      <c r="B14" s="16" t="s">
        <v>133</v>
      </c>
      <c r="C14" s="16">
        <v>6000000</v>
      </c>
      <c r="D14" s="8">
        <f t="shared" si="4"/>
        <v>1500</v>
      </c>
      <c r="E14" s="12">
        <v>1</v>
      </c>
      <c r="F14" s="14" t="s">
        <v>131</v>
      </c>
      <c r="G14" s="8">
        <v>20</v>
      </c>
      <c r="H14" s="15">
        <v>200</v>
      </c>
      <c r="I14" s="40">
        <f t="shared" si="5"/>
        <v>1.95868666666667</v>
      </c>
      <c r="J14" s="39">
        <f t="shared" si="0"/>
        <v>102109.236461166</v>
      </c>
      <c r="K14" s="12">
        <f t="shared" si="1"/>
        <v>58760.6</v>
      </c>
      <c r="L14" s="88"/>
      <c r="M14" s="89"/>
      <c r="N14">
        <v>5</v>
      </c>
      <c r="O14">
        <v>293803</v>
      </c>
    </row>
    <row r="15" spans="1:15">
      <c r="A15" s="37"/>
      <c r="B15" s="16" t="s">
        <v>133</v>
      </c>
      <c r="C15" s="16">
        <v>6000000</v>
      </c>
      <c r="D15" s="8">
        <f t="shared" si="4"/>
        <v>300000</v>
      </c>
      <c r="E15" s="26">
        <v>1</v>
      </c>
      <c r="F15" s="36" t="s">
        <v>134</v>
      </c>
      <c r="G15" s="8">
        <v>20</v>
      </c>
      <c r="H15" s="15">
        <v>1</v>
      </c>
      <c r="I15" s="40">
        <f t="shared" si="5"/>
        <v>0.44400466666666699</v>
      </c>
      <c r="J15" s="39">
        <f t="shared" si="0"/>
        <v>2252.2285801800899</v>
      </c>
      <c r="K15" s="12">
        <f t="shared" si="1"/>
        <v>2664028</v>
      </c>
      <c r="L15" s="88">
        <v>1.2</v>
      </c>
      <c r="M15" s="88">
        <v>835</v>
      </c>
      <c r="N15">
        <v>1</v>
      </c>
      <c r="O15">
        <v>2664028</v>
      </c>
    </row>
    <row r="16" spans="1:15">
      <c r="A16" s="37"/>
      <c r="B16" s="16" t="s">
        <v>133</v>
      </c>
      <c r="C16" s="16">
        <v>6000000</v>
      </c>
      <c r="D16" s="8">
        <f t="shared" si="4"/>
        <v>6000</v>
      </c>
      <c r="E16" s="26">
        <v>1</v>
      </c>
      <c r="F16" s="14" t="s">
        <v>134</v>
      </c>
      <c r="G16" s="8">
        <v>20</v>
      </c>
      <c r="H16" s="15">
        <v>50</v>
      </c>
      <c r="I16" s="40">
        <f t="shared" si="5"/>
        <v>1.1175349999999999</v>
      </c>
      <c r="J16" s="39">
        <f t="shared" si="0"/>
        <v>44741.328012097998</v>
      </c>
      <c r="K16" s="12">
        <f t="shared" si="1"/>
        <v>134104.20000000001</v>
      </c>
      <c r="L16" s="88">
        <v>1.91</v>
      </c>
      <c r="M16" s="89">
        <v>25931</v>
      </c>
      <c r="N16">
        <v>5</v>
      </c>
      <c r="O16">
        <v>670521</v>
      </c>
    </row>
    <row r="17" spans="1:15">
      <c r="A17" s="37"/>
      <c r="B17" s="16" t="s">
        <v>133</v>
      </c>
      <c r="C17" s="16">
        <v>6000000</v>
      </c>
      <c r="D17" s="8">
        <f t="shared" si="4"/>
        <v>3000</v>
      </c>
      <c r="E17" s="26">
        <v>1</v>
      </c>
      <c r="F17" s="14" t="s">
        <v>134</v>
      </c>
      <c r="G17" s="8">
        <v>20</v>
      </c>
      <c r="H17" s="15">
        <v>100</v>
      </c>
      <c r="I17" s="40">
        <f t="shared" si="5"/>
        <v>1.04616666666667</v>
      </c>
      <c r="J17" s="39">
        <f t="shared" si="0"/>
        <v>95587.063884021001</v>
      </c>
      <c r="K17" s="12">
        <f t="shared" si="1"/>
        <v>62770</v>
      </c>
      <c r="L17" s="88">
        <v>2.6</v>
      </c>
      <c r="M17" s="89">
        <v>38115</v>
      </c>
      <c r="N17">
        <v>5</v>
      </c>
      <c r="O17">
        <v>313850</v>
      </c>
    </row>
    <row r="18" spans="1:15">
      <c r="A18" s="37"/>
      <c r="B18" s="16" t="s">
        <v>133</v>
      </c>
      <c r="C18" s="16">
        <v>6000000</v>
      </c>
      <c r="D18" s="8">
        <f t="shared" si="4"/>
        <v>1500</v>
      </c>
      <c r="E18" s="26">
        <v>1</v>
      </c>
      <c r="F18" s="14" t="s">
        <v>134</v>
      </c>
      <c r="G18" s="8">
        <v>20</v>
      </c>
      <c r="H18" s="15">
        <v>200</v>
      </c>
      <c r="I18" s="40">
        <f t="shared" si="5"/>
        <v>1.93807333333333</v>
      </c>
      <c r="J18" s="39">
        <f t="shared" si="0"/>
        <v>103195.269528845</v>
      </c>
      <c r="K18" s="12">
        <f t="shared" si="1"/>
        <v>58142.2</v>
      </c>
      <c r="L18" s="88">
        <v>3.47</v>
      </c>
      <c r="M18" s="89">
        <v>47259</v>
      </c>
      <c r="N18">
        <v>5</v>
      </c>
      <c r="O18">
        <v>290711</v>
      </c>
    </row>
    <row r="19" spans="1:15">
      <c r="A19" s="37"/>
      <c r="B19" s="16" t="s">
        <v>135</v>
      </c>
      <c r="C19" s="16">
        <v>3000000</v>
      </c>
      <c r="D19" s="8">
        <f t="shared" si="4"/>
        <v>150000</v>
      </c>
      <c r="E19" s="12">
        <v>1</v>
      </c>
      <c r="F19" s="14" t="s">
        <v>136</v>
      </c>
      <c r="G19" s="8">
        <v>20</v>
      </c>
      <c r="H19" s="15">
        <v>1</v>
      </c>
      <c r="I19" s="40">
        <f t="shared" si="5"/>
        <v>0.61204866666666702</v>
      </c>
      <c r="J19" s="39">
        <f t="shared" si="0"/>
        <v>1633.8570026566499</v>
      </c>
      <c r="K19" s="12">
        <f t="shared" si="1"/>
        <v>1836146</v>
      </c>
      <c r="L19" s="88">
        <v>1.52</v>
      </c>
      <c r="M19" s="88">
        <v>658</v>
      </c>
      <c r="N19">
        <v>1</v>
      </c>
      <c r="O19">
        <v>1836146</v>
      </c>
    </row>
    <row r="20" spans="1:15">
      <c r="A20" s="37"/>
      <c r="B20" s="16" t="s">
        <v>135</v>
      </c>
      <c r="C20" s="16">
        <v>3000000</v>
      </c>
      <c r="D20" s="8">
        <f t="shared" si="4"/>
        <v>3000</v>
      </c>
      <c r="E20" s="12">
        <v>1</v>
      </c>
      <c r="F20" s="14" t="s">
        <v>136</v>
      </c>
      <c r="G20" s="8">
        <v>20</v>
      </c>
      <c r="H20" s="15">
        <v>50</v>
      </c>
      <c r="I20" s="40">
        <f t="shared" si="5"/>
        <v>2.9631466666666699</v>
      </c>
      <c r="J20" s="39">
        <f t="shared" si="0"/>
        <v>16873.9538148635</v>
      </c>
      <c r="K20" s="12">
        <f t="shared" si="1"/>
        <v>177788.79999999999</v>
      </c>
      <c r="L20" s="88">
        <v>2.15</v>
      </c>
      <c r="M20" s="89">
        <v>23079</v>
      </c>
      <c r="N20">
        <v>5</v>
      </c>
      <c r="O20">
        <v>888944</v>
      </c>
    </row>
    <row r="21" spans="1:15">
      <c r="A21" s="37"/>
      <c r="B21" s="16" t="s">
        <v>135</v>
      </c>
      <c r="C21" s="16">
        <v>3000000</v>
      </c>
      <c r="D21" s="8">
        <f t="shared" si="4"/>
        <v>1500</v>
      </c>
      <c r="E21" s="12">
        <v>1</v>
      </c>
      <c r="F21" s="14" t="s">
        <v>136</v>
      </c>
      <c r="G21" s="8">
        <v>20</v>
      </c>
      <c r="H21" s="15">
        <v>100</v>
      </c>
      <c r="I21" s="40">
        <f t="shared" si="5"/>
        <v>3.0171266666666701</v>
      </c>
      <c r="J21" s="39">
        <f t="shared" si="0"/>
        <v>33144.117250629199</v>
      </c>
      <c r="K21" s="12">
        <f t="shared" si="1"/>
        <v>90513.8</v>
      </c>
      <c r="L21" s="88">
        <v>2.86</v>
      </c>
      <c r="M21" s="89">
        <v>34608</v>
      </c>
      <c r="N21">
        <v>5</v>
      </c>
      <c r="O21">
        <v>452569</v>
      </c>
    </row>
    <row r="22" spans="1:15">
      <c r="A22" s="37"/>
      <c r="B22" s="16" t="s">
        <v>135</v>
      </c>
      <c r="C22" s="16">
        <v>3000000</v>
      </c>
      <c r="D22" s="8">
        <f t="shared" si="4"/>
        <v>750</v>
      </c>
      <c r="E22" s="12">
        <v>1</v>
      </c>
      <c r="F22" s="14" t="s">
        <v>136</v>
      </c>
      <c r="G22" s="8">
        <v>20</v>
      </c>
      <c r="H22" s="15">
        <v>200</v>
      </c>
      <c r="I22" s="40">
        <f t="shared" si="5"/>
        <v>5.9786933333333296</v>
      </c>
      <c r="J22" s="39">
        <f t="shared" si="0"/>
        <v>33452.125548057302</v>
      </c>
      <c r="K22" s="12">
        <f t="shared" si="1"/>
        <v>89680.4</v>
      </c>
      <c r="L22" s="88">
        <v>5.86</v>
      </c>
      <c r="M22" s="89">
        <v>33781</v>
      </c>
      <c r="N22">
        <v>5</v>
      </c>
      <c r="O22">
        <v>448402</v>
      </c>
    </row>
    <row r="23" spans="1:15">
      <c r="A23" s="37"/>
      <c r="B23" s="16" t="s">
        <v>130</v>
      </c>
      <c r="C23" s="16">
        <v>10000000</v>
      </c>
      <c r="D23" s="8">
        <f t="shared" si="4"/>
        <v>125000</v>
      </c>
      <c r="E23" s="12">
        <v>4</v>
      </c>
      <c r="F23" s="14" t="s">
        <v>137</v>
      </c>
      <c r="G23" s="8">
        <v>20</v>
      </c>
      <c r="H23" s="15">
        <v>1</v>
      </c>
      <c r="I23" s="40">
        <f t="shared" si="5"/>
        <v>0.33186959999999999</v>
      </c>
      <c r="J23" s="39">
        <f t="shared" si="0"/>
        <v>3013.23170305445</v>
      </c>
      <c r="K23" s="12">
        <f t="shared" si="1"/>
        <v>3318696</v>
      </c>
      <c r="L23" s="88">
        <v>4.8499999999999996</v>
      </c>
      <c r="M23" s="88">
        <v>206</v>
      </c>
      <c r="N23">
        <v>1</v>
      </c>
      <c r="O23">
        <v>3318696</v>
      </c>
    </row>
    <row r="24" spans="1:15">
      <c r="A24" s="37"/>
      <c r="B24" s="16" t="s">
        <v>130</v>
      </c>
      <c r="C24" s="16">
        <v>10000000</v>
      </c>
      <c r="D24" s="8">
        <f t="shared" si="4"/>
        <v>2500</v>
      </c>
      <c r="E24" s="12">
        <v>4</v>
      </c>
      <c r="F24" s="14" t="s">
        <v>137</v>
      </c>
      <c r="G24" s="8">
        <v>20</v>
      </c>
      <c r="H24" s="15">
        <v>50</v>
      </c>
      <c r="I24" s="40">
        <f t="shared" si="5"/>
        <v>0.43084</v>
      </c>
      <c r="J24" s="39">
        <f t="shared" si="0"/>
        <v>116052.362826107</v>
      </c>
      <c r="K24" s="12">
        <f t="shared" si="1"/>
        <v>86168</v>
      </c>
      <c r="L24" s="88">
        <v>10.029999999999999</v>
      </c>
      <c r="M24" s="89">
        <v>4848</v>
      </c>
      <c r="N24">
        <v>5</v>
      </c>
      <c r="O24">
        <v>430840</v>
      </c>
    </row>
    <row r="25" spans="1:15">
      <c r="A25" s="37"/>
      <c r="B25" s="16" t="s">
        <v>130</v>
      </c>
      <c r="C25" s="16">
        <v>10000000</v>
      </c>
      <c r="D25" s="8">
        <f t="shared" si="4"/>
        <v>1250</v>
      </c>
      <c r="E25" s="12">
        <v>4</v>
      </c>
      <c r="F25" s="14" t="s">
        <v>137</v>
      </c>
      <c r="G25" s="8">
        <v>20</v>
      </c>
      <c r="H25" s="15">
        <v>100</v>
      </c>
      <c r="I25" s="40">
        <f t="shared" si="5"/>
        <v>0.48849799999999999</v>
      </c>
      <c r="J25" s="39">
        <f t="shared" si="0"/>
        <v>204709.12879888999</v>
      </c>
      <c r="K25" s="12">
        <f t="shared" si="1"/>
        <v>48849.8</v>
      </c>
      <c r="L25" s="88">
        <v>13.13</v>
      </c>
      <c r="M25" s="89">
        <v>7552</v>
      </c>
      <c r="N25">
        <v>5</v>
      </c>
      <c r="O25">
        <v>244249</v>
      </c>
    </row>
    <row r="26" spans="1:15">
      <c r="A26" s="37"/>
      <c r="B26" s="16" t="s">
        <v>130</v>
      </c>
      <c r="C26" s="16">
        <v>10000000</v>
      </c>
      <c r="D26" s="8">
        <f t="shared" si="4"/>
        <v>625</v>
      </c>
      <c r="E26" s="12">
        <v>4</v>
      </c>
      <c r="F26" s="14" t="s">
        <v>137</v>
      </c>
      <c r="G26" s="8">
        <v>20</v>
      </c>
      <c r="H26" s="15">
        <v>200</v>
      </c>
      <c r="I26" s="40">
        <f t="shared" si="5"/>
        <v>0.70997200000000005</v>
      </c>
      <c r="J26" s="39">
        <f t="shared" si="0"/>
        <v>281701.25019014801</v>
      </c>
      <c r="K26" s="12">
        <f t="shared" si="1"/>
        <v>35498.6</v>
      </c>
      <c r="L26" s="88">
        <v>16.170000000000002</v>
      </c>
      <c r="M26" s="89">
        <v>12188</v>
      </c>
      <c r="N26">
        <v>5</v>
      </c>
      <c r="O26">
        <v>177493</v>
      </c>
    </row>
    <row r="27" spans="1:15">
      <c r="A27" s="37"/>
      <c r="B27" s="16" t="s">
        <v>130</v>
      </c>
      <c r="C27" s="16">
        <v>10000000</v>
      </c>
      <c r="D27" s="8">
        <f t="shared" si="4"/>
        <v>125000</v>
      </c>
      <c r="E27" s="12">
        <v>4</v>
      </c>
      <c r="F27" s="14" t="s">
        <v>138</v>
      </c>
      <c r="G27" s="8">
        <v>20</v>
      </c>
      <c r="H27" s="15">
        <v>1</v>
      </c>
      <c r="I27" s="40">
        <f t="shared" si="5"/>
        <v>0.38014340000000002</v>
      </c>
      <c r="J27" s="39">
        <f t="shared" si="0"/>
        <v>2630.5862471898799</v>
      </c>
      <c r="K27" s="12">
        <f t="shared" si="1"/>
        <v>3801434</v>
      </c>
      <c r="L27" s="88">
        <v>1.07</v>
      </c>
      <c r="M27" s="88">
        <v>936</v>
      </c>
      <c r="N27">
        <v>1</v>
      </c>
      <c r="O27">
        <v>3801434</v>
      </c>
    </row>
    <row r="28" spans="1:15">
      <c r="A28" s="37"/>
      <c r="B28" s="16" t="s">
        <v>130</v>
      </c>
      <c r="C28" s="16">
        <v>10000000</v>
      </c>
      <c r="D28" s="8">
        <f t="shared" si="4"/>
        <v>2500</v>
      </c>
      <c r="E28" s="12">
        <v>4</v>
      </c>
      <c r="F28" s="14" t="s">
        <v>138</v>
      </c>
      <c r="G28" s="8">
        <v>20</v>
      </c>
      <c r="H28" s="15">
        <v>50</v>
      </c>
      <c r="I28" s="40">
        <f t="shared" si="5"/>
        <v>0.48171399999999998</v>
      </c>
      <c r="J28" s="39">
        <f t="shared" si="0"/>
        <v>103796.028348771</v>
      </c>
      <c r="K28" s="12">
        <f t="shared" si="1"/>
        <v>96342.8</v>
      </c>
      <c r="L28" s="88">
        <v>1.27</v>
      </c>
      <c r="M28" s="89">
        <v>38912</v>
      </c>
      <c r="N28">
        <v>5</v>
      </c>
      <c r="O28">
        <v>481714</v>
      </c>
    </row>
    <row r="29" spans="1:15">
      <c r="A29" s="37"/>
      <c r="B29" s="16" t="s">
        <v>130</v>
      </c>
      <c r="C29" s="16">
        <v>10000000</v>
      </c>
      <c r="D29" s="8">
        <f t="shared" si="4"/>
        <v>1250</v>
      </c>
      <c r="E29" s="12">
        <v>4</v>
      </c>
      <c r="F29" s="14" t="s">
        <v>138</v>
      </c>
      <c r="G29" s="8">
        <v>20</v>
      </c>
      <c r="H29" s="15">
        <v>100</v>
      </c>
      <c r="I29" s="40">
        <f t="shared" si="5"/>
        <v>0.55069400000000002</v>
      </c>
      <c r="J29" s="39">
        <f t="shared" si="0"/>
        <v>181589.04945396201</v>
      </c>
      <c r="K29" s="12">
        <f t="shared" si="1"/>
        <v>55069.4</v>
      </c>
      <c r="L29" s="88">
        <v>1.5</v>
      </c>
      <c r="M29" s="89">
        <v>65271</v>
      </c>
      <c r="N29">
        <v>5</v>
      </c>
      <c r="O29">
        <v>275347</v>
      </c>
    </row>
    <row r="30" spans="1:15">
      <c r="A30" s="83"/>
      <c r="B30" s="16" t="s">
        <v>130</v>
      </c>
      <c r="C30" s="16">
        <v>10000000</v>
      </c>
      <c r="D30" s="8">
        <f t="shared" si="4"/>
        <v>625</v>
      </c>
      <c r="E30" s="12">
        <v>4</v>
      </c>
      <c r="F30" s="14" t="s">
        <v>138</v>
      </c>
      <c r="G30" s="8">
        <v>20</v>
      </c>
      <c r="H30" s="15">
        <v>200</v>
      </c>
      <c r="I30" s="40">
        <f t="shared" si="5"/>
        <v>0.76889200000000002</v>
      </c>
      <c r="J30" s="39">
        <f t="shared" si="0"/>
        <v>260114.55444978</v>
      </c>
      <c r="K30" s="12">
        <f t="shared" si="1"/>
        <v>38444.6</v>
      </c>
      <c r="L30" s="88">
        <v>2.1</v>
      </c>
      <c r="M30" s="89">
        <v>93455</v>
      </c>
      <c r="N30">
        <v>5</v>
      </c>
      <c r="O30">
        <v>192223</v>
      </c>
    </row>
    <row r="31" spans="1:15" ht="14.25" customHeight="1">
      <c r="A31" s="105" t="s">
        <v>139</v>
      </c>
      <c r="B31" s="105"/>
      <c r="C31" s="105"/>
      <c r="D31" s="105"/>
      <c r="E31" s="105"/>
      <c r="F31" s="105"/>
      <c r="G31" s="105"/>
      <c r="H31" s="105"/>
      <c r="I31" s="105"/>
      <c r="J31" s="105"/>
    </row>
    <row r="32" spans="1:15">
      <c r="A32" s="1"/>
      <c r="B32" s="1"/>
      <c r="C32" s="1"/>
      <c r="D32" s="1"/>
      <c r="E32" s="1"/>
      <c r="F32" s="1"/>
      <c r="G32" s="1"/>
      <c r="H32" s="1"/>
      <c r="I32" s="41"/>
      <c r="J32" s="52"/>
      <c r="K32" s="1"/>
    </row>
    <row r="33" spans="8:8">
      <c r="H33" s="1"/>
    </row>
  </sheetData>
  <mergeCells count="2">
    <mergeCell ref="A1:J1"/>
    <mergeCell ref="A31:J31"/>
  </mergeCells>
  <phoneticPr fontId="1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22" sqref="I22"/>
    </sheetView>
  </sheetViews>
  <sheetFormatPr defaultColWidth="9" defaultRowHeight="14"/>
  <cols>
    <col min="2" max="2" width="9.7265625" customWidth="1"/>
    <col min="3" max="3" width="23" customWidth="1"/>
    <col min="4" max="4" width="11.36328125" customWidth="1"/>
    <col min="5" max="5" width="9.7265625" customWidth="1"/>
    <col min="6" max="6" width="7.7265625" customWidth="1"/>
    <col min="7" max="7" width="9.7265625" customWidth="1"/>
    <col min="8" max="8" width="7.7265625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6" ht="14.25" customHeight="1">
      <c r="A1" s="114" t="s">
        <v>115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6" ht="56">
      <c r="A2" s="5" t="s">
        <v>289</v>
      </c>
      <c r="B2" s="5" t="s">
        <v>277</v>
      </c>
      <c r="C2" s="5" t="s">
        <v>297</v>
      </c>
      <c r="D2" s="5" t="s">
        <v>187</v>
      </c>
      <c r="E2" s="5" t="s">
        <v>298</v>
      </c>
      <c r="F2" s="5" t="s">
        <v>120</v>
      </c>
      <c r="G2" s="5" t="s">
        <v>121</v>
      </c>
      <c r="H2" s="5" t="s">
        <v>122</v>
      </c>
      <c r="I2" s="5" t="s">
        <v>123</v>
      </c>
      <c r="J2" s="6" t="s">
        <v>124</v>
      </c>
      <c r="K2" s="6" t="s">
        <v>125</v>
      </c>
      <c r="L2" s="6" t="s">
        <v>164</v>
      </c>
      <c r="M2" s="7" t="s">
        <v>165</v>
      </c>
      <c r="N2" s="7" t="s">
        <v>141</v>
      </c>
    </row>
    <row r="3" spans="1:16">
      <c r="A3" s="111" t="s">
        <v>183</v>
      </c>
      <c r="B3" s="20" t="s">
        <v>281</v>
      </c>
      <c r="C3" s="21" t="s">
        <v>299</v>
      </c>
      <c r="D3" s="20">
        <v>10000000</v>
      </c>
      <c r="E3" s="20">
        <v>100</v>
      </c>
      <c r="F3" s="20">
        <v>1</v>
      </c>
      <c r="G3" s="20" t="s">
        <v>300</v>
      </c>
      <c r="H3" s="20">
        <v>20</v>
      </c>
      <c r="I3" s="8">
        <v>1</v>
      </c>
      <c r="J3" s="25">
        <f>N3/H3</f>
        <v>132.80000000000001</v>
      </c>
      <c r="K3" s="25">
        <f>1000/J3*I3</f>
        <v>7.5301204819277103</v>
      </c>
      <c r="L3" s="25"/>
      <c r="M3" s="12"/>
      <c r="N3" s="12">
        <f>P3/O3</f>
        <v>2656</v>
      </c>
      <c r="O3">
        <v>1</v>
      </c>
      <c r="P3">
        <v>2656</v>
      </c>
    </row>
    <row r="4" spans="1:16">
      <c r="A4" s="112"/>
      <c r="B4" s="20" t="s">
        <v>281</v>
      </c>
      <c r="C4" s="21" t="s">
        <v>299</v>
      </c>
      <c r="D4" s="20">
        <v>10000000</v>
      </c>
      <c r="E4" s="20">
        <v>100</v>
      </c>
      <c r="F4" s="20">
        <v>1</v>
      </c>
      <c r="G4" s="20" t="s">
        <v>300</v>
      </c>
      <c r="H4" s="20">
        <v>20</v>
      </c>
      <c r="I4" s="8">
        <v>50</v>
      </c>
      <c r="J4" s="25">
        <f t="shared" ref="J4:J8" si="0">N4/H4</f>
        <v>80.92</v>
      </c>
      <c r="K4" s="25">
        <f t="shared" ref="K4:K8" si="1">1000/J4*I4</f>
        <v>617.89421651013299</v>
      </c>
      <c r="L4" s="25"/>
      <c r="M4" s="12"/>
      <c r="N4" s="12">
        <f t="shared" ref="N4:N8" si="2">P4/O4</f>
        <v>1618.4</v>
      </c>
      <c r="O4">
        <v>5</v>
      </c>
      <c r="P4">
        <v>8092</v>
      </c>
    </row>
    <row r="5" spans="1:16" s="19" customFormat="1">
      <c r="A5" s="112"/>
      <c r="B5" s="20" t="s">
        <v>281</v>
      </c>
      <c r="C5" s="22" t="s">
        <v>299</v>
      </c>
      <c r="D5" s="20">
        <v>10000000</v>
      </c>
      <c r="E5" s="20">
        <v>100</v>
      </c>
      <c r="F5" s="23">
        <v>1</v>
      </c>
      <c r="G5" s="23" t="s">
        <v>300</v>
      </c>
      <c r="H5" s="20">
        <v>20</v>
      </c>
      <c r="I5" s="14">
        <v>100</v>
      </c>
      <c r="J5" s="25">
        <f t="shared" si="0"/>
        <v>120.79</v>
      </c>
      <c r="K5" s="25">
        <f t="shared" si="1"/>
        <v>827.88310290587003</v>
      </c>
      <c r="L5" s="26"/>
      <c r="M5" s="26"/>
      <c r="N5" s="12">
        <f t="shared" si="2"/>
        <v>2415.8000000000002</v>
      </c>
      <c r="O5" s="19">
        <v>5</v>
      </c>
      <c r="P5" s="19">
        <v>12079</v>
      </c>
    </row>
    <row r="6" spans="1:16">
      <c r="A6" s="112"/>
      <c r="B6" s="20" t="s">
        <v>281</v>
      </c>
      <c r="C6" s="21" t="s">
        <v>301</v>
      </c>
      <c r="D6" s="20">
        <v>10000000</v>
      </c>
      <c r="E6" s="20">
        <v>100</v>
      </c>
      <c r="F6" s="24">
        <v>1</v>
      </c>
      <c r="G6" s="20" t="s">
        <v>300</v>
      </c>
      <c r="H6" s="20">
        <v>20</v>
      </c>
      <c r="I6" s="8">
        <v>1</v>
      </c>
      <c r="J6" s="25">
        <f t="shared" si="0"/>
        <v>113.7</v>
      </c>
      <c r="K6" s="25">
        <f t="shared" si="1"/>
        <v>8.7950747581354403</v>
      </c>
      <c r="L6" s="12"/>
      <c r="M6" s="12"/>
      <c r="N6" s="12">
        <f t="shared" si="2"/>
        <v>2274</v>
      </c>
      <c r="O6">
        <v>1</v>
      </c>
      <c r="P6">
        <v>2274</v>
      </c>
    </row>
    <row r="7" spans="1:16">
      <c r="A7" s="112"/>
      <c r="B7" s="20" t="s">
        <v>281</v>
      </c>
      <c r="C7" s="21" t="s">
        <v>301</v>
      </c>
      <c r="D7" s="20">
        <v>10000000</v>
      </c>
      <c r="E7" s="20">
        <v>100</v>
      </c>
      <c r="F7" s="24">
        <v>1</v>
      </c>
      <c r="G7" s="20" t="s">
        <v>300</v>
      </c>
      <c r="H7" s="20">
        <v>20</v>
      </c>
      <c r="I7" s="8">
        <v>50</v>
      </c>
      <c r="J7" s="25">
        <f t="shared" si="0"/>
        <v>57.52</v>
      </c>
      <c r="K7" s="25">
        <f t="shared" si="1"/>
        <v>869.26286509040301</v>
      </c>
      <c r="L7" s="12"/>
      <c r="M7" s="12"/>
      <c r="N7" s="12">
        <f t="shared" si="2"/>
        <v>1150.4000000000001</v>
      </c>
      <c r="O7">
        <v>5</v>
      </c>
      <c r="P7">
        <v>5752</v>
      </c>
    </row>
    <row r="8" spans="1:16" s="19" customFormat="1">
      <c r="A8" s="112"/>
      <c r="B8" s="20" t="s">
        <v>281</v>
      </c>
      <c r="C8" s="22" t="s">
        <v>301</v>
      </c>
      <c r="D8" s="20">
        <v>10000000</v>
      </c>
      <c r="E8" s="20">
        <v>100</v>
      </c>
      <c r="F8" s="23">
        <v>1</v>
      </c>
      <c r="G8" s="23" t="s">
        <v>300</v>
      </c>
      <c r="H8" s="20">
        <v>20</v>
      </c>
      <c r="I8" s="14">
        <v>100</v>
      </c>
      <c r="J8" s="25">
        <f t="shared" si="0"/>
        <v>100.88</v>
      </c>
      <c r="K8" s="25">
        <f t="shared" si="1"/>
        <v>991.27676447264105</v>
      </c>
      <c r="L8" s="26"/>
      <c r="M8" s="26"/>
      <c r="N8" s="12">
        <f t="shared" si="2"/>
        <v>2017.6</v>
      </c>
      <c r="O8" s="19">
        <v>5</v>
      </c>
      <c r="P8" s="19">
        <v>10088</v>
      </c>
    </row>
  </sheetData>
  <mergeCells count="2">
    <mergeCell ref="A1:M1"/>
    <mergeCell ref="A3:A8"/>
  </mergeCells>
  <phoneticPr fontId="11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8" sqref="M18"/>
    </sheetView>
  </sheetViews>
  <sheetFormatPr defaultColWidth="9" defaultRowHeight="14"/>
  <cols>
    <col min="1" max="2" width="9.7265625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3" ht="14.25" customHeight="1">
      <c r="A1" s="114" t="s">
        <v>115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3" ht="42">
      <c r="A2" s="5" t="s">
        <v>289</v>
      </c>
      <c r="B2" s="5" t="s">
        <v>277</v>
      </c>
      <c r="C2" s="5" t="s">
        <v>187</v>
      </c>
      <c r="D2" s="5" t="s">
        <v>120</v>
      </c>
      <c r="E2" s="5" t="s">
        <v>122</v>
      </c>
      <c r="F2" s="5" t="s">
        <v>123</v>
      </c>
      <c r="G2" s="6" t="s">
        <v>124</v>
      </c>
      <c r="H2" s="6" t="s">
        <v>125</v>
      </c>
      <c r="I2" s="6" t="s">
        <v>164</v>
      </c>
      <c r="J2" s="7" t="s">
        <v>165</v>
      </c>
      <c r="K2" s="7" t="s">
        <v>141</v>
      </c>
    </row>
    <row r="3" spans="1:13">
      <c r="A3" s="111" t="s">
        <v>172</v>
      </c>
      <c r="B3" s="8" t="s">
        <v>281</v>
      </c>
      <c r="C3" s="8">
        <v>10000000</v>
      </c>
      <c r="D3" s="8">
        <v>1</v>
      </c>
      <c r="E3" s="8">
        <v>20</v>
      </c>
      <c r="F3" s="8">
        <v>1</v>
      </c>
      <c r="G3" s="18">
        <f>K3/E3</f>
        <v>3064.35</v>
      </c>
      <c r="H3" s="18">
        <f>1000/G3*F3</f>
        <v>0.32633348018339903</v>
      </c>
      <c r="I3" s="18"/>
      <c r="J3" s="9"/>
      <c r="K3" s="9">
        <f>M3/L3</f>
        <v>61287</v>
      </c>
      <c r="L3">
        <v>1</v>
      </c>
      <c r="M3">
        <v>61287</v>
      </c>
    </row>
    <row r="4" spans="1:13">
      <c r="A4" s="112"/>
      <c r="B4" s="8" t="s">
        <v>281</v>
      </c>
      <c r="C4" s="8">
        <v>10000000</v>
      </c>
      <c r="D4" s="8">
        <v>1</v>
      </c>
      <c r="E4" s="8">
        <v>20</v>
      </c>
      <c r="F4" s="8">
        <v>50</v>
      </c>
      <c r="G4" s="18">
        <f t="shared" ref="G4:G8" si="0">K4/E4</f>
        <v>2642.42</v>
      </c>
      <c r="H4" s="18">
        <f t="shared" ref="H4:H8" si="1">1000/G4*F4</f>
        <v>18.922048728059899</v>
      </c>
      <c r="I4" s="18"/>
      <c r="J4" s="9"/>
      <c r="K4" s="9">
        <f t="shared" ref="K4:K8" si="2">M4/L4</f>
        <v>52848.4</v>
      </c>
      <c r="L4">
        <v>5</v>
      </c>
      <c r="M4">
        <v>264242</v>
      </c>
    </row>
    <row r="5" spans="1:13">
      <c r="A5" s="113"/>
      <c r="B5" s="8" t="s">
        <v>281</v>
      </c>
      <c r="C5" s="8">
        <v>10000000</v>
      </c>
      <c r="D5" s="8">
        <v>1</v>
      </c>
      <c r="E5" s="8">
        <v>20</v>
      </c>
      <c r="F5" s="8">
        <v>100</v>
      </c>
      <c r="G5" s="18">
        <f t="shared" si="0"/>
        <v>2712.51</v>
      </c>
      <c r="H5" s="18">
        <f t="shared" si="1"/>
        <v>36.866223534659802</v>
      </c>
      <c r="I5" s="9"/>
      <c r="J5" s="9"/>
      <c r="K5" s="9">
        <f t="shared" si="2"/>
        <v>54250.2</v>
      </c>
      <c r="L5">
        <v>5</v>
      </c>
      <c r="M5">
        <v>271251</v>
      </c>
    </row>
    <row r="6" spans="1:13">
      <c r="A6" s="111" t="s">
        <v>172</v>
      </c>
      <c r="B6" s="8" t="s">
        <v>296</v>
      </c>
      <c r="C6" s="8">
        <v>10000000</v>
      </c>
      <c r="D6" s="8">
        <v>1</v>
      </c>
      <c r="E6" s="8">
        <v>20</v>
      </c>
      <c r="F6" s="8">
        <v>1</v>
      </c>
      <c r="G6" s="18">
        <f t="shared" si="0"/>
        <v>6681.65</v>
      </c>
      <c r="H6" s="18">
        <f t="shared" si="1"/>
        <v>0.14966363098935101</v>
      </c>
      <c r="I6" s="18"/>
      <c r="J6" s="9"/>
      <c r="K6" s="9">
        <f t="shared" si="2"/>
        <v>133633</v>
      </c>
      <c r="L6">
        <v>1</v>
      </c>
      <c r="M6">
        <v>133633</v>
      </c>
    </row>
    <row r="7" spans="1:13">
      <c r="A7" s="112"/>
      <c r="B7" s="8" t="s">
        <v>296</v>
      </c>
      <c r="C7" s="8">
        <v>10000000</v>
      </c>
      <c r="D7" s="8">
        <v>1</v>
      </c>
      <c r="E7" s="8">
        <v>20</v>
      </c>
      <c r="F7" s="8">
        <v>50</v>
      </c>
      <c r="G7" s="18">
        <f t="shared" si="0"/>
        <v>9054.4500000000007</v>
      </c>
      <c r="H7" s="18">
        <f t="shared" si="1"/>
        <v>5.5221465688142297</v>
      </c>
      <c r="I7" s="18"/>
      <c r="J7" s="9"/>
      <c r="K7" s="9">
        <f t="shared" si="2"/>
        <v>181089</v>
      </c>
      <c r="L7">
        <v>5</v>
      </c>
      <c r="M7">
        <v>905445</v>
      </c>
    </row>
    <row r="8" spans="1:13">
      <c r="A8" s="113"/>
      <c r="B8" s="8" t="s">
        <v>296</v>
      </c>
      <c r="C8" s="8">
        <v>10000000</v>
      </c>
      <c r="D8" s="8">
        <v>1</v>
      </c>
      <c r="E8" s="8">
        <v>20</v>
      </c>
      <c r="F8" s="8">
        <v>100</v>
      </c>
      <c r="G8" s="18">
        <f t="shared" si="0"/>
        <v>9180.4500000000007</v>
      </c>
      <c r="H8" s="18">
        <f t="shared" si="1"/>
        <v>10.8927122308819</v>
      </c>
      <c r="I8" s="9"/>
      <c r="J8" s="9"/>
      <c r="K8" s="9">
        <f t="shared" si="2"/>
        <v>183609</v>
      </c>
      <c r="L8">
        <v>5</v>
      </c>
      <c r="M8">
        <v>918045</v>
      </c>
    </row>
    <row r="9" spans="1:13">
      <c r="A9" s="127" t="s">
        <v>302</v>
      </c>
      <c r="B9" s="127"/>
      <c r="C9" s="127"/>
      <c r="D9" s="127"/>
      <c r="E9" s="127"/>
      <c r="F9" s="127"/>
      <c r="G9" s="127"/>
      <c r="H9" s="127"/>
      <c r="I9" s="127"/>
      <c r="J9" s="127"/>
    </row>
  </sheetData>
  <mergeCells count="4">
    <mergeCell ref="A1:J1"/>
    <mergeCell ref="A9:J9"/>
    <mergeCell ref="A3:A5"/>
    <mergeCell ref="A6:A8"/>
  </mergeCells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7" sqref="K17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</cols>
  <sheetData>
    <row r="1" spans="1:15" ht="14.25" customHeight="1">
      <c r="A1" s="116" t="s">
        <v>266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5" ht="42">
      <c r="A2" s="5" t="s">
        <v>116</v>
      </c>
      <c r="B2" s="5" t="s">
        <v>117</v>
      </c>
      <c r="C2" s="5" t="s">
        <v>187</v>
      </c>
      <c r="D2" s="5" t="s">
        <v>120</v>
      </c>
      <c r="E2" s="5" t="s">
        <v>303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6" t="s">
        <v>164</v>
      </c>
      <c r="L2" s="7" t="s">
        <v>165</v>
      </c>
      <c r="M2" s="7" t="s">
        <v>126</v>
      </c>
    </row>
    <row r="3" spans="1:15">
      <c r="A3" t="s">
        <v>129</v>
      </c>
      <c r="B3" s="13" t="s">
        <v>166</v>
      </c>
      <c r="C3" s="8">
        <v>10000000</v>
      </c>
      <c r="D3" s="12">
        <v>1</v>
      </c>
      <c r="E3" s="12" t="s">
        <v>304</v>
      </c>
      <c r="F3" s="14" t="s">
        <v>131</v>
      </c>
      <c r="G3" s="8">
        <v>20</v>
      </c>
      <c r="H3" s="15">
        <v>1</v>
      </c>
      <c r="I3" s="12">
        <f>M3/C3*H3</f>
        <v>0.53732040000000003</v>
      </c>
      <c r="J3" s="10">
        <f>1000/I3*H3</f>
        <v>1861.08697901662</v>
      </c>
      <c r="K3" s="12"/>
      <c r="L3" s="12"/>
      <c r="M3" s="12">
        <f>O3/N3</f>
        <v>5373204</v>
      </c>
      <c r="N3">
        <v>1</v>
      </c>
      <c r="O3">
        <v>5373204</v>
      </c>
    </row>
    <row r="4" spans="1:15">
      <c r="B4" s="13" t="s">
        <v>166</v>
      </c>
      <c r="C4" s="8">
        <v>10000000</v>
      </c>
      <c r="D4" s="12">
        <v>1</v>
      </c>
      <c r="E4" s="12" t="s">
        <v>304</v>
      </c>
      <c r="F4" s="14" t="s">
        <v>131</v>
      </c>
      <c r="G4" s="8">
        <v>20</v>
      </c>
      <c r="H4" s="15">
        <v>50</v>
      </c>
      <c r="I4" s="12">
        <f t="shared" ref="I4:I10" si="0">M4/C4*H4</f>
        <v>0.57924900000000001</v>
      </c>
      <c r="J4" s="10">
        <f t="shared" ref="J4:J10" si="1">1000/I4*H4</f>
        <v>86318.664339515497</v>
      </c>
      <c r="K4" s="12"/>
      <c r="L4" s="12"/>
      <c r="M4" s="12">
        <f t="shared" ref="M4:M10" si="2">O4/N4</f>
        <v>115849.8</v>
      </c>
      <c r="N4">
        <v>5</v>
      </c>
      <c r="O4">
        <v>579249</v>
      </c>
    </row>
    <row r="5" spans="1:15">
      <c r="B5" s="13" t="s">
        <v>166</v>
      </c>
      <c r="C5" s="8">
        <v>10000000</v>
      </c>
      <c r="D5" s="12">
        <v>1</v>
      </c>
      <c r="E5" s="12" t="s">
        <v>304</v>
      </c>
      <c r="F5" s="14" t="s">
        <v>131</v>
      </c>
      <c r="G5" s="8">
        <v>20</v>
      </c>
      <c r="H5" s="15">
        <v>100</v>
      </c>
      <c r="I5" s="12">
        <f t="shared" si="0"/>
        <v>1.366196</v>
      </c>
      <c r="J5" s="10">
        <f t="shared" si="1"/>
        <v>73195.939674834401</v>
      </c>
      <c r="K5" s="12"/>
      <c r="L5" s="12"/>
      <c r="M5" s="12">
        <f t="shared" si="2"/>
        <v>136619.6</v>
      </c>
      <c r="N5">
        <v>5</v>
      </c>
      <c r="O5">
        <v>683098</v>
      </c>
    </row>
    <row r="6" spans="1:15">
      <c r="B6" s="13" t="s">
        <v>166</v>
      </c>
      <c r="C6" s="8">
        <v>10000000</v>
      </c>
      <c r="D6" s="12">
        <v>1</v>
      </c>
      <c r="E6" s="12" t="s">
        <v>304</v>
      </c>
      <c r="F6" s="14" t="s">
        <v>131</v>
      </c>
      <c r="G6" s="8">
        <v>20</v>
      </c>
      <c r="H6" s="15">
        <v>200</v>
      </c>
      <c r="I6" s="12">
        <f t="shared" si="0"/>
        <v>2.492864</v>
      </c>
      <c r="J6" s="10">
        <f t="shared" si="1"/>
        <v>80229.005673795298</v>
      </c>
      <c r="K6" s="12"/>
      <c r="L6" s="12"/>
      <c r="M6" s="12">
        <f t="shared" si="2"/>
        <v>124643.2</v>
      </c>
      <c r="N6">
        <v>5</v>
      </c>
      <c r="O6">
        <v>623216</v>
      </c>
    </row>
    <row r="7" spans="1:15">
      <c r="B7" s="13" t="s">
        <v>166</v>
      </c>
      <c r="C7" s="8">
        <v>10000000</v>
      </c>
      <c r="D7" s="12">
        <v>1</v>
      </c>
      <c r="E7" s="12" t="s">
        <v>304</v>
      </c>
      <c r="F7" s="14" t="s">
        <v>143</v>
      </c>
      <c r="G7" s="8">
        <v>20</v>
      </c>
      <c r="H7" s="15">
        <v>1</v>
      </c>
      <c r="I7" s="12">
        <f t="shared" si="0"/>
        <v>0.21986</v>
      </c>
      <c r="J7" s="10">
        <f t="shared" si="1"/>
        <v>4548.34894933139</v>
      </c>
      <c r="K7" s="12"/>
      <c r="L7" s="12"/>
      <c r="M7" s="12">
        <f t="shared" si="2"/>
        <v>2198600</v>
      </c>
      <c r="N7">
        <v>1</v>
      </c>
      <c r="O7">
        <v>2198600</v>
      </c>
    </row>
    <row r="8" spans="1:15">
      <c r="B8" s="13" t="s">
        <v>166</v>
      </c>
      <c r="C8" s="8">
        <v>10000000</v>
      </c>
      <c r="D8" s="12">
        <v>1</v>
      </c>
      <c r="E8" s="12" t="s">
        <v>304</v>
      </c>
      <c r="F8" s="14" t="s">
        <v>143</v>
      </c>
      <c r="G8" s="8">
        <v>20</v>
      </c>
      <c r="H8" s="15">
        <v>100</v>
      </c>
      <c r="I8" s="12">
        <f t="shared" si="0"/>
        <v>0.45600800000000002</v>
      </c>
      <c r="J8" s="10">
        <f t="shared" si="1"/>
        <v>219294.39834388901</v>
      </c>
      <c r="K8" s="12"/>
      <c r="L8" s="12"/>
      <c r="M8" s="12">
        <f t="shared" si="2"/>
        <v>45600.800000000003</v>
      </c>
      <c r="N8">
        <v>5</v>
      </c>
      <c r="O8">
        <v>228004</v>
      </c>
    </row>
    <row r="9" spans="1:15">
      <c r="B9" s="13" t="s">
        <v>166</v>
      </c>
      <c r="C9" s="8">
        <v>10000000</v>
      </c>
      <c r="D9" s="12">
        <v>1</v>
      </c>
      <c r="E9" s="12" t="s">
        <v>304</v>
      </c>
      <c r="F9" s="14" t="s">
        <v>143</v>
      </c>
      <c r="G9" s="8">
        <v>20</v>
      </c>
      <c r="H9" s="15">
        <v>200</v>
      </c>
      <c r="I9" s="12">
        <f t="shared" si="0"/>
        <v>0.63971999999999996</v>
      </c>
      <c r="J9" s="10">
        <f t="shared" si="1"/>
        <v>312636.77859063301</v>
      </c>
      <c r="K9" s="12"/>
      <c r="L9" s="12"/>
      <c r="M9" s="12">
        <f t="shared" si="2"/>
        <v>31986</v>
      </c>
      <c r="N9">
        <v>5</v>
      </c>
      <c r="O9">
        <v>159930</v>
      </c>
    </row>
    <row r="10" spans="1:15">
      <c r="A10" t="s">
        <v>129</v>
      </c>
      <c r="B10" s="13" t="s">
        <v>166</v>
      </c>
      <c r="C10" s="8">
        <v>10000000</v>
      </c>
      <c r="D10" s="12">
        <v>1</v>
      </c>
      <c r="E10" s="16" t="s">
        <v>305</v>
      </c>
      <c r="F10" s="14" t="s">
        <v>131</v>
      </c>
      <c r="G10" s="8">
        <v>20</v>
      </c>
      <c r="H10" s="15">
        <v>1</v>
      </c>
      <c r="I10" s="12">
        <f t="shared" si="0"/>
        <v>0.54794010000000004</v>
      </c>
      <c r="J10" s="10">
        <f t="shared" si="1"/>
        <v>1825.0170045959401</v>
      </c>
      <c r="K10" s="12"/>
      <c r="L10" s="12"/>
      <c r="M10" s="12">
        <f t="shared" si="2"/>
        <v>5479401</v>
      </c>
      <c r="N10">
        <v>1</v>
      </c>
      <c r="O10">
        <v>5479401</v>
      </c>
    </row>
    <row r="11" spans="1:15">
      <c r="B11" s="13" t="s">
        <v>166</v>
      </c>
      <c r="C11" s="8">
        <v>10000000</v>
      </c>
      <c r="D11" s="12">
        <v>1</v>
      </c>
      <c r="E11" s="16" t="s">
        <v>305</v>
      </c>
      <c r="F11" s="14" t="s">
        <v>131</v>
      </c>
      <c r="G11" s="8">
        <v>20</v>
      </c>
      <c r="H11" s="15">
        <v>50</v>
      </c>
      <c r="I11" s="12">
        <f t="shared" ref="I11:I16" si="3">M11/C11*H11</f>
        <v>0.53361099999999995</v>
      </c>
      <c r="J11" s="10">
        <f t="shared" ref="J11:J16" si="4">1000/I11*H11</f>
        <v>93701.216804001393</v>
      </c>
      <c r="K11" s="12"/>
      <c r="L11" s="12"/>
      <c r="M11" s="12">
        <f t="shared" ref="M11:M16" si="5">O11/N11</f>
        <v>106722.2</v>
      </c>
      <c r="N11">
        <v>5</v>
      </c>
      <c r="O11">
        <v>533611</v>
      </c>
    </row>
    <row r="12" spans="1:15">
      <c r="B12" s="13" t="s">
        <v>166</v>
      </c>
      <c r="C12" s="8">
        <v>10000000</v>
      </c>
      <c r="D12" s="12">
        <v>1</v>
      </c>
      <c r="E12" s="16" t="s">
        <v>305</v>
      </c>
      <c r="F12" s="14" t="s">
        <v>131</v>
      </c>
      <c r="G12" s="8">
        <v>20</v>
      </c>
      <c r="H12" s="15">
        <v>100</v>
      </c>
      <c r="I12" s="12">
        <f t="shared" si="3"/>
        <v>1.5903039999999999</v>
      </c>
      <c r="J12" s="10">
        <f t="shared" si="4"/>
        <v>62881.059218866299</v>
      </c>
      <c r="K12" s="12"/>
      <c r="L12" s="12"/>
      <c r="M12" s="12">
        <f t="shared" si="5"/>
        <v>159030.39999999999</v>
      </c>
      <c r="N12">
        <v>5</v>
      </c>
      <c r="O12">
        <v>795152</v>
      </c>
    </row>
    <row r="13" spans="1:15">
      <c r="B13" s="13" t="s">
        <v>166</v>
      </c>
      <c r="C13" s="8">
        <v>10000000</v>
      </c>
      <c r="D13" s="12">
        <v>1</v>
      </c>
      <c r="E13" s="16" t="s">
        <v>305</v>
      </c>
      <c r="F13" s="14" t="s">
        <v>131</v>
      </c>
      <c r="G13" s="8">
        <v>20</v>
      </c>
      <c r="H13" s="15">
        <v>200</v>
      </c>
      <c r="I13" s="12">
        <f t="shared" si="3"/>
        <v>2.6549200000000002</v>
      </c>
      <c r="J13" s="10">
        <f t="shared" si="4"/>
        <v>75331.836740843399</v>
      </c>
      <c r="K13" s="12"/>
      <c r="L13" s="12"/>
      <c r="M13" s="12">
        <f t="shared" si="5"/>
        <v>132746</v>
      </c>
      <c r="N13">
        <v>5</v>
      </c>
      <c r="O13">
        <v>663730</v>
      </c>
    </row>
    <row r="14" spans="1:15">
      <c r="B14" s="13" t="s">
        <v>166</v>
      </c>
      <c r="C14" s="8">
        <v>10000000</v>
      </c>
      <c r="D14" s="12">
        <v>1</v>
      </c>
      <c r="E14" s="16" t="s">
        <v>305</v>
      </c>
      <c r="F14" s="14" t="s">
        <v>143</v>
      </c>
      <c r="G14" s="8">
        <v>20</v>
      </c>
      <c r="H14" s="15">
        <v>1</v>
      </c>
      <c r="I14" s="12">
        <f t="shared" si="3"/>
        <v>0.21746099999999999</v>
      </c>
      <c r="J14" s="10">
        <f t="shared" si="4"/>
        <v>4598.5257126565202</v>
      </c>
      <c r="K14" s="12"/>
      <c r="L14" s="12"/>
      <c r="M14" s="12">
        <f t="shared" si="5"/>
        <v>2174610</v>
      </c>
      <c r="N14">
        <v>1</v>
      </c>
      <c r="O14">
        <v>2174610</v>
      </c>
    </row>
    <row r="15" spans="1:15">
      <c r="B15" s="13" t="s">
        <v>166</v>
      </c>
      <c r="C15" s="8">
        <v>10000000</v>
      </c>
      <c r="D15" s="12">
        <v>1</v>
      </c>
      <c r="E15" s="16" t="s">
        <v>305</v>
      </c>
      <c r="F15" s="14" t="s">
        <v>143</v>
      </c>
      <c r="G15" s="8">
        <v>20</v>
      </c>
      <c r="H15" s="15">
        <v>100</v>
      </c>
      <c r="I15" s="12">
        <f t="shared" si="3"/>
        <v>0.44125999999999999</v>
      </c>
      <c r="J15" s="10">
        <f t="shared" si="4"/>
        <v>226623.75923491799</v>
      </c>
      <c r="K15" s="12"/>
      <c r="L15" s="12"/>
      <c r="M15" s="12">
        <f t="shared" si="5"/>
        <v>44126</v>
      </c>
      <c r="N15">
        <v>5</v>
      </c>
      <c r="O15">
        <v>220630</v>
      </c>
    </row>
    <row r="16" spans="1:15">
      <c r="B16" s="13" t="s">
        <v>166</v>
      </c>
      <c r="C16" s="8">
        <v>10000000</v>
      </c>
      <c r="D16" s="12">
        <v>1</v>
      </c>
      <c r="E16" s="16" t="s">
        <v>305</v>
      </c>
      <c r="F16" s="14" t="s">
        <v>143</v>
      </c>
      <c r="G16" s="8">
        <v>20</v>
      </c>
      <c r="H16" s="15">
        <v>200</v>
      </c>
      <c r="I16" s="12">
        <f t="shared" si="3"/>
        <v>0.62281600000000004</v>
      </c>
      <c r="J16" s="10">
        <f t="shared" si="4"/>
        <v>321122.12916816497</v>
      </c>
      <c r="K16" s="12"/>
      <c r="L16" s="12"/>
      <c r="M16" s="12">
        <f t="shared" si="5"/>
        <v>31140.799999999999</v>
      </c>
      <c r="N16">
        <v>5</v>
      </c>
      <c r="O16">
        <v>155704</v>
      </c>
    </row>
  </sheetData>
  <mergeCells count="1">
    <mergeCell ref="A1:K1"/>
  </mergeCells>
  <phoneticPr fontId="11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14" sqref="I14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  <col min="9" max="9" width="10.6328125"/>
    <col min="10" max="10" width="12.90625"/>
  </cols>
  <sheetData>
    <row r="1" spans="1:15" ht="14.25" customHeight="1">
      <c r="A1" s="116" t="s">
        <v>266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5" ht="42">
      <c r="A2" s="5" t="s">
        <v>116</v>
      </c>
      <c r="B2" s="5" t="s">
        <v>117</v>
      </c>
      <c r="C2" s="5" t="s">
        <v>187</v>
      </c>
      <c r="D2" s="5" t="s">
        <v>120</v>
      </c>
      <c r="E2" s="5" t="s">
        <v>303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6" t="s">
        <v>164</v>
      </c>
      <c r="L2" s="7" t="s">
        <v>165</v>
      </c>
      <c r="M2" s="7" t="s">
        <v>126</v>
      </c>
    </row>
    <row r="3" spans="1:15">
      <c r="A3" t="s">
        <v>129</v>
      </c>
      <c r="B3" s="13" t="s">
        <v>166</v>
      </c>
      <c r="C3" s="8">
        <v>10000000</v>
      </c>
      <c r="D3" s="12">
        <v>1</v>
      </c>
      <c r="E3" s="12" t="s">
        <v>304</v>
      </c>
      <c r="F3" s="14" t="s">
        <v>131</v>
      </c>
      <c r="G3" s="8">
        <v>20</v>
      </c>
      <c r="H3" s="15">
        <v>1</v>
      </c>
      <c r="I3" s="12">
        <f>M3/C3*H3</f>
        <v>0.276671</v>
      </c>
      <c r="J3" s="10">
        <f>1000/I3*H3</f>
        <v>3614.4012202218501</v>
      </c>
      <c r="K3" s="12"/>
      <c r="L3" s="12"/>
      <c r="M3" s="12">
        <f>O3/N3</f>
        <v>2766710</v>
      </c>
      <c r="N3">
        <v>1</v>
      </c>
      <c r="O3">
        <v>2766710</v>
      </c>
    </row>
    <row r="4" spans="1:15">
      <c r="B4" s="13" t="s">
        <v>166</v>
      </c>
      <c r="C4" s="8">
        <v>10000000</v>
      </c>
      <c r="D4" s="12">
        <v>1</v>
      </c>
      <c r="E4" s="12" t="s">
        <v>304</v>
      </c>
      <c r="F4" s="14" t="s">
        <v>131</v>
      </c>
      <c r="G4" s="8">
        <v>20</v>
      </c>
      <c r="H4" s="15">
        <v>50</v>
      </c>
      <c r="I4" s="12">
        <f t="shared" ref="I4:I16" si="0">M4/C4*H4</f>
        <v>0.53356499999999996</v>
      </c>
      <c r="J4" s="10">
        <f t="shared" ref="J4:J16" si="1">1000/I4*H4</f>
        <v>93709.2950249735</v>
      </c>
      <c r="K4" s="12"/>
      <c r="L4" s="12"/>
      <c r="M4" s="12">
        <f t="shared" ref="M4:M16" si="2">O4/N4</f>
        <v>106713</v>
      </c>
      <c r="N4">
        <v>5</v>
      </c>
      <c r="O4">
        <v>533565</v>
      </c>
    </row>
    <row r="5" spans="1:15">
      <c r="B5" s="13" t="s">
        <v>166</v>
      </c>
      <c r="C5" s="8">
        <v>10000000</v>
      </c>
      <c r="D5" s="12">
        <v>1</v>
      </c>
      <c r="E5" s="12" t="s">
        <v>304</v>
      </c>
      <c r="F5" s="14" t="s">
        <v>131</v>
      </c>
      <c r="G5" s="8">
        <v>20</v>
      </c>
      <c r="H5" s="15">
        <v>100</v>
      </c>
      <c r="I5" s="12">
        <f t="shared" si="0"/>
        <v>0.76653199999999999</v>
      </c>
      <c r="J5" s="10">
        <f t="shared" si="1"/>
        <v>130457.697786916</v>
      </c>
      <c r="K5" s="12"/>
      <c r="L5" s="12"/>
      <c r="M5" s="12">
        <f t="shared" si="2"/>
        <v>76653.2</v>
      </c>
      <c r="N5">
        <v>5</v>
      </c>
      <c r="O5">
        <v>383266</v>
      </c>
    </row>
    <row r="6" spans="1:15">
      <c r="B6" s="13" t="s">
        <v>166</v>
      </c>
      <c r="C6" s="8">
        <v>10000000</v>
      </c>
      <c r="D6" s="12">
        <v>1</v>
      </c>
      <c r="E6" s="12" t="s">
        <v>304</v>
      </c>
      <c r="F6" s="14" t="s">
        <v>131</v>
      </c>
      <c r="G6" s="8">
        <v>20</v>
      </c>
      <c r="H6" s="15">
        <v>200</v>
      </c>
      <c r="I6" s="12">
        <f t="shared" si="0"/>
        <v>1.0392760000000001</v>
      </c>
      <c r="J6" s="10">
        <f t="shared" si="1"/>
        <v>192441.66131037401</v>
      </c>
      <c r="K6" s="12"/>
      <c r="L6" s="12"/>
      <c r="M6" s="12">
        <f t="shared" si="2"/>
        <v>51963.8</v>
      </c>
      <c r="N6">
        <v>5</v>
      </c>
      <c r="O6">
        <v>259819</v>
      </c>
    </row>
    <row r="7" spans="1:15">
      <c r="B7" s="13" t="s">
        <v>166</v>
      </c>
      <c r="C7" s="8">
        <v>10000000</v>
      </c>
      <c r="D7" s="12">
        <v>1</v>
      </c>
      <c r="E7" s="12" t="s">
        <v>304</v>
      </c>
      <c r="F7" s="14" t="s">
        <v>143</v>
      </c>
      <c r="G7" s="8">
        <v>20</v>
      </c>
      <c r="H7" s="15">
        <v>1</v>
      </c>
      <c r="I7" s="12">
        <f t="shared" si="0"/>
        <v>0.32986399999999999</v>
      </c>
      <c r="J7" s="10">
        <f t="shared" si="1"/>
        <v>3031.5523973516401</v>
      </c>
      <c r="K7" s="12"/>
      <c r="L7" s="12"/>
      <c r="M7" s="12">
        <f t="shared" si="2"/>
        <v>3298640</v>
      </c>
      <c r="N7">
        <v>1</v>
      </c>
      <c r="O7">
        <v>3298640</v>
      </c>
    </row>
    <row r="8" spans="1:15">
      <c r="B8" s="13" t="s">
        <v>166</v>
      </c>
      <c r="C8" s="8">
        <v>10000000</v>
      </c>
      <c r="D8" s="12">
        <v>1</v>
      </c>
      <c r="E8" s="12" t="s">
        <v>304</v>
      </c>
      <c r="F8" s="14" t="s">
        <v>143</v>
      </c>
      <c r="G8" s="8">
        <v>20</v>
      </c>
      <c r="H8" s="15">
        <v>100</v>
      </c>
      <c r="I8" s="12">
        <f t="shared" si="0"/>
        <v>0.41415800000000003</v>
      </c>
      <c r="J8" s="10">
        <f t="shared" si="1"/>
        <v>241453.74470612701</v>
      </c>
      <c r="K8" s="12"/>
      <c r="L8" s="12"/>
      <c r="M8" s="12">
        <f t="shared" si="2"/>
        <v>41415.800000000003</v>
      </c>
      <c r="N8">
        <v>5</v>
      </c>
      <c r="O8">
        <v>207079</v>
      </c>
    </row>
    <row r="9" spans="1:15">
      <c r="B9" s="13" t="s">
        <v>166</v>
      </c>
      <c r="C9" s="8">
        <v>10000000</v>
      </c>
      <c r="D9" s="12">
        <v>1</v>
      </c>
      <c r="E9" s="12" t="s">
        <v>304</v>
      </c>
      <c r="F9" s="14" t="s">
        <v>143</v>
      </c>
      <c r="G9" s="8">
        <v>20</v>
      </c>
      <c r="H9" s="15">
        <v>200</v>
      </c>
      <c r="I9" s="12">
        <f t="shared" si="0"/>
        <v>0.54563600000000001</v>
      </c>
      <c r="J9" s="10">
        <f t="shared" si="1"/>
        <v>366544.72945333499</v>
      </c>
      <c r="K9" s="12"/>
      <c r="L9" s="12"/>
      <c r="M9" s="12">
        <f t="shared" si="2"/>
        <v>27281.8</v>
      </c>
      <c r="N9">
        <v>5</v>
      </c>
      <c r="O9">
        <v>136409</v>
      </c>
    </row>
    <row r="10" spans="1:15">
      <c r="B10" s="13" t="s">
        <v>166</v>
      </c>
      <c r="C10" s="8">
        <v>10000000</v>
      </c>
      <c r="D10" s="12">
        <v>1</v>
      </c>
      <c r="E10" s="12" t="s">
        <v>306</v>
      </c>
      <c r="F10" s="14" t="s">
        <v>131</v>
      </c>
      <c r="G10" s="8">
        <v>20</v>
      </c>
      <c r="H10" s="15">
        <v>1</v>
      </c>
      <c r="I10" s="12">
        <f t="shared" si="0"/>
        <v>0.47114149999999999</v>
      </c>
      <c r="J10" s="10">
        <f t="shared" si="1"/>
        <v>2122.5045978755902</v>
      </c>
      <c r="K10" s="12"/>
      <c r="L10" s="12"/>
      <c r="M10" s="12">
        <f t="shared" si="2"/>
        <v>4711415</v>
      </c>
      <c r="N10">
        <v>1</v>
      </c>
      <c r="O10">
        <v>4711415</v>
      </c>
    </row>
    <row r="11" spans="1:15">
      <c r="B11" s="13" t="s">
        <v>166</v>
      </c>
      <c r="C11" s="8">
        <v>10000000</v>
      </c>
      <c r="D11" s="12">
        <v>1</v>
      </c>
      <c r="E11" s="12" t="s">
        <v>306</v>
      </c>
      <c r="F11" s="14" t="s">
        <v>131</v>
      </c>
      <c r="G11" s="8">
        <v>20</v>
      </c>
      <c r="H11" s="15">
        <v>50</v>
      </c>
      <c r="I11" s="12">
        <f t="shared" si="0"/>
        <v>0.47524899999999998</v>
      </c>
      <c r="J11" s="10">
        <f t="shared" si="1"/>
        <v>105208.006750146</v>
      </c>
      <c r="K11" s="12"/>
      <c r="L11" s="12"/>
      <c r="M11" s="12">
        <f t="shared" si="2"/>
        <v>95049.8</v>
      </c>
      <c r="N11">
        <v>5</v>
      </c>
      <c r="O11">
        <v>475249</v>
      </c>
    </row>
    <row r="12" spans="1:15">
      <c r="B12" s="13" t="s">
        <v>166</v>
      </c>
      <c r="C12" s="8">
        <v>10000000</v>
      </c>
      <c r="D12" s="12">
        <v>1</v>
      </c>
      <c r="E12" s="12" t="s">
        <v>306</v>
      </c>
      <c r="F12" s="14" t="s">
        <v>131</v>
      </c>
      <c r="G12" s="8">
        <v>20</v>
      </c>
      <c r="H12" s="15">
        <v>100</v>
      </c>
      <c r="I12" s="12">
        <f t="shared" si="0"/>
        <v>0.59511000000000003</v>
      </c>
      <c r="J12" s="10">
        <f t="shared" si="1"/>
        <v>168036.16138192901</v>
      </c>
      <c r="K12" s="12"/>
      <c r="L12" s="12"/>
      <c r="M12" s="12">
        <f t="shared" si="2"/>
        <v>59511</v>
      </c>
      <c r="N12">
        <v>5</v>
      </c>
      <c r="O12">
        <v>297555</v>
      </c>
    </row>
    <row r="13" spans="1:15">
      <c r="B13" s="13" t="s">
        <v>166</v>
      </c>
      <c r="C13" s="8">
        <v>10000000</v>
      </c>
      <c r="D13" s="12">
        <v>1</v>
      </c>
      <c r="E13" s="12" t="s">
        <v>306</v>
      </c>
      <c r="F13" s="14" t="s">
        <v>131</v>
      </c>
      <c r="G13" s="8">
        <v>20</v>
      </c>
      <c r="H13" s="15">
        <v>200</v>
      </c>
      <c r="I13" s="12">
        <f t="shared" si="0"/>
        <v>0.80279999999999996</v>
      </c>
      <c r="J13" s="10">
        <f t="shared" si="1"/>
        <v>249128.05181863499</v>
      </c>
      <c r="K13" s="12"/>
      <c r="L13" s="12"/>
      <c r="M13" s="12">
        <f t="shared" si="2"/>
        <v>40140</v>
      </c>
      <c r="N13">
        <v>5</v>
      </c>
      <c r="O13">
        <v>200700</v>
      </c>
    </row>
    <row r="14" spans="1:15">
      <c r="B14" s="13" t="s">
        <v>166</v>
      </c>
      <c r="C14" s="8">
        <v>10000000</v>
      </c>
      <c r="D14" s="12">
        <v>1</v>
      </c>
      <c r="E14" s="12" t="s">
        <v>306</v>
      </c>
      <c r="F14" s="14" t="s">
        <v>143</v>
      </c>
      <c r="G14" s="8">
        <v>20</v>
      </c>
      <c r="H14" s="15">
        <v>1</v>
      </c>
      <c r="I14" s="12">
        <f t="shared" si="0"/>
        <v>0.25817410000000002</v>
      </c>
      <c r="J14" s="10">
        <f t="shared" si="1"/>
        <v>3873.3552281193201</v>
      </c>
      <c r="K14" s="12"/>
      <c r="L14" s="12"/>
      <c r="M14" s="12">
        <f t="shared" si="2"/>
        <v>2581741</v>
      </c>
      <c r="N14">
        <v>1</v>
      </c>
      <c r="O14">
        <v>2581741</v>
      </c>
    </row>
    <row r="15" spans="1:15">
      <c r="B15" s="13" t="s">
        <v>166</v>
      </c>
      <c r="C15" s="8">
        <v>10000000</v>
      </c>
      <c r="D15" s="12">
        <v>1</v>
      </c>
      <c r="E15" s="12" t="s">
        <v>306</v>
      </c>
      <c r="F15" s="14" t="s">
        <v>143</v>
      </c>
      <c r="G15" s="8">
        <v>20</v>
      </c>
      <c r="H15" s="15">
        <v>100</v>
      </c>
      <c r="I15" s="12">
        <f t="shared" si="0"/>
        <v>0.41708200000000001</v>
      </c>
      <c r="J15" s="10">
        <f t="shared" si="1"/>
        <v>239761.006228991</v>
      </c>
      <c r="K15" s="12"/>
      <c r="L15" s="12"/>
      <c r="M15" s="12">
        <f t="shared" si="2"/>
        <v>41708.199999999997</v>
      </c>
      <c r="N15">
        <v>5</v>
      </c>
      <c r="O15">
        <v>208541</v>
      </c>
    </row>
    <row r="16" spans="1:15">
      <c r="B16" s="13" t="s">
        <v>166</v>
      </c>
      <c r="C16" s="8">
        <v>10000000</v>
      </c>
      <c r="D16" s="12">
        <v>1</v>
      </c>
      <c r="E16" s="12" t="s">
        <v>306</v>
      </c>
      <c r="F16" s="14" t="s">
        <v>143</v>
      </c>
      <c r="G16" s="8">
        <v>20</v>
      </c>
      <c r="H16" s="15">
        <v>200</v>
      </c>
      <c r="I16" s="12">
        <f t="shared" si="0"/>
        <v>0.51563599999999998</v>
      </c>
      <c r="J16" s="10">
        <f t="shared" si="1"/>
        <v>387870.51330783701</v>
      </c>
      <c r="K16" s="12"/>
      <c r="L16" s="12"/>
      <c r="M16" s="12">
        <f t="shared" si="2"/>
        <v>25781.8</v>
      </c>
      <c r="N16">
        <v>5</v>
      </c>
      <c r="O16">
        <v>128909</v>
      </c>
    </row>
  </sheetData>
  <mergeCells count="1">
    <mergeCell ref="A1:K1"/>
  </mergeCells>
  <phoneticPr fontId="1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117</v>
      </c>
      <c r="B2" s="3" t="s">
        <v>211</v>
      </c>
      <c r="C2" s="4" t="s">
        <v>187</v>
      </c>
      <c r="D2" s="5" t="s">
        <v>190</v>
      </c>
      <c r="E2" s="6" t="s">
        <v>307</v>
      </c>
      <c r="F2" s="7" t="s">
        <v>308</v>
      </c>
    </row>
    <row r="3" spans="1:7">
      <c r="A3" s="8" t="s">
        <v>309</v>
      </c>
      <c r="B3" s="8" t="s">
        <v>310</v>
      </c>
      <c r="C3" s="8">
        <v>10000000</v>
      </c>
      <c r="D3" s="8">
        <v>1</v>
      </c>
      <c r="E3" s="9"/>
      <c r="F3" s="9"/>
    </row>
    <row r="4" spans="1:7">
      <c r="A4" s="8" t="s">
        <v>309</v>
      </c>
      <c r="B4" s="9" t="s">
        <v>311</v>
      </c>
      <c r="C4" s="8">
        <v>10000000</v>
      </c>
      <c r="D4" s="10">
        <v>1</v>
      </c>
      <c r="E4" s="10">
        <v>131</v>
      </c>
      <c r="F4" s="9"/>
      <c r="G4" s="11" t="s">
        <v>312</v>
      </c>
    </row>
    <row r="5" spans="1:7">
      <c r="A5" s="8" t="s">
        <v>309</v>
      </c>
      <c r="B5" s="12" t="s">
        <v>304</v>
      </c>
      <c r="C5" s="8">
        <v>10000000</v>
      </c>
      <c r="D5" s="10">
        <v>1</v>
      </c>
      <c r="E5" s="10">
        <v>130</v>
      </c>
      <c r="F5" s="12"/>
      <c r="G5" s="11" t="s">
        <v>313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5"/>
  <sheetViews>
    <sheetView topLeftCell="C1" zoomScale="85" zoomScaleNormal="85" workbookViewId="0">
      <selection activeCell="D26" sqref="D26"/>
    </sheetView>
  </sheetViews>
  <sheetFormatPr defaultColWidth="9" defaultRowHeight="14"/>
  <cols>
    <col min="1" max="1" width="10.26953125" customWidth="1"/>
    <col min="2" max="2" width="33.90625" customWidth="1"/>
    <col min="3" max="3" width="9.90625" customWidth="1"/>
    <col min="4" max="4" width="17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27" customWidth="1"/>
    <col min="11" max="11" width="13.453125" style="27" customWidth="1"/>
    <col min="12" max="12" width="15.7265625" style="27" customWidth="1"/>
    <col min="13" max="13" width="9" style="27"/>
    <col min="14" max="14" width="13.08984375" style="27" customWidth="1"/>
  </cols>
  <sheetData>
    <row r="1" spans="1:16">
      <c r="A1" s="104" t="s">
        <v>115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6" ht="28">
      <c r="A2" s="5" t="s">
        <v>116</v>
      </c>
      <c r="B2" s="5" t="s">
        <v>117</v>
      </c>
      <c r="C2" s="5" t="s">
        <v>118</v>
      </c>
      <c r="D2" s="5" t="s">
        <v>140</v>
      </c>
      <c r="E2" s="5" t="s">
        <v>120</v>
      </c>
      <c r="F2" s="5" t="s">
        <v>121</v>
      </c>
      <c r="G2" s="5" t="s">
        <v>122</v>
      </c>
      <c r="H2" s="5" t="s">
        <v>122</v>
      </c>
      <c r="I2" s="5" t="s">
        <v>123</v>
      </c>
      <c r="J2" s="3" t="s">
        <v>124</v>
      </c>
      <c r="K2" s="3" t="s">
        <v>125</v>
      </c>
      <c r="L2" s="38" t="s">
        <v>141</v>
      </c>
      <c r="M2" s="38" t="s">
        <v>127</v>
      </c>
      <c r="N2" s="38" t="s">
        <v>128</v>
      </c>
    </row>
    <row r="3" spans="1:16">
      <c r="A3" s="35" t="s">
        <v>129</v>
      </c>
      <c r="B3" s="16" t="s">
        <v>142</v>
      </c>
      <c r="C3" s="16">
        <v>10000000</v>
      </c>
      <c r="D3" s="8">
        <f>C3/E3/H3/I3</f>
        <v>500000</v>
      </c>
      <c r="E3" s="12">
        <v>1</v>
      </c>
      <c r="F3" s="14" t="s">
        <v>143</v>
      </c>
      <c r="G3" s="8">
        <v>10000</v>
      </c>
      <c r="H3" s="8">
        <v>20</v>
      </c>
      <c r="I3" s="15">
        <v>1</v>
      </c>
      <c r="J3" s="39">
        <f>L3/C3*I3</f>
        <v>0.20846120000000001</v>
      </c>
      <c r="K3" s="39">
        <f>1000/J3*I3</f>
        <v>4797.0557590573198</v>
      </c>
      <c r="L3" s="40">
        <f>P3/O3</f>
        <v>2084612</v>
      </c>
      <c r="M3" s="84">
        <v>0.69</v>
      </c>
      <c r="N3" s="24">
        <v>1442</v>
      </c>
      <c r="O3">
        <v>1</v>
      </c>
      <c r="P3">
        <v>2084612</v>
      </c>
    </row>
    <row r="4" spans="1:16">
      <c r="A4" s="37"/>
      <c r="B4" s="16" t="s">
        <v>142</v>
      </c>
      <c r="C4" s="16">
        <v>10000000</v>
      </c>
      <c r="D4" s="8">
        <f t="shared" ref="D4:D26" si="0">C4/E4/H4/I4</f>
        <v>5000</v>
      </c>
      <c r="E4" s="12">
        <v>1</v>
      </c>
      <c r="F4" s="14" t="s">
        <v>143</v>
      </c>
      <c r="G4" s="8">
        <v>10000</v>
      </c>
      <c r="H4" s="8">
        <v>20</v>
      </c>
      <c r="I4" s="15">
        <v>100</v>
      </c>
      <c r="J4" s="39">
        <f t="shared" ref="J4:J26" si="1">L4/C4*I4</f>
        <v>0.51347200000000004</v>
      </c>
      <c r="K4" s="39">
        <f t="shared" ref="K4:K26" si="2">1000/J4*I4</f>
        <v>194752.586314346</v>
      </c>
      <c r="L4" s="40">
        <f t="shared" ref="L4:L26" si="3">P4/O4</f>
        <v>51347.199999999997</v>
      </c>
      <c r="M4" s="84">
        <v>1.1100000000000001</v>
      </c>
      <c r="N4" s="24">
        <v>87379</v>
      </c>
      <c r="O4">
        <v>5</v>
      </c>
      <c r="P4">
        <v>256736</v>
      </c>
    </row>
    <row r="5" spans="1:16">
      <c r="A5" s="37"/>
      <c r="B5" s="16" t="s">
        <v>142</v>
      </c>
      <c r="C5" s="16">
        <v>10000000</v>
      </c>
      <c r="D5" s="8">
        <f t="shared" si="0"/>
        <v>2500</v>
      </c>
      <c r="E5" s="12">
        <v>1</v>
      </c>
      <c r="F5" s="14" t="s">
        <v>143</v>
      </c>
      <c r="G5" s="8">
        <v>10000</v>
      </c>
      <c r="H5" s="8">
        <v>20</v>
      </c>
      <c r="I5" s="15">
        <v>200</v>
      </c>
      <c r="J5" s="39">
        <f t="shared" si="1"/>
        <v>0.52026399999999995</v>
      </c>
      <c r="K5" s="39">
        <f t="shared" si="2"/>
        <v>384420.21742807498</v>
      </c>
      <c r="L5" s="40">
        <f t="shared" si="3"/>
        <v>26013.200000000001</v>
      </c>
      <c r="M5" s="84">
        <v>1.29</v>
      </c>
      <c r="N5" s="24">
        <v>147950</v>
      </c>
      <c r="O5">
        <v>5</v>
      </c>
      <c r="P5">
        <v>130066</v>
      </c>
    </row>
    <row r="6" spans="1:16">
      <c r="A6" s="35" t="s">
        <v>129</v>
      </c>
      <c r="B6" s="16" t="s">
        <v>142</v>
      </c>
      <c r="C6" s="16">
        <v>10000000</v>
      </c>
      <c r="D6" s="8">
        <f t="shared" si="0"/>
        <v>500000</v>
      </c>
      <c r="E6" s="12">
        <v>1</v>
      </c>
      <c r="F6" s="36" t="s">
        <v>144</v>
      </c>
      <c r="G6" s="8">
        <v>10000</v>
      </c>
      <c r="H6" s="8">
        <v>20</v>
      </c>
      <c r="I6" s="15">
        <v>1</v>
      </c>
      <c r="J6" s="39">
        <f t="shared" si="1"/>
        <v>0.20846120000000001</v>
      </c>
      <c r="K6" s="39">
        <f t="shared" si="2"/>
        <v>4797.0557590573198</v>
      </c>
      <c r="L6" s="40">
        <f t="shared" si="3"/>
        <v>2084612</v>
      </c>
      <c r="M6" s="84">
        <v>0.69</v>
      </c>
      <c r="N6" s="24">
        <v>1442</v>
      </c>
      <c r="O6">
        <v>1</v>
      </c>
      <c r="P6">
        <v>2084612</v>
      </c>
    </row>
    <row r="7" spans="1:16">
      <c r="A7" s="37"/>
      <c r="B7" s="16" t="s">
        <v>142</v>
      </c>
      <c r="C7" s="16">
        <v>10000000</v>
      </c>
      <c r="D7" s="8">
        <f t="shared" ref="D7:D8" si="4">C7/E7/H7/I7</f>
        <v>5000</v>
      </c>
      <c r="E7" s="12">
        <v>1</v>
      </c>
      <c r="F7" s="36" t="s">
        <v>144</v>
      </c>
      <c r="G7" s="8">
        <v>10000</v>
      </c>
      <c r="H7" s="8">
        <v>20</v>
      </c>
      <c r="I7" s="15">
        <v>100</v>
      </c>
      <c r="J7" s="39">
        <f t="shared" ref="J7:J8" si="5">L7/C7*I7</f>
        <v>0.51347200000000004</v>
      </c>
      <c r="K7" s="39">
        <f t="shared" ref="K7:K9" si="6">1000/J7*I7</f>
        <v>194752.586314346</v>
      </c>
      <c r="L7" s="40">
        <f t="shared" ref="L7:L8" si="7">P7/O7</f>
        <v>51347.199999999997</v>
      </c>
      <c r="M7" s="84">
        <v>1.1100000000000001</v>
      </c>
      <c r="N7" s="24">
        <v>87379</v>
      </c>
      <c r="O7">
        <v>5</v>
      </c>
      <c r="P7">
        <v>256736</v>
      </c>
    </row>
    <row r="8" spans="1:16">
      <c r="A8" s="37"/>
      <c r="B8" s="16" t="s">
        <v>142</v>
      </c>
      <c r="C8" s="16">
        <v>10000000</v>
      </c>
      <c r="D8" s="8">
        <f t="shared" si="4"/>
        <v>2500</v>
      </c>
      <c r="E8" s="12">
        <v>1</v>
      </c>
      <c r="F8" s="36" t="s">
        <v>144</v>
      </c>
      <c r="G8" s="8">
        <v>10000</v>
      </c>
      <c r="H8" s="8">
        <v>20</v>
      </c>
      <c r="I8" s="15">
        <v>200</v>
      </c>
      <c r="J8" s="39">
        <f t="shared" si="5"/>
        <v>0.52026399999999995</v>
      </c>
      <c r="K8" s="39">
        <f t="shared" si="6"/>
        <v>384420.21742807498</v>
      </c>
      <c r="L8" s="40">
        <f t="shared" si="7"/>
        <v>26013.200000000001</v>
      </c>
      <c r="M8" s="84">
        <v>1.29</v>
      </c>
      <c r="N8" s="24">
        <v>147950</v>
      </c>
      <c r="O8">
        <v>5</v>
      </c>
      <c r="P8">
        <v>130066</v>
      </c>
    </row>
    <row r="9" spans="1:16">
      <c r="A9" s="35"/>
      <c r="B9" s="16" t="s">
        <v>133</v>
      </c>
      <c r="C9" s="16">
        <v>1</v>
      </c>
      <c r="D9" s="8">
        <v>1000</v>
      </c>
      <c r="E9" s="12">
        <v>1</v>
      </c>
      <c r="F9" s="8" t="s">
        <v>145</v>
      </c>
      <c r="G9" s="8">
        <v>10000</v>
      </c>
      <c r="H9" s="8">
        <v>20</v>
      </c>
      <c r="I9" s="15">
        <v>1</v>
      </c>
      <c r="J9" s="39">
        <f>L9/D9/H9</f>
        <v>0.2455</v>
      </c>
      <c r="K9" s="39">
        <f t="shared" si="6"/>
        <v>4073.3197556008099</v>
      </c>
      <c r="L9" s="40">
        <f t="shared" si="3"/>
        <v>4910</v>
      </c>
      <c r="O9">
        <v>1</v>
      </c>
      <c r="P9">
        <v>4910</v>
      </c>
    </row>
    <row r="10" spans="1:16">
      <c r="A10" s="37"/>
      <c r="B10" s="16" t="s">
        <v>133</v>
      </c>
      <c r="C10" s="16">
        <v>1</v>
      </c>
      <c r="D10" s="8">
        <v>1000</v>
      </c>
      <c r="E10" s="12">
        <v>1</v>
      </c>
      <c r="F10" s="8" t="s">
        <v>145</v>
      </c>
      <c r="G10" s="8">
        <v>10000</v>
      </c>
      <c r="H10" s="8">
        <v>20</v>
      </c>
      <c r="I10" s="15">
        <v>100</v>
      </c>
      <c r="J10" s="39">
        <f t="shared" ref="J10:J11" si="8">L10/D10/H10</f>
        <v>0.68586000000000003</v>
      </c>
      <c r="K10" s="39">
        <f t="shared" ref="K10:K11" si="9">1000/J10*I10</f>
        <v>145802.35033388701</v>
      </c>
      <c r="L10" s="40">
        <f t="shared" si="3"/>
        <v>13717.2</v>
      </c>
      <c r="O10">
        <v>5</v>
      </c>
      <c r="P10">
        <v>68586</v>
      </c>
    </row>
    <row r="11" spans="1:16">
      <c r="A11" s="37"/>
      <c r="B11" s="16" t="s">
        <v>133</v>
      </c>
      <c r="C11" s="16">
        <v>1</v>
      </c>
      <c r="D11" s="8">
        <v>1000</v>
      </c>
      <c r="E11" s="12">
        <v>1</v>
      </c>
      <c r="F11" s="8" t="s">
        <v>145</v>
      </c>
      <c r="G11" s="8">
        <v>10000</v>
      </c>
      <c r="H11" s="8">
        <v>20</v>
      </c>
      <c r="I11" s="15">
        <v>200</v>
      </c>
      <c r="J11" s="39">
        <f t="shared" si="8"/>
        <v>1.4814099999999999</v>
      </c>
      <c r="K11" s="39">
        <f t="shared" si="9"/>
        <v>135006.51406430401</v>
      </c>
      <c r="L11" s="40">
        <f t="shared" si="3"/>
        <v>29628.2</v>
      </c>
      <c r="O11">
        <v>5</v>
      </c>
      <c r="P11">
        <v>148141</v>
      </c>
    </row>
    <row r="12" spans="1:16">
      <c r="A12" s="37"/>
      <c r="B12" s="16" t="s">
        <v>133</v>
      </c>
      <c r="C12" s="16">
        <v>6000000</v>
      </c>
      <c r="D12" s="8">
        <f>C12/E12/H12/I12</f>
        <v>300000</v>
      </c>
      <c r="E12" s="12">
        <v>1</v>
      </c>
      <c r="F12" s="14" t="s">
        <v>143</v>
      </c>
      <c r="G12" s="8">
        <v>10000</v>
      </c>
      <c r="H12" s="8">
        <v>20</v>
      </c>
      <c r="I12" s="15">
        <v>1</v>
      </c>
      <c r="J12" s="39">
        <f t="shared" si="1"/>
        <v>0.43163516666666701</v>
      </c>
      <c r="K12" s="39">
        <f t="shared" si="2"/>
        <v>2316.7713782974902</v>
      </c>
      <c r="L12" s="40">
        <f t="shared" si="3"/>
        <v>2589811</v>
      </c>
      <c r="M12" s="84">
        <v>0.56000000000000005</v>
      </c>
      <c r="N12" s="24">
        <v>1778</v>
      </c>
      <c r="O12">
        <v>1</v>
      </c>
      <c r="P12">
        <v>2589811</v>
      </c>
    </row>
    <row r="13" spans="1:16">
      <c r="A13" s="37"/>
      <c r="B13" s="16" t="s">
        <v>133</v>
      </c>
      <c r="C13" s="16">
        <v>6000000</v>
      </c>
      <c r="D13" s="8">
        <f>C13/E13/H13/I13</f>
        <v>3000</v>
      </c>
      <c r="E13" s="12">
        <v>1</v>
      </c>
      <c r="F13" s="14" t="s">
        <v>143</v>
      </c>
      <c r="G13" s="8">
        <v>10000</v>
      </c>
      <c r="H13" s="8">
        <v>20</v>
      </c>
      <c r="I13" s="15">
        <v>100</v>
      </c>
      <c r="J13" s="39">
        <f t="shared" si="1"/>
        <v>0.41106999999999999</v>
      </c>
      <c r="K13" s="39">
        <f t="shared" si="2"/>
        <v>243267.57000024299</v>
      </c>
      <c r="L13" s="40">
        <f t="shared" si="3"/>
        <v>24664.2</v>
      </c>
      <c r="M13" s="84">
        <v>0.97</v>
      </c>
      <c r="N13" s="24">
        <v>98822</v>
      </c>
      <c r="O13">
        <v>5</v>
      </c>
      <c r="P13">
        <v>123321</v>
      </c>
    </row>
    <row r="14" spans="1:16">
      <c r="A14" s="37"/>
      <c r="B14" s="16" t="s">
        <v>133</v>
      </c>
      <c r="C14" s="16">
        <v>6000000</v>
      </c>
      <c r="D14" s="8">
        <f>C14/E14/H14/I14</f>
        <v>1500</v>
      </c>
      <c r="E14" s="12">
        <v>1</v>
      </c>
      <c r="F14" s="14" t="s">
        <v>143</v>
      </c>
      <c r="G14" s="8">
        <v>10000</v>
      </c>
      <c r="H14" s="8">
        <v>20</v>
      </c>
      <c r="I14" s="15">
        <v>200</v>
      </c>
      <c r="J14" s="39">
        <f t="shared" si="1"/>
        <v>0.56644000000000005</v>
      </c>
      <c r="K14" s="39">
        <f t="shared" si="2"/>
        <v>353082.40943436202</v>
      </c>
      <c r="L14" s="40">
        <f t="shared" si="3"/>
        <v>16993.2</v>
      </c>
      <c r="M14" s="84">
        <v>1.49</v>
      </c>
      <c r="N14" s="24">
        <v>131567</v>
      </c>
      <c r="O14">
        <v>5</v>
      </c>
      <c r="P14">
        <v>84966</v>
      </c>
    </row>
    <row r="15" spans="1:16">
      <c r="A15" s="37"/>
      <c r="B15" s="16" t="s">
        <v>133</v>
      </c>
      <c r="C15" s="16">
        <v>6000000</v>
      </c>
      <c r="D15" s="8">
        <f t="shared" si="0"/>
        <v>300000</v>
      </c>
      <c r="E15" s="12">
        <v>1</v>
      </c>
      <c r="F15" s="8" t="s">
        <v>146</v>
      </c>
      <c r="G15" s="8">
        <v>10000</v>
      </c>
      <c r="H15" s="8">
        <v>20</v>
      </c>
      <c r="I15" s="15">
        <v>1</v>
      </c>
      <c r="J15" s="39">
        <f t="shared" si="1"/>
        <v>0.42765116666666703</v>
      </c>
      <c r="K15" s="39">
        <f t="shared" si="2"/>
        <v>2338.3544298370898</v>
      </c>
      <c r="L15" s="40">
        <f t="shared" si="3"/>
        <v>2565907</v>
      </c>
      <c r="M15" s="84">
        <v>4.6000000000000001E-4</v>
      </c>
      <c r="N15" s="24">
        <v>2173913</v>
      </c>
      <c r="O15">
        <v>1</v>
      </c>
      <c r="P15">
        <v>2565907</v>
      </c>
    </row>
    <row r="16" spans="1:16">
      <c r="A16" s="37"/>
      <c r="B16" s="16" t="s">
        <v>133</v>
      </c>
      <c r="C16" s="16">
        <v>6000000</v>
      </c>
      <c r="D16" s="8">
        <f t="shared" si="0"/>
        <v>3000</v>
      </c>
      <c r="E16" s="12">
        <v>1</v>
      </c>
      <c r="F16" s="8" t="s">
        <v>146</v>
      </c>
      <c r="G16" s="8">
        <v>10000</v>
      </c>
      <c r="H16" s="8">
        <v>20</v>
      </c>
      <c r="I16" s="15">
        <v>100</v>
      </c>
      <c r="J16" s="39">
        <f t="shared" si="1"/>
        <v>1.1403300000000001</v>
      </c>
      <c r="K16" s="39">
        <f t="shared" si="2"/>
        <v>87693.913165487204</v>
      </c>
      <c r="L16" s="40">
        <f t="shared" si="3"/>
        <v>68419.8</v>
      </c>
      <c r="M16" s="85">
        <v>3.2000000000000003E-4</v>
      </c>
      <c r="N16" s="24">
        <v>248138958</v>
      </c>
      <c r="O16">
        <v>5</v>
      </c>
      <c r="P16">
        <v>342099</v>
      </c>
    </row>
    <row r="17" spans="1:16">
      <c r="A17" s="37"/>
      <c r="B17" s="16" t="s">
        <v>133</v>
      </c>
      <c r="C17" s="16">
        <v>6000000</v>
      </c>
      <c r="D17" s="8">
        <f t="shared" si="0"/>
        <v>1500</v>
      </c>
      <c r="E17" s="12">
        <v>1</v>
      </c>
      <c r="F17" s="8" t="s">
        <v>146</v>
      </c>
      <c r="G17" s="8">
        <v>10000</v>
      </c>
      <c r="H17" s="8">
        <v>20</v>
      </c>
      <c r="I17" s="15">
        <v>200</v>
      </c>
      <c r="J17" s="39">
        <f t="shared" si="1"/>
        <v>2.01216666666667</v>
      </c>
      <c r="K17" s="39">
        <f t="shared" si="2"/>
        <v>99395.344984676602</v>
      </c>
      <c r="L17" s="40">
        <f t="shared" si="3"/>
        <v>60365</v>
      </c>
      <c r="M17" s="84" t="s">
        <v>147</v>
      </c>
      <c r="N17" s="24">
        <v>50955414</v>
      </c>
      <c r="O17">
        <v>5</v>
      </c>
      <c r="P17">
        <v>301825</v>
      </c>
    </row>
    <row r="18" spans="1:16">
      <c r="A18" s="37"/>
      <c r="B18" s="16" t="s">
        <v>135</v>
      </c>
      <c r="C18" s="16">
        <v>3000000</v>
      </c>
      <c r="D18" s="8">
        <f t="shared" si="0"/>
        <v>150000</v>
      </c>
      <c r="E18" s="12">
        <v>1</v>
      </c>
      <c r="F18" s="8" t="s">
        <v>148</v>
      </c>
      <c r="G18" s="8">
        <v>10000</v>
      </c>
      <c r="H18" s="8">
        <v>20</v>
      </c>
      <c r="I18" s="15">
        <v>1</v>
      </c>
      <c r="J18" s="39">
        <f t="shared" si="1"/>
        <v>0.53008166666666701</v>
      </c>
      <c r="K18" s="39">
        <f t="shared" si="2"/>
        <v>1886.5017654512401</v>
      </c>
      <c r="L18" s="40">
        <f t="shared" si="3"/>
        <v>1590245</v>
      </c>
      <c r="M18" s="84">
        <v>0.64</v>
      </c>
      <c r="N18" s="24">
        <v>1562</v>
      </c>
      <c r="O18">
        <v>1</v>
      </c>
      <c r="P18">
        <v>1590245</v>
      </c>
    </row>
    <row r="19" spans="1:16">
      <c r="A19" s="37"/>
      <c r="B19" s="16" t="s">
        <v>135</v>
      </c>
      <c r="C19" s="16">
        <v>3000000</v>
      </c>
      <c r="D19" s="8">
        <f t="shared" si="0"/>
        <v>1500</v>
      </c>
      <c r="E19" s="12">
        <v>1</v>
      </c>
      <c r="F19" s="8" t="s">
        <v>148</v>
      </c>
      <c r="G19" s="8">
        <v>10000</v>
      </c>
      <c r="H19" s="8">
        <v>20</v>
      </c>
      <c r="I19" s="15">
        <v>100</v>
      </c>
      <c r="J19" s="39">
        <f t="shared" si="1"/>
        <v>0.44889333333333298</v>
      </c>
      <c r="K19" s="39">
        <f t="shared" si="2"/>
        <v>222770.07158344999</v>
      </c>
      <c r="L19" s="40">
        <f t="shared" si="3"/>
        <v>13466.8</v>
      </c>
      <c r="M19" s="84">
        <v>1.19</v>
      </c>
      <c r="N19" s="86">
        <v>82098</v>
      </c>
      <c r="O19">
        <v>5</v>
      </c>
      <c r="P19">
        <v>67334</v>
      </c>
    </row>
    <row r="20" spans="1:16">
      <c r="A20" s="37"/>
      <c r="B20" s="16" t="s">
        <v>135</v>
      </c>
      <c r="C20" s="16">
        <v>3000000</v>
      </c>
      <c r="D20" s="8">
        <f t="shared" si="0"/>
        <v>750</v>
      </c>
      <c r="E20" s="12">
        <v>1</v>
      </c>
      <c r="F20" s="8" t="s">
        <v>148</v>
      </c>
      <c r="G20" s="8">
        <v>10000</v>
      </c>
      <c r="H20" s="8">
        <v>20</v>
      </c>
      <c r="I20" s="15">
        <v>200</v>
      </c>
      <c r="J20" s="39">
        <f t="shared" si="1"/>
        <v>0.59094666666666695</v>
      </c>
      <c r="K20" s="39">
        <f t="shared" si="2"/>
        <v>338440.01714762702</v>
      </c>
      <c r="L20" s="40">
        <f t="shared" si="3"/>
        <v>8864.2000000000007</v>
      </c>
      <c r="M20" s="84">
        <v>1.48</v>
      </c>
      <c r="N20" s="24">
        <v>130396</v>
      </c>
      <c r="O20">
        <v>5</v>
      </c>
      <c r="P20">
        <v>44321</v>
      </c>
    </row>
    <row r="21" spans="1:16">
      <c r="A21" s="37"/>
      <c r="B21" s="16" t="s">
        <v>130</v>
      </c>
      <c r="C21" s="16">
        <v>10000000</v>
      </c>
      <c r="D21" s="8">
        <f t="shared" si="0"/>
        <v>125000</v>
      </c>
      <c r="E21" s="12">
        <v>4</v>
      </c>
      <c r="F21" s="8" t="s">
        <v>149</v>
      </c>
      <c r="G21" s="8">
        <v>10000</v>
      </c>
      <c r="H21" s="8">
        <v>20</v>
      </c>
      <c r="I21" s="15">
        <v>1</v>
      </c>
      <c r="J21" s="39">
        <f t="shared" si="1"/>
        <v>0.21712890000000001</v>
      </c>
      <c r="K21" s="39">
        <f t="shared" si="2"/>
        <v>4605.55918627138</v>
      </c>
      <c r="L21" s="40">
        <f t="shared" si="3"/>
        <v>2171289</v>
      </c>
      <c r="M21" s="84">
        <v>1.95</v>
      </c>
      <c r="N21" s="40">
        <v>513</v>
      </c>
      <c r="O21">
        <v>1</v>
      </c>
      <c r="P21">
        <v>2171289</v>
      </c>
    </row>
    <row r="22" spans="1:16">
      <c r="A22" s="37"/>
      <c r="B22" s="16" t="s">
        <v>130</v>
      </c>
      <c r="C22" s="16">
        <v>10000000</v>
      </c>
      <c r="D22" s="8">
        <f t="shared" si="0"/>
        <v>1250</v>
      </c>
      <c r="E22" s="12">
        <v>4</v>
      </c>
      <c r="F22" s="8" t="s">
        <v>149</v>
      </c>
      <c r="G22" s="8">
        <v>10000</v>
      </c>
      <c r="H22" s="8">
        <v>20</v>
      </c>
      <c r="I22" s="15">
        <v>100</v>
      </c>
      <c r="J22" s="39">
        <f t="shared" si="1"/>
        <v>0.49641600000000002</v>
      </c>
      <c r="K22" s="39">
        <f t="shared" si="2"/>
        <v>201443.95023528699</v>
      </c>
      <c r="L22" s="40">
        <f t="shared" si="3"/>
        <v>49641.599999999999</v>
      </c>
      <c r="M22" s="84">
        <v>4.0999999999999996</v>
      </c>
      <c r="N22" s="24">
        <v>24057</v>
      </c>
      <c r="O22">
        <v>5</v>
      </c>
      <c r="P22">
        <v>248208</v>
      </c>
    </row>
    <row r="23" spans="1:16">
      <c r="A23" s="37"/>
      <c r="B23" s="16" t="s">
        <v>130</v>
      </c>
      <c r="C23" s="16">
        <v>10000000</v>
      </c>
      <c r="D23" s="8">
        <f t="shared" si="0"/>
        <v>625</v>
      </c>
      <c r="E23" s="12">
        <v>4</v>
      </c>
      <c r="F23" s="8" t="s">
        <v>149</v>
      </c>
      <c r="G23" s="8">
        <v>10000</v>
      </c>
      <c r="H23" s="8">
        <v>20</v>
      </c>
      <c r="I23" s="15">
        <v>200</v>
      </c>
      <c r="J23" s="39">
        <f t="shared" si="1"/>
        <v>0.62919999999999998</v>
      </c>
      <c r="K23" s="39">
        <f t="shared" si="2"/>
        <v>317863.95422759099</v>
      </c>
      <c r="L23" s="40">
        <f t="shared" si="3"/>
        <v>31460</v>
      </c>
      <c r="M23" s="84">
        <v>4.6399999999999997</v>
      </c>
      <c r="N23" s="24">
        <v>41304</v>
      </c>
      <c r="O23">
        <v>5</v>
      </c>
      <c r="P23">
        <v>157300</v>
      </c>
    </row>
    <row r="24" spans="1:16">
      <c r="A24" s="37"/>
      <c r="B24" s="16" t="s">
        <v>130</v>
      </c>
      <c r="C24" s="16">
        <v>10000000</v>
      </c>
      <c r="D24" s="8">
        <f t="shared" si="0"/>
        <v>125000</v>
      </c>
      <c r="E24" s="12">
        <v>4</v>
      </c>
      <c r="F24" s="8" t="s">
        <v>150</v>
      </c>
      <c r="G24" s="8">
        <v>10000</v>
      </c>
      <c r="H24" s="8">
        <v>20</v>
      </c>
      <c r="I24" s="15">
        <v>1</v>
      </c>
      <c r="J24" s="39">
        <f t="shared" si="1"/>
        <v>0.27144760000000001</v>
      </c>
      <c r="K24" s="39">
        <f t="shared" si="2"/>
        <v>3683.9522618730098</v>
      </c>
      <c r="L24" s="40">
        <f t="shared" si="3"/>
        <v>2714476</v>
      </c>
      <c r="M24" s="87">
        <v>0.97</v>
      </c>
      <c r="N24" s="24">
        <v>1035</v>
      </c>
      <c r="O24">
        <v>1</v>
      </c>
      <c r="P24">
        <v>2714476</v>
      </c>
    </row>
    <row r="25" spans="1:16">
      <c r="A25" s="37"/>
      <c r="B25" s="16" t="s">
        <v>130</v>
      </c>
      <c r="C25" s="16">
        <v>10000000</v>
      </c>
      <c r="D25" s="8">
        <f t="shared" si="0"/>
        <v>1250</v>
      </c>
      <c r="E25" s="12">
        <v>4</v>
      </c>
      <c r="F25" s="8" t="s">
        <v>150</v>
      </c>
      <c r="G25" s="8">
        <v>10000</v>
      </c>
      <c r="H25" s="8">
        <v>20</v>
      </c>
      <c r="I25" s="15">
        <v>100</v>
      </c>
      <c r="J25" s="39">
        <f t="shared" si="1"/>
        <v>0.56175200000000003</v>
      </c>
      <c r="K25" s="39">
        <f t="shared" si="2"/>
        <v>178014.49750067599</v>
      </c>
      <c r="L25" s="40">
        <f t="shared" si="3"/>
        <v>56175.199999999997</v>
      </c>
      <c r="M25" s="84">
        <v>1.47</v>
      </c>
      <c r="N25" s="24">
        <v>66736</v>
      </c>
      <c r="O25">
        <v>5</v>
      </c>
      <c r="P25">
        <v>280876</v>
      </c>
    </row>
    <row r="26" spans="1:16">
      <c r="A26" s="83"/>
      <c r="B26" s="16" t="s">
        <v>130</v>
      </c>
      <c r="C26" s="16">
        <v>10000000</v>
      </c>
      <c r="D26" s="8">
        <f t="shared" si="0"/>
        <v>625</v>
      </c>
      <c r="E26" s="12">
        <v>4</v>
      </c>
      <c r="F26" s="8" t="s">
        <v>150</v>
      </c>
      <c r="G26" s="8">
        <v>10000</v>
      </c>
      <c r="H26" s="8">
        <v>20</v>
      </c>
      <c r="I26" s="15">
        <v>200</v>
      </c>
      <c r="J26" s="39">
        <f t="shared" si="1"/>
        <v>0.71556399999999998</v>
      </c>
      <c r="K26" s="39">
        <f t="shared" si="2"/>
        <v>279499.80714513297</v>
      </c>
      <c r="L26" s="40">
        <f t="shared" si="3"/>
        <v>35778.199999999997</v>
      </c>
      <c r="M26" s="84">
        <v>1.85</v>
      </c>
      <c r="N26" s="24">
        <v>104678</v>
      </c>
      <c r="O26">
        <v>5</v>
      </c>
      <c r="P26">
        <v>178891</v>
      </c>
    </row>
    <row r="27" spans="1:16" ht="14.25" customHeight="1">
      <c r="A27" s="105" t="s">
        <v>151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</row>
    <row r="28" spans="1:16">
      <c r="A28" s="1"/>
      <c r="E28" s="1"/>
      <c r="F28" s="1"/>
      <c r="G28" s="1"/>
      <c r="H28" s="1"/>
      <c r="I28" s="1"/>
      <c r="J28" s="41"/>
      <c r="K28" s="41"/>
    </row>
    <row r="35" ht="14.25" customHeight="1"/>
  </sheetData>
  <mergeCells count="2">
    <mergeCell ref="A1:K1"/>
    <mergeCell ref="A27:K2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3"/>
  <sheetViews>
    <sheetView topLeftCell="A16" zoomScale="70" zoomScaleNormal="70" workbookViewId="0">
      <selection activeCell="K38" sqref="K38"/>
    </sheetView>
  </sheetViews>
  <sheetFormatPr defaultColWidth="9" defaultRowHeight="14"/>
  <cols>
    <col min="1" max="1" width="8" customWidth="1"/>
    <col min="2" max="2" width="34.90625" customWidth="1"/>
    <col min="3" max="3" width="9.90625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6">
      <c r="A1" s="104" t="s">
        <v>115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6" ht="28">
      <c r="A2" s="5" t="s">
        <v>116</v>
      </c>
      <c r="B2" s="5" t="s">
        <v>117</v>
      </c>
      <c r="C2" s="5" t="s">
        <v>118</v>
      </c>
      <c r="D2" s="5" t="s">
        <v>152</v>
      </c>
      <c r="E2" s="5" t="s">
        <v>120</v>
      </c>
      <c r="F2" s="5" t="s">
        <v>121</v>
      </c>
      <c r="G2" s="5" t="s">
        <v>153</v>
      </c>
      <c r="H2" s="5" t="s">
        <v>122</v>
      </c>
      <c r="I2" s="5" t="s">
        <v>123</v>
      </c>
      <c r="J2" s="6" t="s">
        <v>124</v>
      </c>
      <c r="K2" s="6" t="s">
        <v>125</v>
      </c>
      <c r="L2" s="7" t="s">
        <v>141</v>
      </c>
      <c r="M2" s="7" t="s">
        <v>127</v>
      </c>
      <c r="N2" s="7" t="s">
        <v>128</v>
      </c>
    </row>
    <row r="3" spans="1:16">
      <c r="A3" s="107" t="s">
        <v>129</v>
      </c>
      <c r="B3" s="16" t="s">
        <v>154</v>
      </c>
      <c r="C3" s="16">
        <v>6000000</v>
      </c>
      <c r="D3" s="8">
        <f>C3/I3/H3/E3</f>
        <v>300000</v>
      </c>
      <c r="E3" s="12">
        <v>1</v>
      </c>
      <c r="F3" s="8" t="s">
        <v>155</v>
      </c>
      <c r="G3" s="8" t="s">
        <v>156</v>
      </c>
      <c r="H3" s="8">
        <v>20</v>
      </c>
      <c r="I3" s="8">
        <v>1</v>
      </c>
      <c r="J3" s="10">
        <f>L3/C3*I3</f>
        <v>0.8031855</v>
      </c>
      <c r="K3" s="10">
        <f>1000/J3*I3*2</f>
        <v>2490.0847936124301</v>
      </c>
      <c r="L3" s="12">
        <f>P3/O3</f>
        <v>4819113</v>
      </c>
      <c r="M3" s="79">
        <v>2.1</v>
      </c>
      <c r="N3" s="79">
        <v>476</v>
      </c>
      <c r="O3">
        <v>1</v>
      </c>
      <c r="P3">
        <v>4819113</v>
      </c>
    </row>
    <row r="4" spans="1:16">
      <c r="A4" s="108"/>
      <c r="B4" s="16" t="s">
        <v>154</v>
      </c>
      <c r="C4" s="16">
        <v>6000000</v>
      </c>
      <c r="D4" s="8">
        <f t="shared" ref="D4:D38" si="0">C4/I4/H4/E4</f>
        <v>3000</v>
      </c>
      <c r="E4" s="12">
        <v>1</v>
      </c>
      <c r="F4" s="8" t="s">
        <v>155</v>
      </c>
      <c r="G4" s="8" t="s">
        <v>156</v>
      </c>
      <c r="H4" s="8">
        <v>20</v>
      </c>
      <c r="I4" s="80">
        <v>100</v>
      </c>
      <c r="J4" s="10">
        <f t="shared" ref="J4:J38" si="1">L4/C4*I4</f>
        <v>1.7565933333333299</v>
      </c>
      <c r="K4" s="10">
        <f t="shared" ref="K4:K38" si="2">1000/J4*I4*2</f>
        <v>113856.745442884</v>
      </c>
      <c r="L4" s="12">
        <f t="shared" ref="L4:L38" si="3">P4/O4</f>
        <v>105395.6</v>
      </c>
      <c r="M4" s="81">
        <v>3.2</v>
      </c>
      <c r="N4" s="23">
        <v>30989</v>
      </c>
      <c r="O4">
        <v>5</v>
      </c>
      <c r="P4">
        <v>526978</v>
      </c>
    </row>
    <row r="5" spans="1:16">
      <c r="A5" s="108"/>
      <c r="B5" s="16" t="s">
        <v>154</v>
      </c>
      <c r="C5" s="16">
        <v>6000000</v>
      </c>
      <c r="D5" s="8">
        <f t="shared" si="0"/>
        <v>1500</v>
      </c>
      <c r="E5" s="12">
        <v>1</v>
      </c>
      <c r="F5" s="8" t="s">
        <v>155</v>
      </c>
      <c r="G5" s="8" t="s">
        <v>156</v>
      </c>
      <c r="H5" s="8">
        <v>20</v>
      </c>
      <c r="I5" s="8">
        <v>200</v>
      </c>
      <c r="J5" s="10">
        <f t="shared" si="1"/>
        <v>3.4275533333333299</v>
      </c>
      <c r="K5" s="10">
        <f t="shared" si="2"/>
        <v>116701.320475441</v>
      </c>
      <c r="L5" s="12">
        <f t="shared" si="3"/>
        <v>102826.6</v>
      </c>
      <c r="M5" s="81">
        <v>4.57</v>
      </c>
      <c r="N5" s="23">
        <v>43322</v>
      </c>
      <c r="O5">
        <v>5</v>
      </c>
      <c r="P5">
        <v>514133</v>
      </c>
    </row>
    <row r="6" spans="1:16">
      <c r="A6" s="108"/>
      <c r="B6" s="16" t="s">
        <v>154</v>
      </c>
      <c r="C6" s="16">
        <v>6000000</v>
      </c>
      <c r="D6" s="8">
        <f t="shared" si="0"/>
        <v>300000</v>
      </c>
      <c r="E6" s="12">
        <v>1</v>
      </c>
      <c r="F6" s="8" t="s">
        <v>157</v>
      </c>
      <c r="G6" s="8" t="s">
        <v>156</v>
      </c>
      <c r="H6" s="8">
        <v>20</v>
      </c>
      <c r="I6" s="8">
        <v>1</v>
      </c>
      <c r="J6" s="10">
        <f t="shared" si="1"/>
        <v>0.77053783333333303</v>
      </c>
      <c r="K6" s="10">
        <f t="shared" si="2"/>
        <v>2595.5896173819701</v>
      </c>
      <c r="L6" s="12">
        <f t="shared" si="3"/>
        <v>4623227</v>
      </c>
      <c r="M6" s="82">
        <v>3.27</v>
      </c>
      <c r="N6" s="69">
        <v>306</v>
      </c>
      <c r="O6">
        <v>1</v>
      </c>
      <c r="P6">
        <v>4623227</v>
      </c>
    </row>
    <row r="7" spans="1:16">
      <c r="A7" s="108"/>
      <c r="B7" s="16" t="s">
        <v>154</v>
      </c>
      <c r="C7" s="16">
        <v>6000000</v>
      </c>
      <c r="D7" s="8">
        <f t="shared" si="0"/>
        <v>3000</v>
      </c>
      <c r="E7" s="12">
        <v>1</v>
      </c>
      <c r="F7" s="8" t="s">
        <v>157</v>
      </c>
      <c r="G7" s="8" t="s">
        <v>156</v>
      </c>
      <c r="H7" s="8">
        <v>20</v>
      </c>
      <c r="I7" s="80">
        <v>100</v>
      </c>
      <c r="J7" s="10">
        <f t="shared" si="1"/>
        <v>1.9609799999999999</v>
      </c>
      <c r="K7" s="10">
        <f t="shared" si="2"/>
        <v>101989.821415823</v>
      </c>
      <c r="L7" s="12">
        <f t="shared" si="3"/>
        <v>117658.8</v>
      </c>
      <c r="M7" s="81">
        <v>8.8000000000000007</v>
      </c>
      <c r="N7" s="23">
        <v>11110</v>
      </c>
      <c r="O7">
        <v>5</v>
      </c>
      <c r="P7">
        <v>588294</v>
      </c>
    </row>
    <row r="8" spans="1:16">
      <c r="A8" s="108"/>
      <c r="B8" s="16" t="s">
        <v>154</v>
      </c>
      <c r="C8" s="16">
        <v>6000000</v>
      </c>
      <c r="D8" s="8">
        <f t="shared" si="0"/>
        <v>1500</v>
      </c>
      <c r="E8" s="12">
        <v>1</v>
      </c>
      <c r="F8" s="8" t="s">
        <v>157</v>
      </c>
      <c r="G8" s="8" t="s">
        <v>156</v>
      </c>
      <c r="H8" s="8">
        <v>20</v>
      </c>
      <c r="I8" s="8">
        <v>200</v>
      </c>
      <c r="J8" s="10">
        <f t="shared" si="1"/>
        <v>3.3913333333333302</v>
      </c>
      <c r="K8" s="10">
        <f t="shared" si="2"/>
        <v>117947.709848634</v>
      </c>
      <c r="L8" s="12">
        <f t="shared" si="3"/>
        <v>101740</v>
      </c>
      <c r="M8" s="81">
        <v>14.36</v>
      </c>
      <c r="N8" s="23">
        <v>13507</v>
      </c>
      <c r="O8">
        <v>5</v>
      </c>
      <c r="P8">
        <v>508700</v>
      </c>
    </row>
    <row r="9" spans="1:16">
      <c r="A9" s="108"/>
      <c r="B9" s="16" t="s">
        <v>135</v>
      </c>
      <c r="C9" s="16">
        <v>3000000</v>
      </c>
      <c r="D9" s="8">
        <f t="shared" si="0"/>
        <v>150000</v>
      </c>
      <c r="E9" s="12">
        <v>1</v>
      </c>
      <c r="F9" s="8" t="s">
        <v>158</v>
      </c>
      <c r="G9" s="8" t="s">
        <v>156</v>
      </c>
      <c r="H9" s="8">
        <v>20</v>
      </c>
      <c r="I9" s="8">
        <v>1</v>
      </c>
      <c r="J9" s="10">
        <f t="shared" si="1"/>
        <v>1.1351393333333299</v>
      </c>
      <c r="K9" s="10">
        <f t="shared" si="2"/>
        <v>1761.8982456779199</v>
      </c>
      <c r="L9" s="12">
        <f t="shared" si="3"/>
        <v>3405418</v>
      </c>
      <c r="M9" s="81">
        <v>1.81</v>
      </c>
      <c r="N9" s="23">
        <v>5482</v>
      </c>
      <c r="O9">
        <v>1</v>
      </c>
      <c r="P9">
        <v>3405418</v>
      </c>
    </row>
    <row r="10" spans="1:16">
      <c r="A10" s="108"/>
      <c r="B10" s="16" t="s">
        <v>135</v>
      </c>
      <c r="C10" s="16">
        <v>3000000</v>
      </c>
      <c r="D10" s="8">
        <f t="shared" si="0"/>
        <v>3000</v>
      </c>
      <c r="E10" s="12">
        <v>1</v>
      </c>
      <c r="F10" s="8" t="s">
        <v>158</v>
      </c>
      <c r="G10" s="8" t="s">
        <v>156</v>
      </c>
      <c r="H10" s="8">
        <v>20</v>
      </c>
      <c r="I10" s="80">
        <v>50</v>
      </c>
      <c r="J10" s="10">
        <f t="shared" si="1"/>
        <v>3.0873766666666702</v>
      </c>
      <c r="K10" s="10">
        <f t="shared" si="2"/>
        <v>32389.957817478298</v>
      </c>
      <c r="L10" s="12">
        <f t="shared" si="3"/>
        <v>185242.6</v>
      </c>
      <c r="M10" s="81">
        <v>2.99</v>
      </c>
      <c r="N10" s="23">
        <v>16605</v>
      </c>
      <c r="O10">
        <v>5</v>
      </c>
      <c r="P10">
        <v>926213</v>
      </c>
    </row>
    <row r="11" spans="1:16">
      <c r="A11" s="108"/>
      <c r="B11" s="16" t="s">
        <v>135</v>
      </c>
      <c r="C11" s="16">
        <v>3000000</v>
      </c>
      <c r="D11" s="8">
        <f t="shared" si="0"/>
        <v>1500</v>
      </c>
      <c r="E11" s="12">
        <v>1</v>
      </c>
      <c r="F11" s="8" t="s">
        <v>158</v>
      </c>
      <c r="G11" s="8" t="s">
        <v>156</v>
      </c>
      <c r="H11" s="8">
        <v>20</v>
      </c>
      <c r="I11" s="80">
        <v>100</v>
      </c>
      <c r="J11" s="10">
        <f t="shared" si="1"/>
        <v>4.8581666666666701</v>
      </c>
      <c r="K11" s="10">
        <f t="shared" si="2"/>
        <v>41167.793063226898</v>
      </c>
      <c r="L11" s="12">
        <f t="shared" si="3"/>
        <v>145745</v>
      </c>
      <c r="M11" s="81">
        <v>4.16</v>
      </c>
      <c r="N11" s="23">
        <v>23764</v>
      </c>
      <c r="O11">
        <v>5</v>
      </c>
      <c r="P11">
        <v>728725</v>
      </c>
    </row>
    <row r="12" spans="1:16">
      <c r="A12" s="108"/>
      <c r="B12" s="16" t="s">
        <v>135</v>
      </c>
      <c r="C12" s="16">
        <v>3000000</v>
      </c>
      <c r="D12" s="8">
        <f t="shared" si="0"/>
        <v>750</v>
      </c>
      <c r="E12" s="12">
        <v>1</v>
      </c>
      <c r="F12" s="8" t="s">
        <v>158</v>
      </c>
      <c r="G12" s="8" t="s">
        <v>156</v>
      </c>
      <c r="H12" s="8">
        <v>20</v>
      </c>
      <c r="I12" s="8">
        <v>200</v>
      </c>
      <c r="J12" s="10">
        <f t="shared" si="1"/>
        <v>9.6332666666666693</v>
      </c>
      <c r="K12" s="10">
        <f t="shared" si="2"/>
        <v>41522.778704350902</v>
      </c>
      <c r="L12" s="12">
        <f t="shared" si="3"/>
        <v>144499</v>
      </c>
      <c r="M12" s="81">
        <v>6.46</v>
      </c>
      <c r="N12" s="23">
        <v>30663</v>
      </c>
      <c r="O12">
        <v>5</v>
      </c>
      <c r="P12">
        <v>722495</v>
      </c>
    </row>
    <row r="13" spans="1:16">
      <c r="A13" s="108"/>
      <c r="B13" s="16" t="s">
        <v>130</v>
      </c>
      <c r="C13" s="16">
        <v>10000000</v>
      </c>
      <c r="D13" s="8">
        <f t="shared" si="0"/>
        <v>125000</v>
      </c>
      <c r="E13" s="12">
        <v>4</v>
      </c>
      <c r="F13" s="8" t="s">
        <v>159</v>
      </c>
      <c r="G13" s="8" t="s">
        <v>156</v>
      </c>
      <c r="H13" s="8">
        <v>20</v>
      </c>
      <c r="I13" s="8">
        <v>1</v>
      </c>
      <c r="J13" s="10">
        <f t="shared" si="1"/>
        <v>0.4891103</v>
      </c>
      <c r="K13" s="10">
        <f t="shared" si="2"/>
        <v>4089.0572126573502</v>
      </c>
      <c r="L13" s="12">
        <f t="shared" si="3"/>
        <v>4891103</v>
      </c>
      <c r="M13" s="81">
        <v>6.68</v>
      </c>
      <c r="N13" s="26">
        <v>150</v>
      </c>
      <c r="O13">
        <v>1</v>
      </c>
      <c r="P13">
        <v>4891103</v>
      </c>
    </row>
    <row r="14" spans="1:16">
      <c r="A14" s="108"/>
      <c r="B14" s="16" t="s">
        <v>130</v>
      </c>
      <c r="C14" s="16">
        <v>10000000</v>
      </c>
      <c r="D14" s="8">
        <f t="shared" si="0"/>
        <v>2500</v>
      </c>
      <c r="E14" s="12">
        <v>4</v>
      </c>
      <c r="F14" s="8" t="s">
        <v>159</v>
      </c>
      <c r="G14" s="8" t="s">
        <v>156</v>
      </c>
      <c r="H14" s="8">
        <v>20</v>
      </c>
      <c r="I14" s="80">
        <v>50</v>
      </c>
      <c r="J14" s="10">
        <f t="shared" si="1"/>
        <v>0.92528699999999997</v>
      </c>
      <c r="K14" s="10">
        <f t="shared" si="2"/>
        <v>108074.575780271</v>
      </c>
      <c r="L14" s="12">
        <f t="shared" si="3"/>
        <v>185057.4</v>
      </c>
      <c r="M14" s="81">
        <v>10</v>
      </c>
      <c r="N14" s="23">
        <v>4924</v>
      </c>
      <c r="O14">
        <v>5</v>
      </c>
      <c r="P14">
        <v>925287</v>
      </c>
    </row>
    <row r="15" spans="1:16">
      <c r="A15" s="108"/>
      <c r="B15" s="16" t="s">
        <v>130</v>
      </c>
      <c r="C15" s="16">
        <v>10000000</v>
      </c>
      <c r="D15" s="8">
        <f t="shared" si="0"/>
        <v>1250</v>
      </c>
      <c r="E15" s="12">
        <v>4</v>
      </c>
      <c r="F15" s="8" t="s">
        <v>159</v>
      </c>
      <c r="G15" s="8" t="s">
        <v>156</v>
      </c>
      <c r="H15" s="8">
        <v>20</v>
      </c>
      <c r="I15" s="80">
        <v>100</v>
      </c>
      <c r="J15" s="10">
        <f t="shared" si="1"/>
        <v>1.1845159999999999</v>
      </c>
      <c r="K15" s="10">
        <f t="shared" si="2"/>
        <v>168845.334296877</v>
      </c>
      <c r="L15" s="12">
        <f t="shared" si="3"/>
        <v>118451.6</v>
      </c>
      <c r="M15" s="82">
        <v>12.26</v>
      </c>
      <c r="N15" s="23">
        <v>8076</v>
      </c>
      <c r="O15">
        <v>5</v>
      </c>
      <c r="P15">
        <v>592258</v>
      </c>
    </row>
    <row r="16" spans="1:16">
      <c r="A16" s="108"/>
      <c r="B16" s="16" t="s">
        <v>130</v>
      </c>
      <c r="C16" s="16">
        <v>10000000</v>
      </c>
      <c r="D16" s="8">
        <f t="shared" si="0"/>
        <v>625</v>
      </c>
      <c r="E16" s="12">
        <v>4</v>
      </c>
      <c r="F16" s="8" t="s">
        <v>159</v>
      </c>
      <c r="G16" s="8" t="s">
        <v>156</v>
      </c>
      <c r="H16" s="8">
        <v>20</v>
      </c>
      <c r="I16" s="8">
        <v>200</v>
      </c>
      <c r="J16" s="10">
        <f t="shared" si="1"/>
        <v>1.973932</v>
      </c>
      <c r="K16" s="10">
        <f t="shared" si="2"/>
        <v>202641.22573624601</v>
      </c>
      <c r="L16" s="12">
        <f t="shared" si="3"/>
        <v>98696.6</v>
      </c>
      <c r="M16" s="81">
        <v>16.93</v>
      </c>
      <c r="N16" s="23">
        <v>11606</v>
      </c>
      <c r="O16">
        <v>5</v>
      </c>
      <c r="P16">
        <v>493483</v>
      </c>
    </row>
    <row r="17" spans="1:16">
      <c r="A17" s="108"/>
      <c r="B17" s="16" t="s">
        <v>130</v>
      </c>
      <c r="C17" s="16">
        <v>10000000</v>
      </c>
      <c r="D17" s="8">
        <f t="shared" si="0"/>
        <v>125000</v>
      </c>
      <c r="E17" s="12">
        <v>4</v>
      </c>
      <c r="F17" s="8" t="s">
        <v>160</v>
      </c>
      <c r="G17" s="8" t="s">
        <v>156</v>
      </c>
      <c r="H17" s="8">
        <v>20</v>
      </c>
      <c r="I17" s="8">
        <v>1</v>
      </c>
      <c r="J17" s="10">
        <f t="shared" si="1"/>
        <v>0.55199770000000004</v>
      </c>
      <c r="K17" s="10">
        <f t="shared" si="2"/>
        <v>3623.20350247836</v>
      </c>
      <c r="L17" s="12">
        <f t="shared" si="3"/>
        <v>5519977</v>
      </c>
      <c r="M17" s="81">
        <v>1.83</v>
      </c>
      <c r="N17" s="26">
        <v>546</v>
      </c>
      <c r="O17">
        <v>1</v>
      </c>
      <c r="P17">
        <v>5519977</v>
      </c>
    </row>
    <row r="18" spans="1:16">
      <c r="A18" s="108"/>
      <c r="B18" s="16" t="s">
        <v>130</v>
      </c>
      <c r="C18" s="16">
        <v>10000000</v>
      </c>
      <c r="D18" s="8">
        <f t="shared" si="0"/>
        <v>2500</v>
      </c>
      <c r="E18" s="12">
        <v>4</v>
      </c>
      <c r="F18" s="8" t="s">
        <v>160</v>
      </c>
      <c r="G18" s="8" t="s">
        <v>156</v>
      </c>
      <c r="H18" s="8">
        <v>20</v>
      </c>
      <c r="I18" s="80">
        <v>50</v>
      </c>
      <c r="J18" s="10">
        <f t="shared" si="1"/>
        <v>0.99729699999999999</v>
      </c>
      <c r="K18" s="10">
        <f t="shared" si="2"/>
        <v>100271.032601121</v>
      </c>
      <c r="L18" s="12">
        <f t="shared" si="3"/>
        <v>199459.4</v>
      </c>
      <c r="M18" s="81">
        <v>1.47</v>
      </c>
      <c r="N18" s="23">
        <v>33611</v>
      </c>
      <c r="O18">
        <v>5</v>
      </c>
      <c r="P18">
        <v>997297</v>
      </c>
    </row>
    <row r="19" spans="1:16">
      <c r="A19" s="108"/>
      <c r="B19" s="16" t="s">
        <v>130</v>
      </c>
      <c r="C19" s="16">
        <v>10000000</v>
      </c>
      <c r="D19" s="8">
        <f t="shared" si="0"/>
        <v>1250</v>
      </c>
      <c r="E19" s="12">
        <v>4</v>
      </c>
      <c r="F19" s="8" t="s">
        <v>160</v>
      </c>
      <c r="G19" s="8" t="s">
        <v>156</v>
      </c>
      <c r="H19" s="8">
        <v>20</v>
      </c>
      <c r="I19" s="80">
        <v>100</v>
      </c>
      <c r="J19" s="10">
        <f t="shared" si="1"/>
        <v>1.16977</v>
      </c>
      <c r="K19" s="10">
        <f t="shared" si="2"/>
        <v>170973.78117065699</v>
      </c>
      <c r="L19" s="12">
        <f t="shared" si="3"/>
        <v>116977</v>
      </c>
      <c r="M19" s="81">
        <v>1.55</v>
      </c>
      <c r="N19" s="23">
        <v>63522</v>
      </c>
      <c r="O19">
        <v>5</v>
      </c>
      <c r="P19">
        <v>584885</v>
      </c>
    </row>
    <row r="20" spans="1:16">
      <c r="A20" s="108"/>
      <c r="B20" s="16" t="s">
        <v>130</v>
      </c>
      <c r="C20" s="16">
        <v>10000000</v>
      </c>
      <c r="D20" s="8">
        <f t="shared" si="0"/>
        <v>625</v>
      </c>
      <c r="E20" s="12">
        <v>4</v>
      </c>
      <c r="F20" s="8" t="s">
        <v>160</v>
      </c>
      <c r="G20" s="8" t="s">
        <v>156</v>
      </c>
      <c r="H20" s="8">
        <v>20</v>
      </c>
      <c r="I20" s="8">
        <v>200</v>
      </c>
      <c r="J20" s="10">
        <f t="shared" si="1"/>
        <v>2.1016279999999998</v>
      </c>
      <c r="K20" s="10">
        <f t="shared" si="2"/>
        <v>190328.640463488</v>
      </c>
      <c r="L20" s="12">
        <f t="shared" si="3"/>
        <v>105081.4</v>
      </c>
      <c r="M20" s="81">
        <v>2.14</v>
      </c>
      <c r="N20" s="23">
        <v>91198</v>
      </c>
      <c r="O20">
        <v>5</v>
      </c>
      <c r="P20">
        <v>525407</v>
      </c>
    </row>
    <row r="21" spans="1:16">
      <c r="A21" s="107" t="s">
        <v>129</v>
      </c>
      <c r="B21" s="16" t="s">
        <v>154</v>
      </c>
      <c r="C21" s="16">
        <v>6000000</v>
      </c>
      <c r="D21" s="8">
        <f t="shared" si="0"/>
        <v>300000</v>
      </c>
      <c r="E21" s="12">
        <v>1</v>
      </c>
      <c r="F21" s="8" t="s">
        <v>155</v>
      </c>
      <c r="G21" s="8" t="s">
        <v>161</v>
      </c>
      <c r="H21" s="8">
        <v>20</v>
      </c>
      <c r="I21" s="8">
        <v>1</v>
      </c>
      <c r="J21" s="10">
        <f t="shared" si="1"/>
        <v>0.81619583333333301</v>
      </c>
      <c r="K21" s="10">
        <f t="shared" si="2"/>
        <v>2450.39231802008</v>
      </c>
      <c r="L21" s="12">
        <f t="shared" si="3"/>
        <v>4897175</v>
      </c>
      <c r="O21">
        <v>1</v>
      </c>
      <c r="P21">
        <v>4897175</v>
      </c>
    </row>
    <row r="22" spans="1:16">
      <c r="A22" s="108"/>
      <c r="B22" s="16" t="s">
        <v>154</v>
      </c>
      <c r="C22" s="16">
        <v>6000000</v>
      </c>
      <c r="D22" s="8">
        <f t="shared" si="0"/>
        <v>3000</v>
      </c>
      <c r="E22" s="12">
        <v>1</v>
      </c>
      <c r="F22" s="8" t="s">
        <v>155</v>
      </c>
      <c r="G22" s="8" t="s">
        <v>161</v>
      </c>
      <c r="H22" s="8">
        <v>20</v>
      </c>
      <c r="I22" s="80">
        <v>100</v>
      </c>
      <c r="J22" s="10">
        <f t="shared" si="1"/>
        <v>1.7152733333333301</v>
      </c>
      <c r="K22" s="10">
        <f t="shared" si="2"/>
        <v>116599.492403543</v>
      </c>
      <c r="L22" s="12">
        <f t="shared" si="3"/>
        <v>102916.4</v>
      </c>
      <c r="O22">
        <v>5</v>
      </c>
      <c r="P22">
        <v>514582</v>
      </c>
    </row>
    <row r="23" spans="1:16">
      <c r="A23" s="108"/>
      <c r="B23" s="16" t="s">
        <v>154</v>
      </c>
      <c r="C23" s="16">
        <v>6000000</v>
      </c>
      <c r="D23" s="8">
        <f t="shared" si="0"/>
        <v>1500</v>
      </c>
      <c r="E23" s="12">
        <v>1</v>
      </c>
      <c r="F23" s="8" t="s">
        <v>155</v>
      </c>
      <c r="G23" s="8" t="s">
        <v>161</v>
      </c>
      <c r="H23" s="8">
        <v>20</v>
      </c>
      <c r="I23" s="8">
        <v>200</v>
      </c>
      <c r="J23" s="10">
        <f t="shared" si="1"/>
        <v>4.2319933333333299</v>
      </c>
      <c r="K23" s="10">
        <f t="shared" si="2"/>
        <v>94518.107306407197</v>
      </c>
      <c r="L23" s="12">
        <f t="shared" si="3"/>
        <v>126959.8</v>
      </c>
      <c r="O23">
        <v>5</v>
      </c>
      <c r="P23">
        <v>634799</v>
      </c>
    </row>
    <row r="24" spans="1:16">
      <c r="A24" s="108"/>
      <c r="B24" s="16" t="s">
        <v>154</v>
      </c>
      <c r="C24" s="16">
        <v>6000000</v>
      </c>
      <c r="D24" s="8">
        <f t="shared" si="0"/>
        <v>300000</v>
      </c>
      <c r="E24" s="12">
        <v>1</v>
      </c>
      <c r="F24" s="8" t="s">
        <v>157</v>
      </c>
      <c r="G24" s="8" t="s">
        <v>161</v>
      </c>
      <c r="H24" s="8">
        <v>20</v>
      </c>
      <c r="I24" s="8">
        <v>1</v>
      </c>
      <c r="J24" s="10">
        <f t="shared" si="1"/>
        <v>0.85038049999999998</v>
      </c>
      <c r="K24" s="10">
        <f t="shared" si="2"/>
        <v>2351.8883605633</v>
      </c>
      <c r="L24" s="12">
        <f t="shared" si="3"/>
        <v>5102283</v>
      </c>
      <c r="O24">
        <v>1</v>
      </c>
      <c r="P24">
        <v>5102283</v>
      </c>
    </row>
    <row r="25" spans="1:16">
      <c r="A25" s="108"/>
      <c r="B25" s="16" t="s">
        <v>154</v>
      </c>
      <c r="C25" s="16">
        <v>6000000</v>
      </c>
      <c r="D25" s="8">
        <f t="shared" si="0"/>
        <v>3000</v>
      </c>
      <c r="E25" s="12">
        <v>1</v>
      </c>
      <c r="F25" s="8" t="s">
        <v>157</v>
      </c>
      <c r="G25" s="8" t="s">
        <v>161</v>
      </c>
      <c r="H25" s="8">
        <v>20</v>
      </c>
      <c r="I25" s="80">
        <v>100</v>
      </c>
      <c r="J25" s="10">
        <f t="shared" si="1"/>
        <v>2.4011800000000001</v>
      </c>
      <c r="K25" s="10">
        <f t="shared" si="2"/>
        <v>83292.381245887402</v>
      </c>
      <c r="L25" s="12">
        <f t="shared" si="3"/>
        <v>144070.79999999999</v>
      </c>
      <c r="O25">
        <v>5</v>
      </c>
      <c r="P25">
        <v>720354</v>
      </c>
    </row>
    <row r="26" spans="1:16">
      <c r="A26" s="108"/>
      <c r="B26" s="16" t="s">
        <v>154</v>
      </c>
      <c r="C26" s="16">
        <v>6000000</v>
      </c>
      <c r="D26" s="8">
        <f t="shared" si="0"/>
        <v>1500</v>
      </c>
      <c r="E26" s="12">
        <v>1</v>
      </c>
      <c r="F26" s="8" t="s">
        <v>157</v>
      </c>
      <c r="G26" s="8" t="s">
        <v>161</v>
      </c>
      <c r="H26" s="8">
        <v>20</v>
      </c>
      <c r="I26" s="8">
        <v>200</v>
      </c>
      <c r="J26" s="10">
        <f t="shared" si="1"/>
        <v>4.5852933333333299</v>
      </c>
      <c r="K26" s="10">
        <f t="shared" si="2"/>
        <v>87235.422233982797</v>
      </c>
      <c r="L26" s="12">
        <f t="shared" si="3"/>
        <v>137558.79999999999</v>
      </c>
      <c r="O26">
        <v>5</v>
      </c>
      <c r="P26">
        <v>687794</v>
      </c>
    </row>
    <row r="27" spans="1:16">
      <c r="A27" s="108"/>
      <c r="B27" s="16" t="s">
        <v>135</v>
      </c>
      <c r="C27" s="16">
        <v>3000000</v>
      </c>
      <c r="D27" s="8">
        <f t="shared" si="0"/>
        <v>150000</v>
      </c>
      <c r="E27" s="12">
        <v>1</v>
      </c>
      <c r="F27" s="8" t="s">
        <v>158</v>
      </c>
      <c r="G27" s="8" t="s">
        <v>161</v>
      </c>
      <c r="H27" s="8">
        <v>20</v>
      </c>
      <c r="I27" s="8">
        <v>1</v>
      </c>
      <c r="J27" s="10">
        <f t="shared" si="1"/>
        <v>1.1805696666666701</v>
      </c>
      <c r="K27" s="10">
        <f t="shared" si="2"/>
        <v>1694.09739761228</v>
      </c>
      <c r="L27" s="12">
        <f t="shared" si="3"/>
        <v>3541709</v>
      </c>
      <c r="O27">
        <v>1</v>
      </c>
      <c r="P27">
        <v>3541709</v>
      </c>
    </row>
    <row r="28" spans="1:16">
      <c r="A28" s="108"/>
      <c r="B28" s="16" t="s">
        <v>135</v>
      </c>
      <c r="C28" s="16">
        <v>3000000</v>
      </c>
      <c r="D28" s="8">
        <f t="shared" si="0"/>
        <v>3000</v>
      </c>
      <c r="E28" s="12">
        <v>1</v>
      </c>
      <c r="F28" s="8" t="s">
        <v>158</v>
      </c>
      <c r="G28" s="8" t="s">
        <v>161</v>
      </c>
      <c r="H28" s="8">
        <v>20</v>
      </c>
      <c r="I28" s="80">
        <v>50</v>
      </c>
      <c r="J28" s="10">
        <f t="shared" si="1"/>
        <v>3.6629733333333299</v>
      </c>
      <c r="K28" s="10">
        <f t="shared" si="2"/>
        <v>27300.226045871699</v>
      </c>
      <c r="L28" s="12">
        <f t="shared" si="3"/>
        <v>219778.4</v>
      </c>
      <c r="O28">
        <v>5</v>
      </c>
      <c r="P28">
        <v>1098892</v>
      </c>
    </row>
    <row r="29" spans="1:16">
      <c r="A29" s="108"/>
      <c r="B29" s="16" t="s">
        <v>135</v>
      </c>
      <c r="C29" s="16">
        <v>3000000</v>
      </c>
      <c r="D29" s="8">
        <f t="shared" si="0"/>
        <v>1500</v>
      </c>
      <c r="E29" s="12">
        <v>1</v>
      </c>
      <c r="F29" s="8" t="s">
        <v>158</v>
      </c>
      <c r="G29" s="8" t="s">
        <v>161</v>
      </c>
      <c r="H29" s="8">
        <v>20</v>
      </c>
      <c r="I29" s="80">
        <v>100</v>
      </c>
      <c r="J29" s="10">
        <f t="shared" si="1"/>
        <v>6.7576733333333303</v>
      </c>
      <c r="K29" s="10">
        <f t="shared" si="2"/>
        <v>29595.985205953501</v>
      </c>
      <c r="L29" s="12">
        <f t="shared" si="3"/>
        <v>202730.2</v>
      </c>
      <c r="O29">
        <v>5</v>
      </c>
      <c r="P29">
        <v>1013651</v>
      </c>
    </row>
    <row r="30" spans="1:16">
      <c r="A30" s="108"/>
      <c r="B30" s="16" t="s">
        <v>135</v>
      </c>
      <c r="C30" s="16">
        <v>3000000</v>
      </c>
      <c r="D30" s="8">
        <f t="shared" si="0"/>
        <v>750</v>
      </c>
      <c r="E30" s="12">
        <v>1</v>
      </c>
      <c r="F30" s="8" t="s">
        <v>158</v>
      </c>
      <c r="G30" s="8" t="s">
        <v>161</v>
      </c>
      <c r="H30" s="8">
        <v>20</v>
      </c>
      <c r="I30" s="8">
        <v>200</v>
      </c>
      <c r="J30" s="10">
        <f t="shared" si="1"/>
        <v>13.476933333333299</v>
      </c>
      <c r="K30" s="10">
        <f t="shared" si="2"/>
        <v>29680.3427090238</v>
      </c>
      <c r="L30" s="12">
        <f t="shared" si="3"/>
        <v>202154</v>
      </c>
      <c r="O30">
        <v>5</v>
      </c>
      <c r="P30">
        <v>1010770</v>
      </c>
    </row>
    <row r="31" spans="1:16">
      <c r="A31" s="108"/>
      <c r="B31" s="16" t="s">
        <v>130</v>
      </c>
      <c r="C31" s="16">
        <v>10000000</v>
      </c>
      <c r="D31" s="8">
        <f t="shared" si="0"/>
        <v>125000</v>
      </c>
      <c r="E31" s="12">
        <v>4</v>
      </c>
      <c r="F31" s="8" t="s">
        <v>159</v>
      </c>
      <c r="G31" s="8" t="s">
        <v>161</v>
      </c>
      <c r="H31" s="8">
        <v>20</v>
      </c>
      <c r="I31" s="8">
        <v>1</v>
      </c>
      <c r="J31" s="10">
        <f t="shared" si="1"/>
        <v>0.52169960000000004</v>
      </c>
      <c r="K31" s="10">
        <f t="shared" si="2"/>
        <v>3833.6237942294802</v>
      </c>
      <c r="L31" s="12">
        <f t="shared" si="3"/>
        <v>5216996</v>
      </c>
      <c r="O31">
        <v>1</v>
      </c>
      <c r="P31">
        <v>5216996</v>
      </c>
    </row>
    <row r="32" spans="1:16">
      <c r="A32" s="108"/>
      <c r="B32" s="16" t="s">
        <v>130</v>
      </c>
      <c r="C32" s="16">
        <v>10000000</v>
      </c>
      <c r="D32" s="8">
        <f t="shared" si="0"/>
        <v>2500</v>
      </c>
      <c r="E32" s="12">
        <v>4</v>
      </c>
      <c r="F32" s="8" t="s">
        <v>159</v>
      </c>
      <c r="G32" s="8" t="s">
        <v>161</v>
      </c>
      <c r="H32" s="8">
        <v>20</v>
      </c>
      <c r="I32" s="80">
        <v>50</v>
      </c>
      <c r="J32" s="10">
        <f t="shared" si="1"/>
        <v>1.074473</v>
      </c>
      <c r="K32" s="10">
        <f t="shared" si="2"/>
        <v>93068.881209672094</v>
      </c>
      <c r="L32" s="12">
        <f t="shared" si="3"/>
        <v>214894.6</v>
      </c>
      <c r="O32">
        <v>5</v>
      </c>
      <c r="P32">
        <v>1074473</v>
      </c>
    </row>
    <row r="33" spans="1:16">
      <c r="A33" s="108"/>
      <c r="B33" s="16" t="s">
        <v>130</v>
      </c>
      <c r="C33" s="16">
        <v>10000000</v>
      </c>
      <c r="D33" s="8">
        <f t="shared" si="0"/>
        <v>1250</v>
      </c>
      <c r="E33" s="12">
        <v>4</v>
      </c>
      <c r="F33" s="8" t="s">
        <v>159</v>
      </c>
      <c r="G33" s="8" t="s">
        <v>161</v>
      </c>
      <c r="H33" s="8">
        <v>20</v>
      </c>
      <c r="I33" s="80">
        <v>100</v>
      </c>
      <c r="J33" s="10">
        <f t="shared" si="1"/>
        <v>1.4412659999999999</v>
      </c>
      <c r="K33" s="10">
        <f t="shared" si="2"/>
        <v>138766.889665058</v>
      </c>
      <c r="L33" s="12">
        <f t="shared" si="3"/>
        <v>144126.6</v>
      </c>
      <c r="O33">
        <v>5</v>
      </c>
      <c r="P33">
        <v>720633</v>
      </c>
    </row>
    <row r="34" spans="1:16">
      <c r="A34" s="108"/>
      <c r="B34" s="16" t="s">
        <v>130</v>
      </c>
      <c r="C34" s="16">
        <v>10000000</v>
      </c>
      <c r="D34" s="8">
        <f t="shared" si="0"/>
        <v>625</v>
      </c>
      <c r="E34" s="12">
        <v>4</v>
      </c>
      <c r="F34" s="8" t="s">
        <v>159</v>
      </c>
      <c r="G34" s="8" t="s">
        <v>161</v>
      </c>
      <c r="H34" s="8">
        <v>20</v>
      </c>
      <c r="I34" s="8">
        <v>200</v>
      </c>
      <c r="J34" s="10">
        <f t="shared" si="1"/>
        <v>2.7465079999999999</v>
      </c>
      <c r="K34" s="10">
        <f t="shared" si="2"/>
        <v>145639.48111565699</v>
      </c>
      <c r="L34" s="12">
        <f t="shared" si="3"/>
        <v>137325.4</v>
      </c>
      <c r="O34">
        <v>5</v>
      </c>
      <c r="P34">
        <v>686627</v>
      </c>
    </row>
    <row r="35" spans="1:16">
      <c r="A35" s="108"/>
      <c r="B35" s="16" t="s">
        <v>130</v>
      </c>
      <c r="C35" s="16">
        <v>10000000</v>
      </c>
      <c r="D35" s="8">
        <f t="shared" si="0"/>
        <v>125000</v>
      </c>
      <c r="E35" s="12">
        <v>4</v>
      </c>
      <c r="F35" s="8" t="s">
        <v>160</v>
      </c>
      <c r="G35" s="8" t="s">
        <v>161</v>
      </c>
      <c r="H35" s="8">
        <v>20</v>
      </c>
      <c r="I35" s="8">
        <v>1</v>
      </c>
      <c r="J35" s="10">
        <f t="shared" si="1"/>
        <v>0.54612510000000003</v>
      </c>
      <c r="K35" s="10">
        <f t="shared" si="2"/>
        <v>3662.16458463455</v>
      </c>
      <c r="L35" s="12">
        <f t="shared" si="3"/>
        <v>5461251</v>
      </c>
      <c r="O35">
        <v>1</v>
      </c>
      <c r="P35">
        <v>5461251</v>
      </c>
    </row>
    <row r="36" spans="1:16">
      <c r="A36" s="108"/>
      <c r="B36" s="16" t="s">
        <v>130</v>
      </c>
      <c r="C36" s="16">
        <v>10000000</v>
      </c>
      <c r="D36" s="8">
        <f t="shared" si="0"/>
        <v>2500</v>
      </c>
      <c r="E36" s="12">
        <v>4</v>
      </c>
      <c r="F36" s="8" t="s">
        <v>160</v>
      </c>
      <c r="G36" s="8" t="s">
        <v>161</v>
      </c>
      <c r="H36" s="8">
        <v>20</v>
      </c>
      <c r="I36" s="80">
        <v>50</v>
      </c>
      <c r="J36" s="10">
        <f t="shared" si="1"/>
        <v>1.09755</v>
      </c>
      <c r="K36" s="10">
        <f t="shared" si="2"/>
        <v>91112.022231333394</v>
      </c>
      <c r="L36" s="12">
        <f t="shared" si="3"/>
        <v>219510</v>
      </c>
      <c r="O36">
        <v>5</v>
      </c>
      <c r="P36">
        <v>1097550</v>
      </c>
    </row>
    <row r="37" spans="1:16">
      <c r="A37" s="108"/>
      <c r="B37" s="16" t="s">
        <v>130</v>
      </c>
      <c r="C37" s="16">
        <v>10000000</v>
      </c>
      <c r="D37" s="8">
        <f t="shared" si="0"/>
        <v>1250</v>
      </c>
      <c r="E37" s="12">
        <v>4</v>
      </c>
      <c r="F37" s="8" t="s">
        <v>160</v>
      </c>
      <c r="G37" s="8" t="s">
        <v>161</v>
      </c>
      <c r="H37" s="8">
        <v>20</v>
      </c>
      <c r="I37" s="80">
        <v>100</v>
      </c>
      <c r="J37" s="10">
        <f t="shared" si="1"/>
        <v>1.406898</v>
      </c>
      <c r="K37" s="10">
        <f t="shared" si="2"/>
        <v>142156.71640730201</v>
      </c>
      <c r="L37" s="12">
        <f t="shared" si="3"/>
        <v>140689.79999999999</v>
      </c>
      <c r="O37">
        <v>5</v>
      </c>
      <c r="P37">
        <v>703449</v>
      </c>
    </row>
    <row r="38" spans="1:16">
      <c r="A38" s="109"/>
      <c r="B38" s="16" t="s">
        <v>130</v>
      </c>
      <c r="C38" s="16">
        <v>10000000</v>
      </c>
      <c r="D38" s="8">
        <f t="shared" si="0"/>
        <v>625</v>
      </c>
      <c r="E38" s="12">
        <v>4</v>
      </c>
      <c r="F38" s="8" t="s">
        <v>160</v>
      </c>
      <c r="G38" s="8" t="s">
        <v>161</v>
      </c>
      <c r="H38" s="8">
        <v>20</v>
      </c>
      <c r="I38" s="8">
        <v>200</v>
      </c>
      <c r="J38" s="10">
        <f t="shared" si="1"/>
        <v>2.6037080000000001</v>
      </c>
      <c r="K38" s="10">
        <f t="shared" si="2"/>
        <v>153627.05802647601</v>
      </c>
      <c r="L38" s="12">
        <f t="shared" si="3"/>
        <v>130185.4</v>
      </c>
      <c r="O38">
        <v>5</v>
      </c>
      <c r="P38">
        <v>650927</v>
      </c>
    </row>
    <row r="39" spans="1:16" ht="14.25" customHeight="1">
      <c r="A39" s="105" t="s">
        <v>162</v>
      </c>
      <c r="B39" s="106"/>
      <c r="C39" s="106"/>
      <c r="D39" s="106"/>
      <c r="E39" s="106"/>
      <c r="F39" s="106"/>
      <c r="G39" s="106"/>
      <c r="H39" s="106"/>
      <c r="I39" s="106"/>
      <c r="J39" s="106"/>
      <c r="K39" s="106"/>
    </row>
    <row r="63" ht="14.25" customHeight="1"/>
  </sheetData>
  <mergeCells count="4">
    <mergeCell ref="A1:K1"/>
    <mergeCell ref="A39:K39"/>
    <mergeCell ref="A3:A20"/>
    <mergeCell ref="A21:A38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J11" sqref="J11"/>
    </sheetView>
  </sheetViews>
  <sheetFormatPr defaultColWidth="9" defaultRowHeight="14"/>
  <cols>
    <col min="2" max="2" width="13.6328125" customWidth="1"/>
    <col min="3" max="3" width="7.90625" customWidth="1"/>
    <col min="4" max="4" width="12.8164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104" t="s">
        <v>115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ht="56">
      <c r="A2" s="5" t="s">
        <v>116</v>
      </c>
      <c r="B2" s="5" t="s">
        <v>117</v>
      </c>
      <c r="C2" s="5" t="s">
        <v>111</v>
      </c>
      <c r="D2" s="5" t="s">
        <v>152</v>
      </c>
      <c r="E2" s="5" t="s">
        <v>163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6" t="s">
        <v>164</v>
      </c>
      <c r="L2" s="7" t="s">
        <v>165</v>
      </c>
      <c r="M2" s="7" t="s">
        <v>126</v>
      </c>
    </row>
    <row r="3" spans="1:13">
      <c r="A3" s="77"/>
      <c r="B3" s="16" t="s">
        <v>166</v>
      </c>
      <c r="C3" s="74" t="s">
        <v>167</v>
      </c>
      <c r="D3" s="8">
        <v>1000000</v>
      </c>
      <c r="E3" s="12">
        <v>100</v>
      </c>
      <c r="F3" s="8" t="s">
        <v>131</v>
      </c>
      <c r="G3" s="8">
        <v>1</v>
      </c>
      <c r="H3" s="15">
        <v>1</v>
      </c>
      <c r="I3" s="12">
        <f>M3/D3</f>
        <v>2.7614E-2</v>
      </c>
      <c r="J3" s="10">
        <f>1000/I3</f>
        <v>36213.5148837546</v>
      </c>
      <c r="K3" s="12"/>
      <c r="L3" s="12"/>
      <c r="M3">
        <v>27614</v>
      </c>
    </row>
    <row r="4" spans="1:13">
      <c r="A4" s="77"/>
      <c r="B4" s="16" t="s">
        <v>166</v>
      </c>
      <c r="C4" s="74" t="s">
        <v>167</v>
      </c>
      <c r="D4" s="8">
        <v>1000000</v>
      </c>
      <c r="E4" s="12">
        <v>100</v>
      </c>
      <c r="F4" s="8" t="s">
        <v>168</v>
      </c>
      <c r="G4" s="8">
        <v>1</v>
      </c>
      <c r="H4" s="15">
        <v>1</v>
      </c>
      <c r="I4" s="12">
        <f t="shared" ref="I4:I8" si="0">M4/D4</f>
        <v>3.1556000000000001E-2</v>
      </c>
      <c r="J4" s="10">
        <f t="shared" ref="J4:J8" si="1">1000/I4</f>
        <v>31689.6945113449</v>
      </c>
      <c r="K4" s="12"/>
      <c r="L4" s="12"/>
      <c r="M4">
        <v>31556</v>
      </c>
    </row>
    <row r="5" spans="1:13">
      <c r="A5" s="77"/>
      <c r="B5" s="16" t="s">
        <v>166</v>
      </c>
      <c r="C5" s="74" t="s">
        <v>167</v>
      </c>
      <c r="D5" s="8">
        <v>1000000</v>
      </c>
      <c r="E5" s="12">
        <v>1000</v>
      </c>
      <c r="F5" s="8" t="s">
        <v>131</v>
      </c>
      <c r="G5" s="8">
        <v>1</v>
      </c>
      <c r="H5" s="15">
        <v>1</v>
      </c>
      <c r="I5" s="12">
        <f t="shared" si="0"/>
        <v>1.8807000000000001E-2</v>
      </c>
      <c r="J5" s="10">
        <f t="shared" si="1"/>
        <v>53171.691391503198</v>
      </c>
      <c r="K5" s="12"/>
      <c r="L5" s="12"/>
      <c r="M5">
        <v>18807</v>
      </c>
    </row>
    <row r="6" spans="1:13">
      <c r="A6" s="77"/>
      <c r="B6" s="16" t="s">
        <v>166</v>
      </c>
      <c r="C6" s="74" t="s">
        <v>167</v>
      </c>
      <c r="D6" s="8">
        <v>1000000</v>
      </c>
      <c r="E6" s="12">
        <v>1000</v>
      </c>
      <c r="F6" s="8" t="s">
        <v>168</v>
      </c>
      <c r="G6" s="8">
        <v>1</v>
      </c>
      <c r="H6" s="15">
        <v>1</v>
      </c>
      <c r="I6" s="12">
        <f t="shared" si="0"/>
        <v>2.0403000000000001E-2</v>
      </c>
      <c r="J6" s="10">
        <f t="shared" si="1"/>
        <v>49012.400137234697</v>
      </c>
      <c r="K6" s="12"/>
      <c r="L6" s="12"/>
      <c r="M6">
        <v>20403</v>
      </c>
    </row>
    <row r="7" spans="1:13">
      <c r="A7" s="77"/>
      <c r="B7" s="16" t="s">
        <v>166</v>
      </c>
      <c r="C7" s="74" t="s">
        <v>167</v>
      </c>
      <c r="D7" s="8">
        <v>1000000</v>
      </c>
      <c r="E7" s="12">
        <v>5000</v>
      </c>
      <c r="F7" s="8" t="s">
        <v>131</v>
      </c>
      <c r="G7" s="8">
        <v>1</v>
      </c>
      <c r="H7" s="15">
        <v>1</v>
      </c>
      <c r="I7" s="12">
        <f t="shared" si="0"/>
        <v>2.0525000000000002E-2</v>
      </c>
      <c r="J7" s="10">
        <f t="shared" si="1"/>
        <v>48721.071863580997</v>
      </c>
      <c r="K7" s="12"/>
      <c r="L7" s="12"/>
      <c r="M7">
        <v>20525</v>
      </c>
    </row>
    <row r="8" spans="1:13">
      <c r="A8" s="78"/>
      <c r="B8" s="16" t="s">
        <v>166</v>
      </c>
      <c r="C8" s="74" t="s">
        <v>167</v>
      </c>
      <c r="D8" s="8">
        <v>1000000</v>
      </c>
      <c r="E8" s="12">
        <v>5000</v>
      </c>
      <c r="F8" s="8" t="s">
        <v>168</v>
      </c>
      <c r="G8" s="8">
        <v>1</v>
      </c>
      <c r="H8" s="15">
        <v>1</v>
      </c>
      <c r="I8" s="12">
        <f t="shared" si="0"/>
        <v>2.1340000000000001E-2</v>
      </c>
      <c r="J8" s="10">
        <f t="shared" si="1"/>
        <v>46860.356138706702</v>
      </c>
      <c r="K8" s="12"/>
      <c r="L8" s="12"/>
      <c r="M8">
        <v>21340</v>
      </c>
    </row>
  </sheetData>
  <mergeCells count="1">
    <mergeCell ref="A1:L1"/>
  </mergeCells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1" zoomScale="85" zoomScaleNormal="85" workbookViewId="0">
      <selection activeCell="L34" sqref="L34"/>
    </sheetView>
  </sheetViews>
  <sheetFormatPr defaultColWidth="9" defaultRowHeight="14"/>
  <cols>
    <col min="1" max="1" width="10.26953125" customWidth="1"/>
    <col min="2" max="2" width="14.08984375" customWidth="1"/>
    <col min="3" max="3" width="7.90625" customWidth="1"/>
    <col min="4" max="4" width="10" customWidth="1"/>
    <col min="5" max="5" width="11.36328125" customWidth="1"/>
    <col min="6" max="6" width="9.08984375" customWidth="1"/>
    <col min="7" max="7" width="7.453125" customWidth="1"/>
    <col min="8" max="8" width="24.36328125" customWidth="1"/>
    <col min="9" max="9" width="7.453125" customWidth="1"/>
    <col min="10" max="10" width="9.08984375" customWidth="1"/>
    <col min="11" max="12" width="11.36328125" style="72" customWidth="1"/>
    <col min="13" max="13" width="6.08984375" customWidth="1"/>
    <col min="14" max="14" width="5.6328125" customWidth="1"/>
    <col min="15" max="15" width="7.453125" customWidth="1"/>
  </cols>
  <sheetData>
    <row r="1" spans="1:17">
      <c r="A1" s="110" t="s">
        <v>169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7" ht="42">
      <c r="A2" s="5" t="s">
        <v>116</v>
      </c>
      <c r="B2" s="5" t="s">
        <v>117</v>
      </c>
      <c r="C2" s="5" t="s">
        <v>111</v>
      </c>
      <c r="D2" s="5" t="s">
        <v>170</v>
      </c>
      <c r="E2" s="5" t="s">
        <v>152</v>
      </c>
      <c r="F2" s="5" t="s">
        <v>120</v>
      </c>
      <c r="G2" s="5" t="s">
        <v>171</v>
      </c>
      <c r="H2" s="5" t="s">
        <v>121</v>
      </c>
      <c r="I2" s="5" t="s">
        <v>122</v>
      </c>
      <c r="J2" s="5" t="s">
        <v>123</v>
      </c>
      <c r="K2" s="76" t="s">
        <v>124</v>
      </c>
      <c r="L2" s="76" t="s">
        <v>125</v>
      </c>
      <c r="M2" s="6" t="s">
        <v>164</v>
      </c>
      <c r="N2" s="7" t="s">
        <v>165</v>
      </c>
      <c r="O2" s="12" t="s">
        <v>141</v>
      </c>
    </row>
    <row r="3" spans="1:17">
      <c r="A3" s="73" t="s">
        <v>172</v>
      </c>
      <c r="B3" s="16" t="s">
        <v>166</v>
      </c>
      <c r="C3" s="74" t="s">
        <v>173</v>
      </c>
      <c r="D3" s="12">
        <v>1000000</v>
      </c>
      <c r="E3" s="8">
        <f>D3/I3/J3</f>
        <v>50000</v>
      </c>
      <c r="F3" s="12">
        <v>1</v>
      </c>
      <c r="G3" s="12" t="s">
        <v>174</v>
      </c>
      <c r="H3" s="8" t="s">
        <v>175</v>
      </c>
      <c r="I3" s="8">
        <v>20</v>
      </c>
      <c r="J3" s="8">
        <v>1</v>
      </c>
      <c r="K3" s="10">
        <f>O3/D3*J3</f>
        <v>0.38991199999999998</v>
      </c>
      <c r="L3" s="10">
        <f>1000/K3*J3</f>
        <v>2564.6812614128298</v>
      </c>
      <c r="M3" s="12"/>
      <c r="N3" s="12"/>
      <c r="O3" s="12">
        <f>Q3/P3</f>
        <v>389912</v>
      </c>
      <c r="P3">
        <v>1</v>
      </c>
      <c r="Q3">
        <v>389912</v>
      </c>
    </row>
    <row r="4" spans="1:17">
      <c r="A4" s="75"/>
      <c r="B4" s="16" t="s">
        <v>166</v>
      </c>
      <c r="C4" s="74" t="s">
        <v>173</v>
      </c>
      <c r="D4" s="12">
        <v>1000000</v>
      </c>
      <c r="E4" s="8">
        <f t="shared" ref="E4:E19" si="0">D4/I4/J4</f>
        <v>1000</v>
      </c>
      <c r="F4" s="12">
        <v>1</v>
      </c>
      <c r="G4" s="12" t="s">
        <v>174</v>
      </c>
      <c r="H4" s="8" t="s">
        <v>175</v>
      </c>
      <c r="I4" s="8">
        <v>20</v>
      </c>
      <c r="J4" s="8">
        <v>50</v>
      </c>
      <c r="K4" s="10">
        <f t="shared" ref="K4:K19" si="1">O4/D4*J4</f>
        <v>1.34552</v>
      </c>
      <c r="L4" s="10">
        <f t="shared" ref="L4:L19" si="2">1000/K4*J4</f>
        <v>37160.354361139202</v>
      </c>
      <c r="M4" s="12"/>
      <c r="N4" s="12"/>
      <c r="O4" s="12">
        <f t="shared" ref="O4:O19" si="3">Q4/P4</f>
        <v>26910.400000000001</v>
      </c>
      <c r="P4">
        <v>5</v>
      </c>
      <c r="Q4">
        <v>134552</v>
      </c>
    </row>
    <row r="5" spans="1:17">
      <c r="A5" s="75"/>
      <c r="B5" s="16" t="s">
        <v>166</v>
      </c>
      <c r="C5" s="74" t="s">
        <v>173</v>
      </c>
      <c r="D5" s="12">
        <v>1000000</v>
      </c>
      <c r="E5" s="8">
        <f t="shared" si="0"/>
        <v>500</v>
      </c>
      <c r="F5" s="12">
        <v>1</v>
      </c>
      <c r="G5" s="12" t="s">
        <v>174</v>
      </c>
      <c r="H5" s="8" t="s">
        <v>175</v>
      </c>
      <c r="I5" s="8">
        <v>20</v>
      </c>
      <c r="J5" s="8">
        <v>100</v>
      </c>
      <c r="K5" s="10">
        <f t="shared" si="1"/>
        <v>1.3462000000000001</v>
      </c>
      <c r="L5" s="10">
        <f t="shared" si="2"/>
        <v>74283.167434259405</v>
      </c>
      <c r="M5" s="12"/>
      <c r="N5" s="12"/>
      <c r="O5" s="12">
        <f t="shared" si="3"/>
        <v>13462</v>
      </c>
      <c r="P5">
        <v>5</v>
      </c>
      <c r="Q5">
        <v>67310</v>
      </c>
    </row>
    <row r="6" spans="1:17">
      <c r="A6" s="75"/>
      <c r="B6" s="16" t="s">
        <v>166</v>
      </c>
      <c r="C6" s="74" t="s">
        <v>173</v>
      </c>
      <c r="D6" s="12">
        <v>1000000</v>
      </c>
      <c r="E6" s="8">
        <f t="shared" si="0"/>
        <v>250</v>
      </c>
      <c r="F6" s="12">
        <v>1</v>
      </c>
      <c r="G6" s="12" t="s">
        <v>174</v>
      </c>
      <c r="H6" s="8" t="s">
        <v>175</v>
      </c>
      <c r="I6" s="8">
        <v>20</v>
      </c>
      <c r="J6" s="8">
        <v>200</v>
      </c>
      <c r="K6" s="10">
        <f t="shared" si="1"/>
        <v>1.238</v>
      </c>
      <c r="L6" s="10">
        <f t="shared" si="2"/>
        <v>161550.88852988699</v>
      </c>
      <c r="M6" s="12"/>
      <c r="N6" s="12"/>
      <c r="O6" s="12">
        <f t="shared" si="3"/>
        <v>6190</v>
      </c>
      <c r="P6">
        <v>5</v>
      </c>
      <c r="Q6">
        <v>30950</v>
      </c>
    </row>
    <row r="7" spans="1:17">
      <c r="A7" s="75"/>
      <c r="B7" s="16" t="s">
        <v>166</v>
      </c>
      <c r="C7" s="74" t="s">
        <v>173</v>
      </c>
      <c r="D7" s="12">
        <v>1000000</v>
      </c>
      <c r="E7" s="8">
        <f t="shared" si="0"/>
        <v>50000</v>
      </c>
      <c r="F7" s="12">
        <v>1</v>
      </c>
      <c r="G7" s="12" t="s">
        <v>176</v>
      </c>
      <c r="H7" s="8" t="s">
        <v>175</v>
      </c>
      <c r="I7" s="8">
        <v>20</v>
      </c>
      <c r="J7" s="8">
        <v>1</v>
      </c>
      <c r="K7" s="10">
        <f t="shared" si="1"/>
        <v>0.45051000000000002</v>
      </c>
      <c r="L7" s="10">
        <f t="shared" si="2"/>
        <v>2219.7065547934599</v>
      </c>
      <c r="M7" s="12"/>
      <c r="N7" s="12"/>
      <c r="O7" s="12">
        <f t="shared" si="3"/>
        <v>450510</v>
      </c>
      <c r="P7">
        <v>1</v>
      </c>
      <c r="Q7">
        <v>450510</v>
      </c>
    </row>
    <row r="8" spans="1:17">
      <c r="A8" s="75"/>
      <c r="B8" s="16" t="s">
        <v>166</v>
      </c>
      <c r="C8" s="74" t="s">
        <v>173</v>
      </c>
      <c r="D8" s="12">
        <v>1000000</v>
      </c>
      <c r="E8" s="8">
        <f t="shared" si="0"/>
        <v>1000</v>
      </c>
      <c r="F8" s="12">
        <v>1</v>
      </c>
      <c r="G8" s="12" t="s">
        <v>176</v>
      </c>
      <c r="H8" s="8" t="s">
        <v>175</v>
      </c>
      <c r="I8" s="8">
        <v>20</v>
      </c>
      <c r="J8" s="8">
        <v>50</v>
      </c>
      <c r="K8" s="10">
        <f t="shared" si="1"/>
        <v>1.23333</v>
      </c>
      <c r="L8" s="10">
        <f t="shared" si="2"/>
        <v>40540.650109865201</v>
      </c>
      <c r="M8" s="12"/>
      <c r="N8" s="12"/>
      <c r="O8" s="12">
        <f t="shared" si="3"/>
        <v>24666.6</v>
      </c>
      <c r="P8">
        <v>5</v>
      </c>
      <c r="Q8">
        <v>123333</v>
      </c>
    </row>
    <row r="9" spans="1:17">
      <c r="A9" s="75"/>
      <c r="B9" s="16" t="s">
        <v>166</v>
      </c>
      <c r="C9" s="74" t="s">
        <v>173</v>
      </c>
      <c r="D9" s="12">
        <v>1000000</v>
      </c>
      <c r="E9" s="8">
        <f t="shared" si="0"/>
        <v>500</v>
      </c>
      <c r="F9" s="12">
        <v>1</v>
      </c>
      <c r="G9" s="12" t="s">
        <v>176</v>
      </c>
      <c r="H9" s="8" t="s">
        <v>175</v>
      </c>
      <c r="I9" s="8">
        <v>20</v>
      </c>
      <c r="J9" s="8">
        <v>100</v>
      </c>
      <c r="K9" s="10">
        <f t="shared" si="1"/>
        <v>1.18028</v>
      </c>
      <c r="L9" s="10">
        <f t="shared" si="2"/>
        <v>84725.658318365196</v>
      </c>
      <c r="M9" s="12"/>
      <c r="N9" s="12"/>
      <c r="O9" s="12">
        <f t="shared" si="3"/>
        <v>11802.8</v>
      </c>
      <c r="P9">
        <v>5</v>
      </c>
      <c r="Q9">
        <v>59014</v>
      </c>
    </row>
    <row r="10" spans="1:17">
      <c r="A10" s="75"/>
      <c r="B10" s="16" t="s">
        <v>166</v>
      </c>
      <c r="C10" s="74" t="s">
        <v>173</v>
      </c>
      <c r="D10" s="12">
        <v>1000000</v>
      </c>
      <c r="E10" s="8">
        <f t="shared" si="0"/>
        <v>250</v>
      </c>
      <c r="F10" s="12">
        <v>1</v>
      </c>
      <c r="G10" s="12" t="s">
        <v>176</v>
      </c>
      <c r="H10" s="8" t="s">
        <v>175</v>
      </c>
      <c r="I10" s="8">
        <v>20</v>
      </c>
      <c r="J10" s="8">
        <v>200</v>
      </c>
      <c r="K10" s="10">
        <f t="shared" si="1"/>
        <v>1.30792</v>
      </c>
      <c r="L10" s="10">
        <f t="shared" si="2"/>
        <v>152914.55134870601</v>
      </c>
      <c r="M10" s="12"/>
      <c r="N10" s="12"/>
      <c r="O10" s="12">
        <f t="shared" si="3"/>
        <v>6539.6</v>
      </c>
      <c r="P10">
        <v>5</v>
      </c>
      <c r="Q10">
        <v>32698</v>
      </c>
    </row>
    <row r="11" spans="1:17">
      <c r="A11" s="75"/>
      <c r="B11" s="16" t="s">
        <v>166</v>
      </c>
      <c r="C11" s="74" t="s">
        <v>173</v>
      </c>
      <c r="D11" s="12">
        <v>1000000</v>
      </c>
      <c r="E11" s="8">
        <f t="shared" si="0"/>
        <v>50000</v>
      </c>
      <c r="F11" s="12">
        <v>1</v>
      </c>
      <c r="G11" s="12" t="s">
        <v>174</v>
      </c>
      <c r="H11" s="8" t="s">
        <v>177</v>
      </c>
      <c r="I11" s="8">
        <v>20</v>
      </c>
      <c r="J11" s="8">
        <v>1</v>
      </c>
      <c r="K11" s="10">
        <f t="shared" si="1"/>
        <v>0.36317100000000002</v>
      </c>
      <c r="L11" s="10">
        <f t="shared" si="2"/>
        <v>2753.52382211135</v>
      </c>
      <c r="M11" s="12"/>
      <c r="N11" s="12"/>
      <c r="O11" s="12">
        <f t="shared" si="3"/>
        <v>363171</v>
      </c>
      <c r="P11">
        <v>1</v>
      </c>
      <c r="Q11">
        <v>363171</v>
      </c>
    </row>
    <row r="12" spans="1:17">
      <c r="A12" s="75"/>
      <c r="B12" s="16" t="s">
        <v>166</v>
      </c>
      <c r="C12" s="74" t="s">
        <v>173</v>
      </c>
      <c r="D12" s="12">
        <v>1000000</v>
      </c>
      <c r="E12" s="8">
        <f t="shared" si="0"/>
        <v>1000</v>
      </c>
      <c r="F12" s="12">
        <v>1</v>
      </c>
      <c r="G12" s="12" t="s">
        <v>174</v>
      </c>
      <c r="H12" s="8" t="s">
        <v>177</v>
      </c>
      <c r="I12" s="8">
        <v>20</v>
      </c>
      <c r="J12" s="8">
        <v>50</v>
      </c>
      <c r="K12" s="10">
        <f t="shared" si="1"/>
        <v>0.69013999999999998</v>
      </c>
      <c r="L12" s="10">
        <f t="shared" si="2"/>
        <v>72449.0683049816</v>
      </c>
      <c r="M12" s="12"/>
      <c r="N12" s="12"/>
      <c r="O12" s="12">
        <f t="shared" si="3"/>
        <v>13802.8</v>
      </c>
      <c r="P12">
        <v>5</v>
      </c>
      <c r="Q12">
        <v>69014</v>
      </c>
    </row>
    <row r="13" spans="1:17" s="27" customFormat="1">
      <c r="A13" s="75"/>
      <c r="B13" s="16" t="s">
        <v>166</v>
      </c>
      <c r="C13" s="74" t="s">
        <v>173</v>
      </c>
      <c r="D13" s="12">
        <v>1000000</v>
      </c>
      <c r="E13" s="8">
        <f t="shared" si="0"/>
        <v>500</v>
      </c>
      <c r="F13" s="40">
        <v>1</v>
      </c>
      <c r="G13" s="40" t="s">
        <v>174</v>
      </c>
      <c r="H13" s="32" t="s">
        <v>177</v>
      </c>
      <c r="I13" s="32">
        <v>20</v>
      </c>
      <c r="J13" s="32">
        <v>100</v>
      </c>
      <c r="K13" s="10">
        <f t="shared" si="1"/>
        <v>0.75882000000000005</v>
      </c>
      <c r="L13" s="10">
        <f t="shared" si="2"/>
        <v>131783.55868321899</v>
      </c>
      <c r="M13" s="40"/>
      <c r="N13" s="40"/>
      <c r="O13" s="12">
        <f t="shared" si="3"/>
        <v>7588.2</v>
      </c>
      <c r="P13">
        <v>5</v>
      </c>
      <c r="Q13" s="27">
        <v>37941</v>
      </c>
    </row>
    <row r="14" spans="1:17">
      <c r="A14" s="75"/>
      <c r="B14" s="16" t="s">
        <v>166</v>
      </c>
      <c r="C14" s="74" t="s">
        <v>173</v>
      </c>
      <c r="D14" s="12">
        <v>1000000</v>
      </c>
      <c r="E14" s="8">
        <f t="shared" si="0"/>
        <v>250</v>
      </c>
      <c r="F14" s="12">
        <v>1</v>
      </c>
      <c r="G14" s="12" t="s">
        <v>174</v>
      </c>
      <c r="H14" s="8" t="s">
        <v>177</v>
      </c>
      <c r="I14" s="8">
        <v>20</v>
      </c>
      <c r="J14" s="8">
        <v>200</v>
      </c>
      <c r="K14" s="10">
        <f t="shared" si="1"/>
        <v>0.94547999999999999</v>
      </c>
      <c r="L14" s="10">
        <f t="shared" si="2"/>
        <v>211532.76642551899</v>
      </c>
      <c r="M14" s="12"/>
      <c r="N14" s="12"/>
      <c r="O14" s="12">
        <f t="shared" si="3"/>
        <v>4727.3999999999996</v>
      </c>
      <c r="P14">
        <v>5</v>
      </c>
      <c r="Q14" s="27">
        <v>23637</v>
      </c>
    </row>
    <row r="15" spans="1:17">
      <c r="A15" s="75"/>
      <c r="B15" s="16" t="s">
        <v>166</v>
      </c>
      <c r="C15" s="74" t="s">
        <v>173</v>
      </c>
      <c r="D15" s="12">
        <v>1000000</v>
      </c>
      <c r="E15" s="8">
        <f t="shared" si="0"/>
        <v>50000</v>
      </c>
      <c r="F15" s="12">
        <v>1</v>
      </c>
      <c r="G15" s="12" t="s">
        <v>176</v>
      </c>
      <c r="H15" s="8" t="s">
        <v>177</v>
      </c>
      <c r="I15" s="8">
        <v>20</v>
      </c>
      <c r="J15" s="8">
        <v>1</v>
      </c>
      <c r="K15" s="10">
        <f t="shared" si="1"/>
        <v>0.38314399999999998</v>
      </c>
      <c r="L15" s="10">
        <f t="shared" si="2"/>
        <v>2609.9847576890202</v>
      </c>
      <c r="M15" s="12"/>
      <c r="N15" s="12"/>
      <c r="O15" s="12">
        <f t="shared" si="3"/>
        <v>383144</v>
      </c>
      <c r="P15">
        <v>1</v>
      </c>
      <c r="Q15">
        <v>383144</v>
      </c>
    </row>
    <row r="16" spans="1:17">
      <c r="A16" s="75"/>
      <c r="B16" s="16" t="s">
        <v>166</v>
      </c>
      <c r="C16" s="74" t="s">
        <v>173</v>
      </c>
      <c r="D16" s="12">
        <v>1000000</v>
      </c>
      <c r="E16" s="8">
        <f t="shared" si="0"/>
        <v>1000</v>
      </c>
      <c r="F16" s="12">
        <v>1</v>
      </c>
      <c r="G16" s="12" t="s">
        <v>176</v>
      </c>
      <c r="H16" s="8" t="s">
        <v>177</v>
      </c>
      <c r="I16" s="8">
        <v>20</v>
      </c>
      <c r="J16" s="8">
        <v>50</v>
      </c>
      <c r="K16" s="10">
        <f t="shared" si="1"/>
        <v>0.68711</v>
      </c>
      <c r="L16" s="10">
        <f t="shared" si="2"/>
        <v>72768.552342419702</v>
      </c>
      <c r="M16" s="12"/>
      <c r="N16" s="12"/>
      <c r="O16" s="12">
        <f t="shared" si="3"/>
        <v>13742.2</v>
      </c>
      <c r="P16">
        <v>5</v>
      </c>
      <c r="Q16">
        <v>68711</v>
      </c>
    </row>
    <row r="17" spans="1:17" s="27" customFormat="1">
      <c r="A17" s="75"/>
      <c r="B17" s="16" t="s">
        <v>166</v>
      </c>
      <c r="C17" s="74" t="s">
        <v>173</v>
      </c>
      <c r="D17" s="12">
        <v>1000000</v>
      </c>
      <c r="E17" s="8">
        <f t="shared" si="0"/>
        <v>500</v>
      </c>
      <c r="F17" s="40">
        <v>1</v>
      </c>
      <c r="G17" s="40" t="s">
        <v>176</v>
      </c>
      <c r="H17" s="32" t="s">
        <v>177</v>
      </c>
      <c r="I17" s="32">
        <v>20</v>
      </c>
      <c r="J17" s="32">
        <v>100</v>
      </c>
      <c r="K17" s="10">
        <f t="shared" si="1"/>
        <v>0.77969999999999995</v>
      </c>
      <c r="L17" s="10">
        <f t="shared" si="2"/>
        <v>128254.456842375</v>
      </c>
      <c r="M17" s="40"/>
      <c r="N17" s="40"/>
      <c r="O17" s="12">
        <f t="shared" si="3"/>
        <v>7797</v>
      </c>
      <c r="P17">
        <v>5</v>
      </c>
      <c r="Q17" s="27">
        <v>38985</v>
      </c>
    </row>
    <row r="18" spans="1:17">
      <c r="A18" s="75"/>
      <c r="B18" s="16" t="s">
        <v>166</v>
      </c>
      <c r="C18" s="74" t="s">
        <v>173</v>
      </c>
      <c r="D18" s="12">
        <v>1000000</v>
      </c>
      <c r="E18" s="8">
        <f t="shared" si="0"/>
        <v>250</v>
      </c>
      <c r="F18" s="12">
        <v>1</v>
      </c>
      <c r="G18" s="12" t="s">
        <v>176</v>
      </c>
      <c r="H18" s="8" t="s">
        <v>177</v>
      </c>
      <c r="I18" s="8">
        <v>20</v>
      </c>
      <c r="J18" s="8">
        <v>200</v>
      </c>
      <c r="K18" s="10">
        <f t="shared" si="1"/>
        <v>0.93679999999999997</v>
      </c>
      <c r="L18" s="10">
        <f t="shared" si="2"/>
        <v>213492.74124679799</v>
      </c>
      <c r="M18" s="12"/>
      <c r="N18" s="12"/>
      <c r="O18" s="12">
        <f t="shared" si="3"/>
        <v>4684</v>
      </c>
      <c r="P18">
        <v>5</v>
      </c>
      <c r="Q18">
        <v>23420</v>
      </c>
    </row>
    <row r="19" spans="1:17">
      <c r="A19" s="73" t="s">
        <v>172</v>
      </c>
      <c r="B19" s="16" t="s">
        <v>166</v>
      </c>
      <c r="C19" s="74" t="s">
        <v>167</v>
      </c>
      <c r="D19" s="12">
        <v>1000000</v>
      </c>
      <c r="E19" s="8">
        <f t="shared" si="0"/>
        <v>50000</v>
      </c>
      <c r="F19" s="12">
        <v>1</v>
      </c>
      <c r="G19" s="12" t="s">
        <v>174</v>
      </c>
      <c r="H19" s="8" t="s">
        <v>175</v>
      </c>
      <c r="I19" s="8">
        <v>20</v>
      </c>
      <c r="J19" s="8">
        <v>1</v>
      </c>
      <c r="K19" s="10">
        <f t="shared" si="1"/>
        <v>0.58101899999999995</v>
      </c>
      <c r="L19" s="10">
        <f t="shared" si="2"/>
        <v>1721.1141115867099</v>
      </c>
      <c r="M19" s="12"/>
      <c r="N19" s="12"/>
      <c r="O19" s="12">
        <f t="shared" si="3"/>
        <v>581019</v>
      </c>
      <c r="P19">
        <v>1</v>
      </c>
      <c r="Q19">
        <v>581019</v>
      </c>
    </row>
    <row r="20" spans="1:17">
      <c r="A20" s="75"/>
      <c r="B20" s="16" t="s">
        <v>166</v>
      </c>
      <c r="C20" s="74" t="s">
        <v>167</v>
      </c>
      <c r="D20" s="12">
        <v>1000000</v>
      </c>
      <c r="E20" s="8">
        <f t="shared" ref="E20:E34" si="4">D20/I20/J20</f>
        <v>1000</v>
      </c>
      <c r="F20" s="12">
        <v>1</v>
      </c>
      <c r="G20" s="12" t="s">
        <v>174</v>
      </c>
      <c r="H20" s="8" t="s">
        <v>175</v>
      </c>
      <c r="I20" s="8">
        <v>20</v>
      </c>
      <c r="J20" s="8">
        <v>50</v>
      </c>
      <c r="K20" s="10">
        <f t="shared" ref="K20:K34" si="5">O20/D20*J20</f>
        <v>1.37314</v>
      </c>
      <c r="L20" s="10">
        <f t="shared" ref="L20:L34" si="6">1000/K20*J20</f>
        <v>36412.893077180801</v>
      </c>
      <c r="M20" s="12"/>
      <c r="N20" s="12"/>
      <c r="O20" s="12">
        <f t="shared" ref="O20:O34" si="7">Q20/P20</f>
        <v>27462.799999999999</v>
      </c>
      <c r="P20">
        <v>5</v>
      </c>
      <c r="Q20">
        <v>137314</v>
      </c>
    </row>
    <row r="21" spans="1:17">
      <c r="A21" s="75"/>
      <c r="B21" s="16" t="s">
        <v>166</v>
      </c>
      <c r="C21" s="74" t="s">
        <v>167</v>
      </c>
      <c r="D21" s="12">
        <v>1000000</v>
      </c>
      <c r="E21" s="8">
        <f t="shared" si="4"/>
        <v>500</v>
      </c>
      <c r="F21" s="12">
        <v>1</v>
      </c>
      <c r="G21" s="12" t="s">
        <v>174</v>
      </c>
      <c r="H21" s="8" t="s">
        <v>175</v>
      </c>
      <c r="I21" s="8">
        <v>20</v>
      </c>
      <c r="J21" s="8">
        <v>100</v>
      </c>
      <c r="K21" s="10">
        <f t="shared" si="5"/>
        <v>1.5003200000000001</v>
      </c>
      <c r="L21" s="10">
        <f t="shared" si="6"/>
        <v>66652.447477871407</v>
      </c>
      <c r="M21" s="12"/>
      <c r="N21" s="12"/>
      <c r="O21" s="12">
        <f t="shared" si="7"/>
        <v>15003.2</v>
      </c>
      <c r="P21">
        <v>5</v>
      </c>
      <c r="Q21">
        <v>75016</v>
      </c>
    </row>
    <row r="22" spans="1:17">
      <c r="A22" s="75"/>
      <c r="B22" s="16" t="s">
        <v>166</v>
      </c>
      <c r="C22" s="74" t="s">
        <v>167</v>
      </c>
      <c r="D22" s="12">
        <v>1000000</v>
      </c>
      <c r="E22" s="8">
        <f t="shared" si="4"/>
        <v>250</v>
      </c>
      <c r="F22" s="12">
        <v>1</v>
      </c>
      <c r="G22" s="12" t="s">
        <v>174</v>
      </c>
      <c r="H22" s="8" t="s">
        <v>175</v>
      </c>
      <c r="I22" s="8">
        <v>20</v>
      </c>
      <c r="J22" s="8">
        <v>200</v>
      </c>
      <c r="K22" s="10">
        <f t="shared" si="5"/>
        <v>1.6637200000000001</v>
      </c>
      <c r="L22" s="10">
        <f t="shared" si="6"/>
        <v>120212.535763229</v>
      </c>
      <c r="M22" s="12"/>
      <c r="N22" s="12"/>
      <c r="O22" s="12">
        <f t="shared" si="7"/>
        <v>8318.6</v>
      </c>
      <c r="P22">
        <v>5</v>
      </c>
      <c r="Q22">
        <v>41593</v>
      </c>
    </row>
    <row r="23" spans="1:17">
      <c r="A23" s="75"/>
      <c r="B23" s="16" t="s">
        <v>166</v>
      </c>
      <c r="C23" s="74" t="s">
        <v>167</v>
      </c>
      <c r="D23" s="12">
        <v>1000000</v>
      </c>
      <c r="E23" s="8">
        <f t="shared" si="4"/>
        <v>50000</v>
      </c>
      <c r="F23" s="12">
        <v>1</v>
      </c>
      <c r="G23" s="12" t="s">
        <v>176</v>
      </c>
      <c r="H23" s="8" t="s">
        <v>175</v>
      </c>
      <c r="I23" s="8">
        <v>20</v>
      </c>
      <c r="J23" s="8">
        <v>1</v>
      </c>
      <c r="K23" s="10">
        <f t="shared" si="5"/>
        <v>0.53310000000000002</v>
      </c>
      <c r="L23" s="10">
        <f t="shared" si="6"/>
        <v>1875.8206715438</v>
      </c>
      <c r="M23" s="12"/>
      <c r="N23" s="12"/>
      <c r="O23" s="12">
        <f t="shared" si="7"/>
        <v>533100</v>
      </c>
      <c r="P23">
        <v>1</v>
      </c>
      <c r="Q23">
        <v>533100</v>
      </c>
    </row>
    <row r="24" spans="1:17">
      <c r="A24" s="75"/>
      <c r="B24" s="16" t="s">
        <v>166</v>
      </c>
      <c r="C24" s="74" t="s">
        <v>167</v>
      </c>
      <c r="D24" s="12">
        <v>1000000</v>
      </c>
      <c r="E24" s="8">
        <f t="shared" si="4"/>
        <v>1000</v>
      </c>
      <c r="F24" s="12">
        <v>1</v>
      </c>
      <c r="G24" s="12" t="s">
        <v>176</v>
      </c>
      <c r="H24" s="8" t="s">
        <v>175</v>
      </c>
      <c r="I24" s="8">
        <v>20</v>
      </c>
      <c r="J24" s="8">
        <v>50</v>
      </c>
      <c r="K24" s="10">
        <f t="shared" si="5"/>
        <v>1.53782</v>
      </c>
      <c r="L24" s="10">
        <f t="shared" si="6"/>
        <v>32513.558153750098</v>
      </c>
      <c r="M24" s="12"/>
      <c r="N24" s="12"/>
      <c r="O24" s="12">
        <f t="shared" si="7"/>
        <v>30756.400000000001</v>
      </c>
      <c r="P24">
        <v>5</v>
      </c>
      <c r="Q24">
        <v>153782</v>
      </c>
    </row>
    <row r="25" spans="1:17">
      <c r="A25" s="75"/>
      <c r="B25" s="16" t="s">
        <v>166</v>
      </c>
      <c r="C25" s="74" t="s">
        <v>167</v>
      </c>
      <c r="D25" s="12">
        <v>1000000</v>
      </c>
      <c r="E25" s="8">
        <f t="shared" si="4"/>
        <v>500</v>
      </c>
      <c r="F25" s="12">
        <v>1</v>
      </c>
      <c r="G25" s="12" t="s">
        <v>176</v>
      </c>
      <c r="H25" s="8" t="s">
        <v>175</v>
      </c>
      <c r="I25" s="8">
        <v>20</v>
      </c>
      <c r="J25" s="8">
        <v>100</v>
      </c>
      <c r="K25" s="10">
        <f t="shared" si="5"/>
        <v>1.7734399999999999</v>
      </c>
      <c r="L25" s="10">
        <f t="shared" si="6"/>
        <v>56387.585709130297</v>
      </c>
      <c r="M25" s="12"/>
      <c r="N25" s="12"/>
      <c r="O25" s="12">
        <f t="shared" si="7"/>
        <v>17734.400000000001</v>
      </c>
      <c r="P25">
        <v>5</v>
      </c>
      <c r="Q25">
        <v>88672</v>
      </c>
    </row>
    <row r="26" spans="1:17">
      <c r="A26" s="75"/>
      <c r="B26" s="16" t="s">
        <v>166</v>
      </c>
      <c r="C26" s="74" t="s">
        <v>167</v>
      </c>
      <c r="D26" s="12">
        <v>1000000</v>
      </c>
      <c r="E26" s="8">
        <f t="shared" si="4"/>
        <v>250</v>
      </c>
      <c r="F26" s="12">
        <v>1</v>
      </c>
      <c r="G26" s="12" t="s">
        <v>176</v>
      </c>
      <c r="H26" s="8" t="s">
        <v>175</v>
      </c>
      <c r="I26" s="8">
        <v>20</v>
      </c>
      <c r="J26" s="8">
        <v>200</v>
      </c>
      <c r="K26" s="10">
        <f t="shared" si="5"/>
        <v>1.3071600000000001</v>
      </c>
      <c r="L26" s="10">
        <f t="shared" si="6"/>
        <v>153003.45787814801</v>
      </c>
      <c r="M26" s="12"/>
      <c r="N26" s="12"/>
      <c r="O26" s="12">
        <f t="shared" si="7"/>
        <v>6535.8</v>
      </c>
      <c r="P26">
        <v>5</v>
      </c>
      <c r="Q26">
        <v>32679</v>
      </c>
    </row>
    <row r="27" spans="1:17">
      <c r="A27" s="75"/>
      <c r="B27" s="16" t="s">
        <v>166</v>
      </c>
      <c r="C27" s="74" t="s">
        <v>167</v>
      </c>
      <c r="D27" s="12">
        <v>1000000</v>
      </c>
      <c r="E27" s="8">
        <f t="shared" si="4"/>
        <v>50000</v>
      </c>
      <c r="F27" s="12">
        <v>1</v>
      </c>
      <c r="G27" s="12" t="s">
        <v>174</v>
      </c>
      <c r="H27" s="8" t="s">
        <v>177</v>
      </c>
      <c r="I27" s="8">
        <v>20</v>
      </c>
      <c r="J27" s="8">
        <v>1</v>
      </c>
      <c r="K27" s="10">
        <f t="shared" si="5"/>
        <v>0.45012400000000002</v>
      </c>
      <c r="L27" s="10">
        <f t="shared" si="6"/>
        <v>2221.6100452319802</v>
      </c>
      <c r="M27" s="12"/>
      <c r="N27" s="12"/>
      <c r="O27" s="12">
        <f t="shared" si="7"/>
        <v>450124</v>
      </c>
      <c r="P27">
        <v>1</v>
      </c>
      <c r="Q27">
        <v>450124</v>
      </c>
    </row>
    <row r="28" spans="1:17">
      <c r="A28" s="75"/>
      <c r="B28" s="16" t="s">
        <v>166</v>
      </c>
      <c r="C28" s="74" t="s">
        <v>167</v>
      </c>
      <c r="D28" s="12">
        <v>1000000</v>
      </c>
      <c r="E28" s="8">
        <f t="shared" si="4"/>
        <v>1000</v>
      </c>
      <c r="F28" s="12">
        <v>1</v>
      </c>
      <c r="G28" s="12" t="s">
        <v>174</v>
      </c>
      <c r="H28" s="8" t="s">
        <v>177</v>
      </c>
      <c r="I28" s="8">
        <v>20</v>
      </c>
      <c r="J28" s="8">
        <v>50</v>
      </c>
      <c r="K28" s="10">
        <f t="shared" si="5"/>
        <v>0.65500999999999998</v>
      </c>
      <c r="L28" s="10">
        <f t="shared" si="6"/>
        <v>76334.712447138198</v>
      </c>
      <c r="M28" s="12"/>
      <c r="N28" s="12"/>
      <c r="O28" s="12">
        <f t="shared" si="7"/>
        <v>13100.2</v>
      </c>
      <c r="P28">
        <v>5</v>
      </c>
      <c r="Q28">
        <v>65501</v>
      </c>
    </row>
    <row r="29" spans="1:17">
      <c r="A29" s="75"/>
      <c r="B29" s="16" t="s">
        <v>166</v>
      </c>
      <c r="C29" s="74" t="s">
        <v>167</v>
      </c>
      <c r="D29" s="12">
        <v>1000000</v>
      </c>
      <c r="E29" s="8">
        <f t="shared" si="4"/>
        <v>500</v>
      </c>
      <c r="F29" s="40">
        <v>1</v>
      </c>
      <c r="G29" s="40" t="s">
        <v>174</v>
      </c>
      <c r="H29" s="32" t="s">
        <v>177</v>
      </c>
      <c r="I29" s="32">
        <v>20</v>
      </c>
      <c r="J29" s="32">
        <v>100</v>
      </c>
      <c r="K29" s="10">
        <f t="shared" si="5"/>
        <v>0.99414000000000002</v>
      </c>
      <c r="L29" s="10">
        <f t="shared" si="6"/>
        <v>100589.45420162199</v>
      </c>
      <c r="M29" s="40"/>
      <c r="N29" s="40"/>
      <c r="O29" s="12">
        <f t="shared" si="7"/>
        <v>9941.4</v>
      </c>
      <c r="P29">
        <v>5</v>
      </c>
      <c r="Q29">
        <v>49707</v>
      </c>
    </row>
    <row r="30" spans="1:17">
      <c r="A30" s="75"/>
      <c r="B30" s="16" t="s">
        <v>166</v>
      </c>
      <c r="C30" s="74" t="s">
        <v>167</v>
      </c>
      <c r="D30" s="12">
        <v>1000000</v>
      </c>
      <c r="E30" s="8">
        <f t="shared" si="4"/>
        <v>250</v>
      </c>
      <c r="F30" s="12">
        <v>1</v>
      </c>
      <c r="G30" s="12" t="s">
        <v>174</v>
      </c>
      <c r="H30" s="8" t="s">
        <v>177</v>
      </c>
      <c r="I30" s="8">
        <v>20</v>
      </c>
      <c r="J30" s="8">
        <v>200</v>
      </c>
      <c r="K30" s="10">
        <f t="shared" si="5"/>
        <v>1.0392399999999999</v>
      </c>
      <c r="L30" s="10">
        <f t="shared" si="6"/>
        <v>192448.327624033</v>
      </c>
      <c r="M30" s="12"/>
      <c r="N30" s="12"/>
      <c r="O30" s="12">
        <f t="shared" si="7"/>
        <v>5196.2</v>
      </c>
      <c r="P30">
        <v>5</v>
      </c>
      <c r="Q30">
        <v>25981</v>
      </c>
    </row>
    <row r="31" spans="1:17">
      <c r="A31" s="75"/>
      <c r="B31" s="16" t="s">
        <v>166</v>
      </c>
      <c r="C31" s="74" t="s">
        <v>167</v>
      </c>
      <c r="D31" s="12">
        <v>1000000</v>
      </c>
      <c r="E31" s="8">
        <f t="shared" si="4"/>
        <v>50000</v>
      </c>
      <c r="F31" s="12">
        <v>1</v>
      </c>
      <c r="G31" s="12" t="s">
        <v>176</v>
      </c>
      <c r="H31" s="8" t="s">
        <v>177</v>
      </c>
      <c r="I31" s="8">
        <v>20</v>
      </c>
      <c r="J31" s="8">
        <v>1</v>
      </c>
      <c r="K31" s="10">
        <f t="shared" si="5"/>
        <v>0.43415100000000001</v>
      </c>
      <c r="L31" s="10">
        <f t="shared" si="6"/>
        <v>2303.3460708370999</v>
      </c>
      <c r="M31" s="12"/>
      <c r="N31" s="12"/>
      <c r="O31" s="12">
        <f t="shared" si="7"/>
        <v>434151</v>
      </c>
      <c r="P31">
        <v>1</v>
      </c>
      <c r="Q31">
        <v>434151</v>
      </c>
    </row>
    <row r="32" spans="1:17">
      <c r="A32" s="75"/>
      <c r="B32" s="16" t="s">
        <v>166</v>
      </c>
      <c r="C32" s="74" t="s">
        <v>167</v>
      </c>
      <c r="D32" s="12">
        <v>1000000</v>
      </c>
      <c r="E32" s="8">
        <f t="shared" si="4"/>
        <v>1000</v>
      </c>
      <c r="F32" s="12">
        <v>1</v>
      </c>
      <c r="G32" s="12" t="s">
        <v>176</v>
      </c>
      <c r="H32" s="8" t="s">
        <v>177</v>
      </c>
      <c r="I32" s="8">
        <v>20</v>
      </c>
      <c r="J32" s="8">
        <v>50</v>
      </c>
      <c r="K32" s="10">
        <f t="shared" si="5"/>
        <v>0.70820000000000005</v>
      </c>
      <c r="L32" s="10">
        <f t="shared" si="6"/>
        <v>70601.5249929399</v>
      </c>
      <c r="M32" s="12"/>
      <c r="N32" s="12"/>
      <c r="O32" s="12">
        <f t="shared" si="7"/>
        <v>14164</v>
      </c>
      <c r="P32">
        <v>5</v>
      </c>
      <c r="Q32">
        <v>70820</v>
      </c>
    </row>
    <row r="33" spans="1:17">
      <c r="A33" s="75"/>
      <c r="B33" s="16" t="s">
        <v>166</v>
      </c>
      <c r="C33" s="74" t="s">
        <v>167</v>
      </c>
      <c r="D33" s="12">
        <v>1000000</v>
      </c>
      <c r="E33" s="8">
        <f t="shared" si="4"/>
        <v>500</v>
      </c>
      <c r="F33" s="40">
        <v>1</v>
      </c>
      <c r="G33" s="40" t="s">
        <v>176</v>
      </c>
      <c r="H33" s="32" t="s">
        <v>177</v>
      </c>
      <c r="I33" s="32">
        <v>20</v>
      </c>
      <c r="J33" s="32">
        <v>100</v>
      </c>
      <c r="K33" s="10">
        <f t="shared" si="5"/>
        <v>0.93330000000000002</v>
      </c>
      <c r="L33" s="10">
        <f t="shared" si="6"/>
        <v>107146.683810136</v>
      </c>
      <c r="M33" s="40"/>
      <c r="N33" s="40"/>
      <c r="O33" s="12">
        <f t="shared" si="7"/>
        <v>9333</v>
      </c>
      <c r="P33">
        <v>5</v>
      </c>
      <c r="Q33">
        <v>46665</v>
      </c>
    </row>
    <row r="34" spans="1:17">
      <c r="A34" s="75"/>
      <c r="B34" s="16" t="s">
        <v>166</v>
      </c>
      <c r="C34" s="74" t="s">
        <v>167</v>
      </c>
      <c r="D34" s="12">
        <v>1000000</v>
      </c>
      <c r="E34" s="8">
        <f t="shared" si="4"/>
        <v>250</v>
      </c>
      <c r="F34" s="12">
        <v>1</v>
      </c>
      <c r="G34" s="12" t="s">
        <v>176</v>
      </c>
      <c r="H34" s="8" t="s">
        <v>177</v>
      </c>
      <c r="I34" s="8">
        <v>20</v>
      </c>
      <c r="J34" s="8">
        <v>200</v>
      </c>
      <c r="K34" s="10">
        <f t="shared" si="5"/>
        <v>0.93028</v>
      </c>
      <c r="L34" s="10">
        <f t="shared" si="6"/>
        <v>214989.035559187</v>
      </c>
      <c r="M34" s="12"/>
      <c r="N34" s="12"/>
      <c r="O34" s="12">
        <f t="shared" si="7"/>
        <v>4651.3999999999996</v>
      </c>
      <c r="P34">
        <v>5</v>
      </c>
      <c r="Q34">
        <v>23257</v>
      </c>
    </row>
  </sheetData>
  <mergeCells count="1">
    <mergeCell ref="A1:N1"/>
  </mergeCells>
  <phoneticPr fontId="1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2"/>
  <sheetViews>
    <sheetView zoomScale="70" zoomScaleNormal="70" workbookViewId="0">
      <selection activeCell="D25" sqref="D25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customWidth="1"/>
    <col min="10" max="10" width="16.08984375" customWidth="1"/>
    <col min="11" max="11" width="14.26953125" customWidth="1"/>
  </cols>
  <sheetData>
    <row r="1" spans="1:14">
      <c r="A1" s="104" t="s">
        <v>178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4" ht="28">
      <c r="A2" s="5" t="s">
        <v>179</v>
      </c>
      <c r="B2" s="5" t="s">
        <v>117</v>
      </c>
      <c r="C2" s="5" t="s">
        <v>118</v>
      </c>
      <c r="D2" s="5" t="s">
        <v>152</v>
      </c>
      <c r="E2" s="5" t="s">
        <v>120</v>
      </c>
      <c r="F2" s="5" t="s">
        <v>121</v>
      </c>
      <c r="G2" s="5" t="s">
        <v>122</v>
      </c>
      <c r="H2" s="5" t="s">
        <v>123</v>
      </c>
      <c r="I2" s="6" t="s">
        <v>124</v>
      </c>
      <c r="J2" s="6" t="s">
        <v>125</v>
      </c>
      <c r="K2" s="7" t="s">
        <v>180</v>
      </c>
      <c r="L2" s="7" t="s">
        <v>127</v>
      </c>
      <c r="M2" s="7" t="s">
        <v>128</v>
      </c>
    </row>
    <row r="3" spans="1:14">
      <c r="A3" s="111" t="s">
        <v>181</v>
      </c>
      <c r="B3" s="12" t="s">
        <v>182</v>
      </c>
      <c r="C3" s="16">
        <v>20000000</v>
      </c>
      <c r="D3" s="8">
        <f>C3/E3/G3/H3</f>
        <v>125000</v>
      </c>
      <c r="E3" s="12">
        <v>4</v>
      </c>
      <c r="F3" s="8" t="s">
        <v>137</v>
      </c>
      <c r="G3" s="8">
        <v>20</v>
      </c>
      <c r="H3" s="8">
        <v>2</v>
      </c>
      <c r="I3" s="12"/>
      <c r="J3" s="10"/>
      <c r="K3" s="12"/>
      <c r="L3" s="26">
        <v>5.08</v>
      </c>
      <c r="M3" s="26">
        <v>388</v>
      </c>
    </row>
    <row r="4" spans="1:14">
      <c r="A4" s="112"/>
      <c r="B4" s="12" t="s">
        <v>182</v>
      </c>
      <c r="C4" s="16">
        <v>20000000</v>
      </c>
      <c r="D4" s="8">
        <f t="shared" ref="D4:D22" si="0">C4/E4/G4/H4</f>
        <v>2500</v>
      </c>
      <c r="E4" s="12">
        <v>4</v>
      </c>
      <c r="F4" s="8" t="s">
        <v>137</v>
      </c>
      <c r="G4" s="8">
        <v>20</v>
      </c>
      <c r="H4" s="8">
        <v>100</v>
      </c>
      <c r="I4" s="12"/>
      <c r="J4" s="10"/>
      <c r="K4" s="12"/>
      <c r="L4" s="26">
        <v>7.49</v>
      </c>
      <c r="M4" s="23">
        <v>13096</v>
      </c>
    </row>
    <row r="5" spans="1:14">
      <c r="A5" s="112"/>
      <c r="B5" s="12" t="s">
        <v>182</v>
      </c>
      <c r="C5" s="16">
        <v>20000000</v>
      </c>
      <c r="D5" s="8">
        <f t="shared" si="0"/>
        <v>1250</v>
      </c>
      <c r="E5" s="12">
        <v>4</v>
      </c>
      <c r="F5" s="8" t="s">
        <v>137</v>
      </c>
      <c r="G5" s="8">
        <v>20</v>
      </c>
      <c r="H5" s="8">
        <v>200</v>
      </c>
      <c r="I5" s="12"/>
      <c r="J5" s="10"/>
      <c r="K5" s="12"/>
      <c r="L5" s="67">
        <v>12.58</v>
      </c>
      <c r="M5" s="68">
        <v>9106</v>
      </c>
    </row>
    <row r="6" spans="1:14">
      <c r="A6" s="112"/>
      <c r="B6" s="12" t="s">
        <v>182</v>
      </c>
      <c r="C6" s="16">
        <v>20000000</v>
      </c>
      <c r="D6" s="8">
        <f t="shared" si="0"/>
        <v>125000</v>
      </c>
      <c r="E6" s="12">
        <v>4</v>
      </c>
      <c r="F6" s="8" t="s">
        <v>138</v>
      </c>
      <c r="G6" s="8">
        <v>20</v>
      </c>
      <c r="H6" s="8">
        <v>2</v>
      </c>
      <c r="I6" s="12"/>
      <c r="J6" s="10"/>
      <c r="K6" s="12"/>
      <c r="L6" s="26">
        <v>1.91</v>
      </c>
      <c r="M6" s="23">
        <v>1039</v>
      </c>
    </row>
    <row r="7" spans="1:14">
      <c r="A7" s="112"/>
      <c r="B7" s="12" t="s">
        <v>182</v>
      </c>
      <c r="C7" s="16">
        <v>20000000</v>
      </c>
      <c r="D7" s="8">
        <f t="shared" si="0"/>
        <v>2500</v>
      </c>
      <c r="E7" s="12">
        <v>4</v>
      </c>
      <c r="F7" s="8" t="s">
        <v>138</v>
      </c>
      <c r="G7" s="8">
        <v>20</v>
      </c>
      <c r="H7" s="8">
        <v>100</v>
      </c>
      <c r="I7" s="12"/>
      <c r="J7" s="10"/>
      <c r="K7" s="12"/>
      <c r="L7" s="26">
        <v>1.41</v>
      </c>
      <c r="M7" s="23">
        <v>69529</v>
      </c>
    </row>
    <row r="8" spans="1:14">
      <c r="A8" s="113"/>
      <c r="B8" s="12" t="s">
        <v>182</v>
      </c>
      <c r="C8" s="16">
        <v>20000000</v>
      </c>
      <c r="D8" s="8">
        <f t="shared" si="0"/>
        <v>1250</v>
      </c>
      <c r="E8" s="12">
        <v>4</v>
      </c>
      <c r="F8" s="8" t="s">
        <v>138</v>
      </c>
      <c r="G8" s="8">
        <v>20</v>
      </c>
      <c r="H8" s="8">
        <v>200</v>
      </c>
      <c r="I8" s="12"/>
      <c r="J8" s="10"/>
      <c r="K8" s="12"/>
      <c r="L8" s="69">
        <v>1.96</v>
      </c>
      <c r="M8" s="70">
        <v>98708</v>
      </c>
    </row>
    <row r="9" spans="1:14">
      <c r="A9" s="111" t="s">
        <v>181</v>
      </c>
      <c r="B9" s="12" t="s">
        <v>182</v>
      </c>
      <c r="C9" s="16">
        <v>20000000</v>
      </c>
      <c r="D9" s="8">
        <f t="shared" si="0"/>
        <v>125000</v>
      </c>
      <c r="E9" s="12">
        <v>4</v>
      </c>
      <c r="F9" s="8" t="s">
        <v>149</v>
      </c>
      <c r="G9" s="8">
        <v>20</v>
      </c>
      <c r="H9" s="8">
        <v>2</v>
      </c>
      <c r="I9" s="12"/>
      <c r="J9" s="10"/>
      <c r="K9" s="12"/>
      <c r="L9" s="26">
        <v>2.0299999999999998</v>
      </c>
      <c r="M9" s="26">
        <v>956</v>
      </c>
    </row>
    <row r="10" spans="1:14">
      <c r="A10" s="112"/>
      <c r="B10" s="12" t="s">
        <v>182</v>
      </c>
      <c r="C10" s="16">
        <v>20000000</v>
      </c>
      <c r="D10" s="8">
        <f t="shared" si="0"/>
        <v>2500</v>
      </c>
      <c r="E10" s="12">
        <v>4</v>
      </c>
      <c r="F10" s="8" t="s">
        <v>149</v>
      </c>
      <c r="G10" s="8">
        <v>20</v>
      </c>
      <c r="H10" s="8">
        <v>100</v>
      </c>
      <c r="I10" s="12"/>
      <c r="J10" s="10"/>
      <c r="K10" s="12"/>
    </row>
    <row r="11" spans="1:14">
      <c r="A11" s="112"/>
      <c r="B11" s="12" t="s">
        <v>182</v>
      </c>
      <c r="C11" s="16">
        <v>20000000</v>
      </c>
      <c r="D11" s="8">
        <f t="shared" si="0"/>
        <v>1250</v>
      </c>
      <c r="E11" s="12">
        <v>4</v>
      </c>
      <c r="F11" s="8" t="s">
        <v>149</v>
      </c>
      <c r="G11" s="8">
        <v>20</v>
      </c>
      <c r="H11" s="8">
        <v>200</v>
      </c>
      <c r="I11" s="12"/>
      <c r="J11" s="10"/>
      <c r="K11" s="12"/>
      <c r="L11" s="67">
        <v>4.88</v>
      </c>
      <c r="M11" s="68">
        <v>38330</v>
      </c>
    </row>
    <row r="12" spans="1:14">
      <c r="A12" s="112"/>
      <c r="B12" s="12" t="s">
        <v>182</v>
      </c>
      <c r="C12" s="16">
        <v>20000000</v>
      </c>
      <c r="D12" s="8">
        <f t="shared" si="0"/>
        <v>125000</v>
      </c>
      <c r="E12" s="12">
        <v>4</v>
      </c>
      <c r="F12" s="8" t="s">
        <v>150</v>
      </c>
      <c r="G12" s="8">
        <v>20</v>
      </c>
      <c r="H12" s="8">
        <v>2</v>
      </c>
      <c r="I12" s="12"/>
      <c r="J12" s="10"/>
      <c r="K12" s="12"/>
      <c r="L12" s="26">
        <v>1.26</v>
      </c>
      <c r="M12" s="23">
        <v>1578</v>
      </c>
    </row>
    <row r="13" spans="1:14">
      <c r="A13" s="112"/>
      <c r="B13" s="12" t="s">
        <v>182</v>
      </c>
      <c r="C13" s="16">
        <v>20000000</v>
      </c>
      <c r="D13" s="8">
        <f t="shared" si="0"/>
        <v>2500</v>
      </c>
      <c r="E13" s="12">
        <v>4</v>
      </c>
      <c r="F13" s="8" t="s">
        <v>150</v>
      </c>
      <c r="G13" s="8">
        <v>20</v>
      </c>
      <c r="H13" s="8">
        <v>100</v>
      </c>
      <c r="I13" s="12"/>
      <c r="J13" s="10"/>
      <c r="K13" s="12"/>
    </row>
    <row r="14" spans="1:14">
      <c r="A14" s="113"/>
      <c r="B14" s="12" t="s">
        <v>182</v>
      </c>
      <c r="C14" s="16">
        <v>20000000</v>
      </c>
      <c r="D14" s="8">
        <f t="shared" si="0"/>
        <v>1250</v>
      </c>
      <c r="E14" s="12">
        <v>4</v>
      </c>
      <c r="F14" s="8" t="s">
        <v>150</v>
      </c>
      <c r="G14" s="8">
        <v>20</v>
      </c>
      <c r="H14" s="8">
        <v>200</v>
      </c>
      <c r="I14" s="12"/>
      <c r="J14" s="10"/>
      <c r="K14" s="12"/>
      <c r="L14" s="26">
        <v>1.57</v>
      </c>
      <c r="M14" s="23">
        <v>121196</v>
      </c>
    </row>
    <row r="15" spans="1:14">
      <c r="A15" s="111" t="s">
        <v>183</v>
      </c>
      <c r="B15" s="12" t="s">
        <v>182</v>
      </c>
      <c r="C15" s="16">
        <v>20000000</v>
      </c>
      <c r="D15" s="8">
        <f t="shared" si="0"/>
        <v>83333.333333333299</v>
      </c>
      <c r="E15" s="12">
        <v>4</v>
      </c>
      <c r="F15" s="8" t="s">
        <v>137</v>
      </c>
      <c r="G15" s="8">
        <v>20</v>
      </c>
      <c r="H15" s="8">
        <v>3</v>
      </c>
      <c r="I15" s="12"/>
      <c r="J15" s="10"/>
      <c r="K15" s="12"/>
      <c r="L15" s="12">
        <v>5.17</v>
      </c>
      <c r="M15" s="12">
        <v>574</v>
      </c>
      <c r="N15" s="71"/>
    </row>
    <row r="16" spans="1:14">
      <c r="A16" s="112"/>
      <c r="B16" s="12" t="s">
        <v>182</v>
      </c>
      <c r="C16" s="16">
        <v>20000000</v>
      </c>
      <c r="D16" s="8">
        <f t="shared" si="0"/>
        <v>833.33333333333303</v>
      </c>
      <c r="E16" s="12">
        <v>4</v>
      </c>
      <c r="F16" s="8" t="s">
        <v>137</v>
      </c>
      <c r="G16" s="8">
        <v>20</v>
      </c>
      <c r="H16" s="8">
        <v>300</v>
      </c>
      <c r="I16" s="12"/>
      <c r="J16" s="10"/>
      <c r="K16" s="12"/>
      <c r="L16" s="12">
        <v>12.44</v>
      </c>
      <c r="M16" s="20">
        <v>23674</v>
      </c>
      <c r="N16" s="71"/>
    </row>
    <row r="17" spans="1:14">
      <c r="A17" s="112"/>
      <c r="B17" s="12" t="s">
        <v>182</v>
      </c>
      <c r="C17" s="16">
        <v>20000000</v>
      </c>
      <c r="D17" s="8">
        <f t="shared" si="0"/>
        <v>83333.333333333299</v>
      </c>
      <c r="E17" s="12">
        <v>4</v>
      </c>
      <c r="F17" s="8" t="s">
        <v>138</v>
      </c>
      <c r="G17" s="8">
        <v>20</v>
      </c>
      <c r="H17" s="8">
        <v>3</v>
      </c>
      <c r="I17" s="12"/>
      <c r="J17" s="10"/>
      <c r="K17" s="12"/>
      <c r="L17" s="12">
        <v>1.92</v>
      </c>
      <c r="M17" s="20">
        <v>1546</v>
      </c>
      <c r="N17" s="71"/>
    </row>
    <row r="18" spans="1:14">
      <c r="A18" s="113"/>
      <c r="B18" s="12" t="s">
        <v>182</v>
      </c>
      <c r="C18" s="16">
        <v>20000000</v>
      </c>
      <c r="D18" s="8">
        <f t="shared" si="0"/>
        <v>833.33333333333303</v>
      </c>
      <c r="E18" s="12">
        <v>4</v>
      </c>
      <c r="F18" s="8" t="s">
        <v>138</v>
      </c>
      <c r="G18" s="8">
        <v>20</v>
      </c>
      <c r="H18" s="8">
        <v>300</v>
      </c>
      <c r="I18" s="12"/>
      <c r="J18" s="10"/>
      <c r="K18" s="12"/>
      <c r="L18" s="12">
        <v>2</v>
      </c>
      <c r="M18" s="20">
        <v>142380</v>
      </c>
      <c r="N18" s="71"/>
    </row>
    <row r="19" spans="1:14">
      <c r="A19" s="111" t="s">
        <v>183</v>
      </c>
      <c r="B19" s="12" t="s">
        <v>182</v>
      </c>
      <c r="C19" s="16">
        <v>20000000</v>
      </c>
      <c r="D19" s="8">
        <f t="shared" si="0"/>
        <v>250000</v>
      </c>
      <c r="E19" s="12">
        <v>4</v>
      </c>
      <c r="F19" s="8" t="s">
        <v>149</v>
      </c>
      <c r="G19" s="8">
        <v>20</v>
      </c>
      <c r="H19" s="8">
        <v>1</v>
      </c>
      <c r="I19" s="12"/>
      <c r="J19" s="10"/>
      <c r="K19" s="12"/>
      <c r="L19" s="12">
        <v>2.4</v>
      </c>
      <c r="M19" s="20">
        <v>1205</v>
      </c>
      <c r="N19" s="71"/>
    </row>
    <row r="20" spans="1:14">
      <c r="A20" s="112"/>
      <c r="B20" s="12" t="s">
        <v>182</v>
      </c>
      <c r="C20" s="16">
        <v>20000000</v>
      </c>
      <c r="D20" s="8">
        <f t="shared" si="0"/>
        <v>833.33333333333303</v>
      </c>
      <c r="E20" s="12">
        <v>4</v>
      </c>
      <c r="F20" s="8" t="s">
        <v>149</v>
      </c>
      <c r="G20" s="8">
        <v>20</v>
      </c>
      <c r="H20" s="8">
        <v>300</v>
      </c>
      <c r="I20" s="12"/>
      <c r="J20" s="10"/>
      <c r="K20" s="12"/>
      <c r="L20" s="12">
        <v>5.82</v>
      </c>
      <c r="M20" s="20">
        <v>20038</v>
      </c>
      <c r="N20" s="71"/>
    </row>
    <row r="21" spans="1:14">
      <c r="A21" s="112"/>
      <c r="B21" s="12" t="s">
        <v>182</v>
      </c>
      <c r="C21" s="16">
        <v>20000000</v>
      </c>
      <c r="D21" s="8">
        <f t="shared" si="0"/>
        <v>250000</v>
      </c>
      <c r="E21" s="12">
        <v>4</v>
      </c>
      <c r="F21" s="8" t="s">
        <v>150</v>
      </c>
      <c r="G21" s="8">
        <v>20</v>
      </c>
      <c r="H21" s="8">
        <v>1</v>
      </c>
      <c r="I21" s="12"/>
      <c r="J21" s="10"/>
      <c r="K21" s="12"/>
      <c r="L21" s="12">
        <v>1.23</v>
      </c>
      <c r="M21" s="20">
        <v>2439</v>
      </c>
      <c r="N21" s="71"/>
    </row>
    <row r="22" spans="1:14">
      <c r="A22" s="112"/>
      <c r="B22" s="12" t="s">
        <v>182</v>
      </c>
      <c r="C22" s="16">
        <v>20000000</v>
      </c>
      <c r="D22" s="8">
        <f t="shared" si="0"/>
        <v>833.33333333333303</v>
      </c>
      <c r="E22" s="12">
        <v>4</v>
      </c>
      <c r="F22" s="8" t="s">
        <v>150</v>
      </c>
      <c r="G22" s="8">
        <v>20</v>
      </c>
      <c r="H22" s="8">
        <v>300</v>
      </c>
      <c r="I22" s="12"/>
      <c r="J22" s="10"/>
      <c r="K22" s="12"/>
      <c r="L22" s="12">
        <v>1.64</v>
      </c>
      <c r="M22" s="20">
        <v>169646</v>
      </c>
      <c r="N22" s="71"/>
    </row>
  </sheetData>
  <mergeCells count="5">
    <mergeCell ref="A1:J1"/>
    <mergeCell ref="A3:A8"/>
    <mergeCell ref="A9:A14"/>
    <mergeCell ref="A15:A18"/>
    <mergeCell ref="A19:A22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pane xSplit="1" topLeftCell="B1" activePane="topRight" state="frozen"/>
      <selection pane="topRight" activeCell="M10" sqref="M10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9" customWidth="1"/>
  </cols>
  <sheetData>
    <row r="1" spans="1:18">
      <c r="A1" s="114" t="s">
        <v>184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8" ht="42">
      <c r="A2" s="56" t="s">
        <v>185</v>
      </c>
      <c r="B2" s="7" t="s">
        <v>186</v>
      </c>
      <c r="C2" s="57" t="s">
        <v>187</v>
      </c>
      <c r="D2" s="57" t="s">
        <v>188</v>
      </c>
      <c r="E2" s="57" t="s">
        <v>189</v>
      </c>
      <c r="F2" s="57" t="s">
        <v>122</v>
      </c>
      <c r="G2" s="57" t="s">
        <v>190</v>
      </c>
      <c r="H2" s="57" t="s">
        <v>191</v>
      </c>
      <c r="I2" s="57" t="s">
        <v>192</v>
      </c>
      <c r="J2" s="57" t="s">
        <v>121</v>
      </c>
      <c r="K2" s="64" t="s">
        <v>193</v>
      </c>
      <c r="L2" s="65" t="s">
        <v>194</v>
      </c>
      <c r="M2" s="65" t="s">
        <v>125</v>
      </c>
      <c r="N2" s="65" t="s">
        <v>141</v>
      </c>
    </row>
    <row r="3" spans="1:18">
      <c r="A3" s="9" t="s">
        <v>195</v>
      </c>
      <c r="B3" s="58" t="s">
        <v>196</v>
      </c>
      <c r="C3" s="8">
        <v>10000000</v>
      </c>
      <c r="D3" s="8">
        <v>500</v>
      </c>
      <c r="E3" s="8">
        <v>100</v>
      </c>
      <c r="F3" s="9">
        <v>20</v>
      </c>
      <c r="G3" s="8">
        <v>11</v>
      </c>
      <c r="H3" s="59">
        <v>1</v>
      </c>
      <c r="I3" s="59">
        <v>1</v>
      </c>
      <c r="J3" s="59" t="s">
        <v>197</v>
      </c>
      <c r="K3" s="66">
        <v>19606</v>
      </c>
      <c r="L3" s="51">
        <f>N3/D3/F3</f>
        <v>0.61973999999999996</v>
      </c>
      <c r="M3" s="51">
        <f>1000/L3*E3</f>
        <v>161357.988834027</v>
      </c>
      <c r="N3" s="66">
        <f>O3/5</f>
        <v>6197.4</v>
      </c>
      <c r="O3">
        <v>30987</v>
      </c>
    </row>
    <row r="4" spans="1:18">
      <c r="A4" s="9" t="s">
        <v>195</v>
      </c>
      <c r="B4" s="58" t="s">
        <v>196</v>
      </c>
      <c r="C4" s="8">
        <v>10000000</v>
      </c>
      <c r="D4" s="8">
        <v>500</v>
      </c>
      <c r="E4" s="8">
        <v>100</v>
      </c>
      <c r="F4" s="9">
        <v>20</v>
      </c>
      <c r="G4" s="8">
        <v>12</v>
      </c>
      <c r="H4" s="9">
        <v>-1</v>
      </c>
      <c r="I4" s="59">
        <v>1</v>
      </c>
      <c r="J4" s="59" t="s">
        <v>197</v>
      </c>
      <c r="K4" s="66">
        <v>76042</v>
      </c>
      <c r="L4" s="51">
        <f t="shared" ref="L4:L20" si="0">N4/D4/F4</f>
        <v>0.70987999999999996</v>
      </c>
      <c r="M4" s="51">
        <f t="shared" ref="M4:M20" si="1">1000/L4*E4</f>
        <v>140868.87924719701</v>
      </c>
      <c r="N4" s="66">
        <f t="shared" ref="N4:N20" si="2">O4/5</f>
        <v>7098.8</v>
      </c>
      <c r="O4">
        <v>35494</v>
      </c>
    </row>
    <row r="5" spans="1:18" s="55" customFormat="1">
      <c r="A5" s="9" t="s">
        <v>198</v>
      </c>
      <c r="B5" s="58" t="s">
        <v>196</v>
      </c>
      <c r="C5" s="8">
        <v>10000000</v>
      </c>
      <c r="D5" s="8">
        <v>500</v>
      </c>
      <c r="E5" s="8">
        <v>100</v>
      </c>
      <c r="F5" s="9">
        <v>20</v>
      </c>
      <c r="G5" s="8">
        <v>11</v>
      </c>
      <c r="H5" s="59">
        <v>1</v>
      </c>
      <c r="I5" s="59">
        <v>1</v>
      </c>
      <c r="J5" s="59" t="s">
        <v>131</v>
      </c>
      <c r="K5" s="66">
        <v>19250</v>
      </c>
      <c r="L5" s="51">
        <f t="shared" si="0"/>
        <v>3.6295999999999999</v>
      </c>
      <c r="M5" s="51">
        <f t="shared" si="1"/>
        <v>27551.245316288299</v>
      </c>
      <c r="N5" s="66">
        <f t="shared" si="2"/>
        <v>36296</v>
      </c>
      <c r="O5">
        <v>181480</v>
      </c>
      <c r="P5"/>
      <c r="Q5"/>
      <c r="R5"/>
    </row>
    <row r="6" spans="1:18" s="55" customFormat="1">
      <c r="A6" s="9" t="s">
        <v>198</v>
      </c>
      <c r="B6" s="58" t="s">
        <v>196</v>
      </c>
      <c r="C6" s="8">
        <v>10000000</v>
      </c>
      <c r="D6" s="8">
        <v>500</v>
      </c>
      <c r="E6" s="8">
        <v>100</v>
      </c>
      <c r="F6" s="9">
        <v>20</v>
      </c>
      <c r="G6" s="8">
        <v>12</v>
      </c>
      <c r="H6" s="9">
        <v>-1</v>
      </c>
      <c r="I6" s="59">
        <v>1</v>
      </c>
      <c r="J6" s="59" t="s">
        <v>131</v>
      </c>
      <c r="K6" s="66">
        <v>78083</v>
      </c>
      <c r="L6" s="51">
        <f t="shared" si="0"/>
        <v>4.1607599999999998</v>
      </c>
      <c r="M6" s="51">
        <f t="shared" si="1"/>
        <v>24034.0706986224</v>
      </c>
      <c r="N6" s="66">
        <f t="shared" si="2"/>
        <v>41607.599999999999</v>
      </c>
      <c r="O6">
        <v>208038</v>
      </c>
      <c r="P6"/>
      <c r="Q6"/>
      <c r="R6"/>
    </row>
    <row r="7" spans="1:18">
      <c r="A7" s="9" t="s">
        <v>199</v>
      </c>
      <c r="B7" s="58" t="s">
        <v>196</v>
      </c>
      <c r="C7" s="8">
        <v>10000000</v>
      </c>
      <c r="D7" s="8">
        <v>500</v>
      </c>
      <c r="E7" s="8">
        <v>100</v>
      </c>
      <c r="F7" s="9">
        <v>20</v>
      </c>
      <c r="G7" s="8">
        <v>11</v>
      </c>
      <c r="H7" s="59">
        <v>1</v>
      </c>
      <c r="I7" s="59">
        <v>1</v>
      </c>
      <c r="J7" s="59" t="s">
        <v>200</v>
      </c>
      <c r="K7" s="66">
        <v>16242</v>
      </c>
      <c r="L7" s="51">
        <f t="shared" si="0"/>
        <v>0.93466000000000005</v>
      </c>
      <c r="M7" s="51">
        <f t="shared" si="1"/>
        <v>106990.777394989</v>
      </c>
      <c r="N7" s="66">
        <f t="shared" si="2"/>
        <v>9346.6</v>
      </c>
      <c r="O7">
        <v>46733</v>
      </c>
    </row>
    <row r="8" spans="1:18">
      <c r="A8" s="9" t="s">
        <v>199</v>
      </c>
      <c r="B8" s="58" t="s">
        <v>196</v>
      </c>
      <c r="C8" s="8">
        <v>10000000</v>
      </c>
      <c r="D8" s="8">
        <v>500</v>
      </c>
      <c r="E8" s="8">
        <v>100</v>
      </c>
      <c r="F8" s="9">
        <v>20</v>
      </c>
      <c r="G8" s="8">
        <v>12</v>
      </c>
      <c r="H8" s="9">
        <v>-1</v>
      </c>
      <c r="I8" s="59">
        <v>1</v>
      </c>
      <c r="J8" s="59" t="s">
        <v>200</v>
      </c>
      <c r="K8" s="66">
        <v>60670</v>
      </c>
      <c r="L8" s="51">
        <f t="shared" si="0"/>
        <v>1.13154</v>
      </c>
      <c r="M8" s="51">
        <f t="shared" si="1"/>
        <v>88375.134772080506</v>
      </c>
      <c r="N8" s="66">
        <f t="shared" si="2"/>
        <v>11315.4</v>
      </c>
      <c r="O8">
        <v>56577</v>
      </c>
    </row>
    <row r="9" spans="1:18" s="55" customFormat="1">
      <c r="A9" s="9" t="s">
        <v>201</v>
      </c>
      <c r="B9" s="58" t="s">
        <v>196</v>
      </c>
      <c r="C9" s="8">
        <v>10000000</v>
      </c>
      <c r="D9" s="8">
        <v>500</v>
      </c>
      <c r="E9" s="8">
        <v>100</v>
      </c>
      <c r="F9" s="9">
        <v>20</v>
      </c>
      <c r="G9" s="8">
        <v>11</v>
      </c>
      <c r="H9" s="59">
        <v>1</v>
      </c>
      <c r="I9" s="59">
        <v>1</v>
      </c>
      <c r="J9" s="59" t="s">
        <v>202</v>
      </c>
      <c r="K9" s="66">
        <v>16688</v>
      </c>
      <c r="L9" s="51">
        <f t="shared" si="0"/>
        <v>7.6920000000000002</v>
      </c>
      <c r="M9" s="51">
        <f t="shared" si="1"/>
        <v>13000.520020800799</v>
      </c>
      <c r="N9" s="66">
        <f t="shared" si="2"/>
        <v>76920</v>
      </c>
      <c r="O9">
        <v>384600</v>
      </c>
      <c r="P9"/>
      <c r="Q9"/>
      <c r="R9"/>
    </row>
    <row r="10" spans="1:18" s="55" customFormat="1">
      <c r="A10" s="9" t="s">
        <v>201</v>
      </c>
      <c r="B10" s="58" t="s">
        <v>196</v>
      </c>
      <c r="C10" s="8">
        <v>10000000</v>
      </c>
      <c r="D10" s="8">
        <v>500</v>
      </c>
      <c r="E10" s="8">
        <v>100</v>
      </c>
      <c r="F10" s="9">
        <v>20</v>
      </c>
      <c r="G10" s="8">
        <v>12</v>
      </c>
      <c r="H10" s="9">
        <v>-1</v>
      </c>
      <c r="I10" s="59">
        <v>1</v>
      </c>
      <c r="J10" s="59" t="s">
        <v>202</v>
      </c>
      <c r="K10" s="66">
        <v>55973</v>
      </c>
      <c r="L10" s="51">
        <f t="shared" si="0"/>
        <v>8.7267799999999998</v>
      </c>
      <c r="M10" s="51">
        <f t="shared" si="1"/>
        <v>11458.980288262101</v>
      </c>
      <c r="N10" s="66">
        <f t="shared" si="2"/>
        <v>87267.8</v>
      </c>
      <c r="O10">
        <v>436339</v>
      </c>
      <c r="P10"/>
      <c r="Q10"/>
      <c r="R10"/>
    </row>
    <row r="11" spans="1:18">
      <c r="A11" s="9" t="s">
        <v>203</v>
      </c>
      <c r="B11" s="58" t="s">
        <v>196</v>
      </c>
      <c r="C11" s="8">
        <v>10000000</v>
      </c>
      <c r="D11" s="8">
        <v>500</v>
      </c>
      <c r="E11" s="8">
        <v>100</v>
      </c>
      <c r="F11" s="9">
        <v>20</v>
      </c>
      <c r="G11" s="8">
        <v>11</v>
      </c>
      <c r="H11" s="59">
        <v>1</v>
      </c>
      <c r="I11" s="59">
        <v>1</v>
      </c>
      <c r="J11" s="59" t="s">
        <v>204</v>
      </c>
      <c r="K11" s="66">
        <v>13811</v>
      </c>
      <c r="L11" s="51"/>
      <c r="M11" s="51"/>
      <c r="N11" s="66"/>
    </row>
    <row r="12" spans="1:18">
      <c r="A12" s="9" t="s">
        <v>203</v>
      </c>
      <c r="B12" s="58" t="s">
        <v>196</v>
      </c>
      <c r="C12" s="8">
        <v>10000000</v>
      </c>
      <c r="D12" s="8">
        <v>500</v>
      </c>
      <c r="E12" s="8">
        <v>100</v>
      </c>
      <c r="F12" s="9">
        <v>20</v>
      </c>
      <c r="G12" s="8">
        <v>12</v>
      </c>
      <c r="H12" s="9">
        <v>-1</v>
      </c>
      <c r="I12" s="59">
        <v>1</v>
      </c>
      <c r="J12" s="59" t="s">
        <v>204</v>
      </c>
      <c r="K12" s="66">
        <v>76258</v>
      </c>
      <c r="L12" s="51"/>
      <c r="M12" s="51"/>
      <c r="N12" s="66"/>
    </row>
    <row r="13" spans="1:18" s="55" customFormat="1">
      <c r="A13" s="60" t="s">
        <v>195</v>
      </c>
      <c r="B13" s="61" t="s">
        <v>205</v>
      </c>
      <c r="C13" s="8">
        <v>10000000</v>
      </c>
      <c r="D13" s="8">
        <v>500</v>
      </c>
      <c r="E13" s="62">
        <v>100</v>
      </c>
      <c r="F13" s="60">
        <v>20</v>
      </c>
      <c r="G13" s="62">
        <v>11</v>
      </c>
      <c r="H13" s="63">
        <v>1</v>
      </c>
      <c r="I13" s="63">
        <v>1</v>
      </c>
      <c r="J13" s="63" t="s">
        <v>197</v>
      </c>
      <c r="K13" s="66">
        <v>22601</v>
      </c>
      <c r="L13" s="51">
        <f t="shared" si="0"/>
        <v>1.9477800000000001</v>
      </c>
      <c r="M13" s="51">
        <f t="shared" si="1"/>
        <v>51340.500467198603</v>
      </c>
      <c r="N13" s="66">
        <f t="shared" si="2"/>
        <v>19477.8</v>
      </c>
      <c r="O13">
        <v>97389</v>
      </c>
      <c r="P13"/>
      <c r="Q13"/>
      <c r="R13"/>
    </row>
    <row r="14" spans="1:18" s="55" customFormat="1">
      <c r="A14" s="60" t="s">
        <v>195</v>
      </c>
      <c r="B14" s="61" t="s">
        <v>205</v>
      </c>
      <c r="C14" s="8">
        <v>10000000</v>
      </c>
      <c r="D14" s="8">
        <v>500</v>
      </c>
      <c r="E14" s="62">
        <v>100</v>
      </c>
      <c r="F14" s="60">
        <v>20</v>
      </c>
      <c r="G14" s="62">
        <v>12</v>
      </c>
      <c r="H14" s="60">
        <v>-1</v>
      </c>
      <c r="I14" s="63">
        <v>1</v>
      </c>
      <c r="J14" s="63" t="s">
        <v>197</v>
      </c>
      <c r="K14" s="66">
        <v>63175</v>
      </c>
      <c r="L14" s="51">
        <f t="shared" si="0"/>
        <v>1.1160600000000001</v>
      </c>
      <c r="M14" s="51">
        <f t="shared" si="1"/>
        <v>89600.917513395296</v>
      </c>
      <c r="N14" s="66">
        <f t="shared" si="2"/>
        <v>11160.6</v>
      </c>
      <c r="O14">
        <v>55803</v>
      </c>
      <c r="P14"/>
      <c r="Q14"/>
      <c r="R14"/>
    </row>
    <row r="15" spans="1:18">
      <c r="A15" s="60" t="s">
        <v>198</v>
      </c>
      <c r="B15" s="61" t="s">
        <v>205</v>
      </c>
      <c r="C15" s="8">
        <v>10000000</v>
      </c>
      <c r="D15" s="8">
        <v>500</v>
      </c>
      <c r="E15" s="62">
        <v>100</v>
      </c>
      <c r="F15" s="60">
        <v>20</v>
      </c>
      <c r="G15" s="62">
        <v>11</v>
      </c>
      <c r="H15" s="63">
        <v>1</v>
      </c>
      <c r="I15" s="63">
        <v>1</v>
      </c>
      <c r="J15" s="63" t="s">
        <v>131</v>
      </c>
      <c r="K15" s="66">
        <v>20713</v>
      </c>
      <c r="L15" s="51">
        <f t="shared" si="0"/>
        <v>7.4271799999999999</v>
      </c>
      <c r="M15" s="51">
        <f t="shared" si="1"/>
        <v>13464.060383618</v>
      </c>
      <c r="N15" s="66">
        <f t="shared" si="2"/>
        <v>74271.8</v>
      </c>
      <c r="O15">
        <v>371359</v>
      </c>
    </row>
    <row r="16" spans="1:18">
      <c r="A16" s="60" t="s">
        <v>198</v>
      </c>
      <c r="B16" s="61" t="s">
        <v>205</v>
      </c>
      <c r="C16" s="8">
        <v>10000000</v>
      </c>
      <c r="D16" s="8">
        <v>500</v>
      </c>
      <c r="E16" s="62">
        <v>100</v>
      </c>
      <c r="F16" s="60">
        <v>20</v>
      </c>
      <c r="G16" s="62">
        <v>12</v>
      </c>
      <c r="H16" s="60">
        <v>-1</v>
      </c>
      <c r="I16" s="63">
        <v>1</v>
      </c>
      <c r="J16" s="63" t="s">
        <v>131</v>
      </c>
      <c r="K16" s="66">
        <v>75662</v>
      </c>
      <c r="L16" s="51">
        <f t="shared" si="0"/>
        <v>8.8879199999999994</v>
      </c>
      <c r="M16" s="51">
        <f t="shared" si="1"/>
        <v>11251.226383675799</v>
      </c>
      <c r="N16" s="66">
        <f t="shared" si="2"/>
        <v>88879.2</v>
      </c>
      <c r="O16">
        <v>444396</v>
      </c>
    </row>
    <row r="17" spans="1:18" s="55" customFormat="1">
      <c r="A17" s="60" t="s">
        <v>199</v>
      </c>
      <c r="B17" s="61" t="s">
        <v>205</v>
      </c>
      <c r="C17" s="8">
        <v>10000000</v>
      </c>
      <c r="D17" s="8">
        <v>500</v>
      </c>
      <c r="E17" s="62">
        <v>100</v>
      </c>
      <c r="F17" s="60">
        <v>20</v>
      </c>
      <c r="G17" s="62">
        <v>11</v>
      </c>
      <c r="H17" s="63">
        <v>1</v>
      </c>
      <c r="I17" s="63">
        <v>1</v>
      </c>
      <c r="J17" s="63" t="s">
        <v>200</v>
      </c>
      <c r="K17" s="66">
        <v>17523</v>
      </c>
      <c r="L17" s="51">
        <f t="shared" si="0"/>
        <v>0.91098000000000001</v>
      </c>
      <c r="M17" s="51">
        <f t="shared" si="1"/>
        <v>109771.894004259</v>
      </c>
      <c r="N17" s="66">
        <f t="shared" si="2"/>
        <v>9109.7999999999993</v>
      </c>
      <c r="O17">
        <v>45549</v>
      </c>
      <c r="P17"/>
      <c r="Q17"/>
      <c r="R17"/>
    </row>
    <row r="18" spans="1:18" s="55" customFormat="1">
      <c r="A18" s="60" t="s">
        <v>199</v>
      </c>
      <c r="B18" s="61" t="s">
        <v>205</v>
      </c>
      <c r="C18" s="8">
        <v>10000000</v>
      </c>
      <c r="D18" s="8">
        <v>500</v>
      </c>
      <c r="E18" s="62">
        <v>100</v>
      </c>
      <c r="F18" s="60">
        <v>20</v>
      </c>
      <c r="G18" s="62">
        <v>12</v>
      </c>
      <c r="H18" s="60">
        <v>-1</v>
      </c>
      <c r="I18" s="63">
        <v>1</v>
      </c>
      <c r="J18" s="63" t="s">
        <v>200</v>
      </c>
      <c r="K18" s="66">
        <v>97897</v>
      </c>
      <c r="L18" s="51">
        <f t="shared" si="0"/>
        <v>1.15496</v>
      </c>
      <c r="M18" s="51">
        <f t="shared" si="1"/>
        <v>86583.0851284893</v>
      </c>
      <c r="N18" s="66">
        <f t="shared" si="2"/>
        <v>11549.6</v>
      </c>
      <c r="O18">
        <v>57748</v>
      </c>
      <c r="P18"/>
      <c r="Q18"/>
      <c r="R18"/>
    </row>
    <row r="19" spans="1:18">
      <c r="A19" s="60" t="s">
        <v>201</v>
      </c>
      <c r="B19" s="61" t="s">
        <v>205</v>
      </c>
      <c r="C19" s="8">
        <v>10000000</v>
      </c>
      <c r="D19" s="8">
        <v>500</v>
      </c>
      <c r="E19" s="62">
        <v>100</v>
      </c>
      <c r="F19" s="60">
        <v>20</v>
      </c>
      <c r="G19" s="62">
        <v>11</v>
      </c>
      <c r="H19" s="63">
        <v>1</v>
      </c>
      <c r="I19" s="63">
        <v>1</v>
      </c>
      <c r="J19" s="63" t="s">
        <v>202</v>
      </c>
      <c r="K19" s="66">
        <v>19707</v>
      </c>
      <c r="L19" s="51">
        <f t="shared" si="0"/>
        <v>7.7056800000000001</v>
      </c>
      <c r="M19" s="51">
        <f t="shared" si="1"/>
        <v>12977.4400182722</v>
      </c>
      <c r="N19" s="66">
        <f t="shared" si="2"/>
        <v>77056.800000000003</v>
      </c>
      <c r="O19">
        <v>385284</v>
      </c>
    </row>
    <row r="20" spans="1:18">
      <c r="A20" s="60" t="s">
        <v>201</v>
      </c>
      <c r="B20" s="61" t="s">
        <v>205</v>
      </c>
      <c r="C20" s="8">
        <v>10000000</v>
      </c>
      <c r="D20" s="8">
        <v>500</v>
      </c>
      <c r="E20" s="62">
        <v>100</v>
      </c>
      <c r="F20" s="60">
        <v>20</v>
      </c>
      <c r="G20" s="62">
        <v>12</v>
      </c>
      <c r="H20" s="60">
        <v>-1</v>
      </c>
      <c r="I20" s="63">
        <v>1</v>
      </c>
      <c r="J20" s="63" t="s">
        <v>202</v>
      </c>
      <c r="K20" s="66">
        <v>124061</v>
      </c>
      <c r="L20" s="51">
        <f t="shared" si="0"/>
        <v>6.7429600000000001</v>
      </c>
      <c r="M20" s="51">
        <f t="shared" si="1"/>
        <v>14830.282249931801</v>
      </c>
      <c r="N20" s="66">
        <f t="shared" si="2"/>
        <v>67429.600000000006</v>
      </c>
      <c r="O20">
        <v>337148</v>
      </c>
    </row>
    <row r="21" spans="1:18" s="55" customFormat="1">
      <c r="A21" s="60" t="s">
        <v>203</v>
      </c>
      <c r="B21" s="61" t="s">
        <v>205</v>
      </c>
      <c r="C21" s="8">
        <v>10000000</v>
      </c>
      <c r="D21" s="8">
        <v>500</v>
      </c>
      <c r="E21" s="62">
        <v>100</v>
      </c>
      <c r="F21" s="60">
        <v>20</v>
      </c>
      <c r="G21" s="62">
        <v>11</v>
      </c>
      <c r="H21" s="63">
        <v>1</v>
      </c>
      <c r="I21" s="63">
        <v>1</v>
      </c>
      <c r="J21" s="63" t="s">
        <v>204</v>
      </c>
      <c r="K21" s="66">
        <v>16031</v>
      </c>
      <c r="L21" s="51"/>
      <c r="M21" s="51"/>
      <c r="N21" s="66"/>
      <c r="O21"/>
      <c r="P21"/>
      <c r="Q21"/>
      <c r="R21"/>
    </row>
    <row r="22" spans="1:18" s="55" customFormat="1">
      <c r="A22" s="60" t="s">
        <v>203</v>
      </c>
      <c r="B22" s="61" t="s">
        <v>205</v>
      </c>
      <c r="C22" s="8">
        <v>10000000</v>
      </c>
      <c r="D22" s="8">
        <v>500</v>
      </c>
      <c r="E22" s="62">
        <v>100</v>
      </c>
      <c r="F22" s="60">
        <v>20</v>
      </c>
      <c r="G22" s="62">
        <v>12</v>
      </c>
      <c r="H22" s="60">
        <v>-1</v>
      </c>
      <c r="I22" s="63">
        <v>1</v>
      </c>
      <c r="J22" s="63" t="s">
        <v>204</v>
      </c>
      <c r="K22" s="66">
        <v>93296</v>
      </c>
      <c r="L22" s="51"/>
      <c r="M22" s="51"/>
      <c r="N22" s="66"/>
      <c r="O22"/>
      <c r="P22"/>
      <c r="Q22"/>
      <c r="R22"/>
    </row>
  </sheetData>
  <mergeCells count="1">
    <mergeCell ref="A1:M1"/>
  </mergeCells>
  <phoneticPr fontId="1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16" zoomScale="85" zoomScaleNormal="85" workbookViewId="0">
      <selection activeCell="G33" sqref="G33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104"/>
      <c r="C1" s="104"/>
      <c r="D1" s="104"/>
      <c r="E1" s="104"/>
      <c r="F1" s="104"/>
      <c r="G1" s="104"/>
      <c r="H1" s="104"/>
      <c r="I1" s="104"/>
      <c r="J1" s="104"/>
    </row>
    <row r="2" spans="1:18" ht="42">
      <c r="A2" s="5" t="s">
        <v>206</v>
      </c>
      <c r="B2" s="5" t="s">
        <v>117</v>
      </c>
      <c r="C2" s="5" t="s">
        <v>120</v>
      </c>
      <c r="D2" s="5" t="s">
        <v>121</v>
      </c>
      <c r="E2" s="5" t="s">
        <v>207</v>
      </c>
      <c r="F2" s="5" t="s">
        <v>123</v>
      </c>
      <c r="G2" s="6" t="s">
        <v>124</v>
      </c>
      <c r="H2" s="6" t="s">
        <v>125</v>
      </c>
      <c r="I2" s="6" t="s">
        <v>164</v>
      </c>
      <c r="J2" s="7" t="s">
        <v>165</v>
      </c>
      <c r="K2" s="7" t="s">
        <v>122</v>
      </c>
    </row>
    <row r="3" spans="1:18">
      <c r="A3" s="115">
        <v>6</v>
      </c>
      <c r="B3" s="12" t="s">
        <v>182</v>
      </c>
      <c r="C3" s="12">
        <v>1</v>
      </c>
      <c r="D3" s="8" t="s">
        <v>208</v>
      </c>
      <c r="E3" s="8">
        <v>8</v>
      </c>
      <c r="F3" s="8">
        <v>20</v>
      </c>
      <c r="G3" s="12"/>
      <c r="H3" s="12"/>
      <c r="I3" s="12"/>
      <c r="J3" s="12"/>
      <c r="K3" s="12"/>
    </row>
    <row r="4" spans="1:18">
      <c r="A4" s="108"/>
      <c r="B4" s="12" t="s">
        <v>182</v>
      </c>
      <c r="C4" s="12">
        <v>1</v>
      </c>
      <c r="D4" s="8" t="s">
        <v>208</v>
      </c>
      <c r="E4" s="8">
        <v>8</v>
      </c>
      <c r="F4" s="8">
        <v>50</v>
      </c>
      <c r="G4" s="12"/>
      <c r="H4" s="12"/>
      <c r="I4" s="12"/>
      <c r="J4" s="12"/>
      <c r="K4" s="12"/>
    </row>
    <row r="13" spans="1:18">
      <c r="H13" s="11">
        <f>1000*60*10</f>
        <v>600000</v>
      </c>
      <c r="I13" s="11">
        <f t="shared" ref="I13:R13" si="0">1000*60*10</f>
        <v>600000</v>
      </c>
      <c r="J13" s="11">
        <f t="shared" si="0"/>
        <v>600000</v>
      </c>
      <c r="K13" s="11">
        <f t="shared" si="0"/>
        <v>600000</v>
      </c>
      <c r="L13" s="11">
        <f t="shared" si="0"/>
        <v>600000</v>
      </c>
      <c r="M13" s="11">
        <f t="shared" si="0"/>
        <v>600000</v>
      </c>
      <c r="N13" s="11">
        <f t="shared" si="0"/>
        <v>600000</v>
      </c>
      <c r="O13" s="11">
        <f t="shared" si="0"/>
        <v>600000</v>
      </c>
      <c r="P13" s="11">
        <f t="shared" si="0"/>
        <v>600000</v>
      </c>
      <c r="Q13" s="11">
        <f t="shared" si="0"/>
        <v>600000</v>
      </c>
      <c r="R13" s="11">
        <f t="shared" si="0"/>
        <v>600000</v>
      </c>
    </row>
    <row r="14" spans="1:18">
      <c r="H14">
        <v>379232</v>
      </c>
      <c r="I14">
        <v>382226</v>
      </c>
      <c r="J14">
        <v>382003</v>
      </c>
      <c r="K14">
        <v>381152</v>
      </c>
      <c r="L14">
        <v>380571</v>
      </c>
      <c r="M14">
        <v>381823</v>
      </c>
      <c r="N14">
        <v>380580</v>
      </c>
      <c r="O14">
        <v>380614</v>
      </c>
      <c r="P14">
        <v>380023</v>
      </c>
      <c r="Q14">
        <v>378740</v>
      </c>
      <c r="R14">
        <v>380847</v>
      </c>
    </row>
    <row r="15" spans="1:18">
      <c r="H15">
        <v>378911</v>
      </c>
      <c r="I15">
        <v>381681</v>
      </c>
      <c r="J15">
        <v>381461</v>
      </c>
      <c r="K15">
        <v>381138</v>
      </c>
      <c r="L15">
        <v>380095</v>
      </c>
      <c r="M15">
        <v>381487</v>
      </c>
      <c r="N15">
        <v>379909</v>
      </c>
      <c r="O15">
        <v>380240</v>
      </c>
      <c r="P15">
        <v>380730</v>
      </c>
      <c r="Q15">
        <v>378921</v>
      </c>
      <c r="R15">
        <v>381145</v>
      </c>
    </row>
    <row r="16" spans="1:18">
      <c r="H16">
        <v>378882</v>
      </c>
      <c r="I16">
        <v>381685</v>
      </c>
      <c r="J16">
        <v>382032</v>
      </c>
      <c r="K16">
        <v>381648</v>
      </c>
      <c r="L16">
        <v>380090</v>
      </c>
      <c r="M16">
        <v>381122</v>
      </c>
      <c r="N16">
        <v>379929</v>
      </c>
      <c r="O16">
        <v>379897</v>
      </c>
      <c r="P16">
        <v>380115</v>
      </c>
      <c r="Q16">
        <v>379418</v>
      </c>
      <c r="R16">
        <v>380430</v>
      </c>
    </row>
    <row r="17" spans="8:18">
      <c r="H17">
        <v>379350</v>
      </c>
      <c r="I17">
        <v>381506</v>
      </c>
      <c r="J17">
        <v>381769</v>
      </c>
      <c r="K17">
        <v>381748</v>
      </c>
      <c r="L17">
        <v>380531</v>
      </c>
      <c r="M17">
        <v>381142</v>
      </c>
      <c r="N17">
        <v>380221</v>
      </c>
      <c r="O17">
        <v>380452</v>
      </c>
      <c r="P17">
        <v>380661</v>
      </c>
      <c r="Q17">
        <v>379740</v>
      </c>
      <c r="R17">
        <v>380258</v>
      </c>
    </row>
    <row r="18" spans="8:18">
      <c r="H18">
        <v>379031</v>
      </c>
      <c r="I18">
        <v>382199</v>
      </c>
      <c r="J18">
        <v>381342</v>
      </c>
      <c r="K18">
        <v>381280</v>
      </c>
      <c r="L18">
        <v>380389</v>
      </c>
      <c r="M18">
        <v>381047</v>
      </c>
      <c r="N18">
        <v>379903</v>
      </c>
      <c r="O18">
        <v>380362</v>
      </c>
      <c r="P18">
        <v>380287</v>
      </c>
      <c r="Q18">
        <v>379074</v>
      </c>
      <c r="R18">
        <v>380655</v>
      </c>
    </row>
    <row r="19" spans="8:18">
      <c r="H19">
        <v>378952</v>
      </c>
      <c r="I19">
        <v>381497</v>
      </c>
      <c r="J19">
        <v>381092</v>
      </c>
      <c r="K19">
        <v>381283</v>
      </c>
      <c r="L19">
        <v>380189</v>
      </c>
      <c r="M19">
        <v>381169</v>
      </c>
      <c r="N19">
        <v>379847</v>
      </c>
      <c r="O19">
        <v>380083</v>
      </c>
      <c r="P19">
        <v>380128</v>
      </c>
      <c r="Q19">
        <v>378752</v>
      </c>
      <c r="R19">
        <v>380457</v>
      </c>
    </row>
    <row r="20" spans="8:18">
      <c r="H20">
        <v>378776</v>
      </c>
      <c r="I20">
        <v>381798</v>
      </c>
      <c r="J20">
        <v>381486</v>
      </c>
      <c r="K20">
        <v>381123</v>
      </c>
      <c r="L20">
        <v>379973</v>
      </c>
      <c r="M20">
        <v>381278</v>
      </c>
      <c r="N20">
        <v>379974</v>
      </c>
      <c r="O20">
        <v>380182</v>
      </c>
      <c r="P20">
        <v>380458</v>
      </c>
      <c r="Q20">
        <v>379093</v>
      </c>
      <c r="R20">
        <v>380563</v>
      </c>
    </row>
    <row r="21" spans="8:18">
      <c r="H21">
        <v>378794</v>
      </c>
      <c r="I21">
        <v>381651</v>
      </c>
      <c r="J21">
        <v>381415</v>
      </c>
      <c r="K21">
        <v>381407</v>
      </c>
      <c r="L21">
        <v>380178</v>
      </c>
      <c r="M21">
        <v>381352</v>
      </c>
      <c r="N21">
        <v>380125</v>
      </c>
      <c r="O21">
        <v>380228</v>
      </c>
      <c r="P21">
        <v>380378</v>
      </c>
      <c r="Q21">
        <v>379039</v>
      </c>
      <c r="R21">
        <v>380845</v>
      </c>
    </row>
    <row r="22" spans="8:18">
      <c r="H22">
        <v>379207</v>
      </c>
      <c r="I22">
        <v>382246</v>
      </c>
      <c r="J22">
        <v>381891</v>
      </c>
      <c r="K22">
        <v>381868</v>
      </c>
      <c r="L22">
        <v>380976</v>
      </c>
      <c r="M22">
        <v>381546</v>
      </c>
      <c r="N22">
        <v>380373</v>
      </c>
      <c r="O22">
        <v>380653</v>
      </c>
      <c r="P22">
        <v>380489</v>
      </c>
      <c r="Q22">
        <v>379237</v>
      </c>
      <c r="R22">
        <v>381061</v>
      </c>
    </row>
    <row r="23" spans="8:18">
      <c r="H23">
        <v>379096</v>
      </c>
      <c r="I23">
        <v>382007</v>
      </c>
      <c r="J23">
        <v>381886</v>
      </c>
      <c r="K23">
        <v>381864</v>
      </c>
      <c r="L23">
        <v>380277</v>
      </c>
      <c r="M23">
        <v>381598</v>
      </c>
      <c r="N23">
        <v>380421</v>
      </c>
      <c r="O23">
        <v>380069</v>
      </c>
      <c r="P23">
        <v>379959</v>
      </c>
      <c r="Q23">
        <v>378771</v>
      </c>
      <c r="R23">
        <v>380213</v>
      </c>
    </row>
    <row r="24" spans="8:18">
      <c r="H24">
        <v>379568</v>
      </c>
      <c r="I24">
        <v>382220</v>
      </c>
      <c r="J24">
        <v>382196</v>
      </c>
      <c r="K24">
        <v>382010</v>
      </c>
      <c r="L24">
        <v>380655</v>
      </c>
      <c r="M24">
        <v>381867</v>
      </c>
      <c r="N24">
        <v>380466</v>
      </c>
      <c r="O24">
        <v>380568</v>
      </c>
      <c r="P24">
        <v>380874</v>
      </c>
      <c r="Q24">
        <v>379423</v>
      </c>
      <c r="R24">
        <v>380981</v>
      </c>
    </row>
    <row r="25" spans="8:18">
      <c r="H25">
        <v>379435</v>
      </c>
      <c r="I25">
        <v>382302</v>
      </c>
      <c r="J25">
        <v>381372</v>
      </c>
      <c r="K25">
        <v>381223</v>
      </c>
      <c r="L25">
        <v>379658</v>
      </c>
      <c r="M25">
        <v>381027</v>
      </c>
      <c r="N25">
        <v>379489</v>
      </c>
      <c r="O25">
        <v>380640</v>
      </c>
      <c r="P25">
        <v>380703</v>
      </c>
      <c r="Q25">
        <v>379591</v>
      </c>
      <c r="R25">
        <v>380991</v>
      </c>
    </row>
    <row r="26" spans="8:18">
      <c r="H26">
        <v>378602</v>
      </c>
      <c r="I26">
        <v>381293</v>
      </c>
      <c r="J26">
        <v>382078</v>
      </c>
      <c r="K26">
        <v>381716</v>
      </c>
      <c r="L26">
        <v>380592</v>
      </c>
      <c r="M26">
        <v>381554</v>
      </c>
      <c r="N26">
        <v>380363</v>
      </c>
      <c r="O26">
        <v>380253</v>
      </c>
      <c r="P26">
        <v>380687</v>
      </c>
      <c r="Q26">
        <v>379224</v>
      </c>
      <c r="R26">
        <v>381085</v>
      </c>
    </row>
    <row r="27" spans="8:18">
      <c r="H27">
        <v>378549</v>
      </c>
      <c r="I27">
        <v>381517</v>
      </c>
      <c r="J27">
        <v>382022</v>
      </c>
      <c r="K27">
        <v>381852</v>
      </c>
      <c r="L27">
        <v>380334</v>
      </c>
      <c r="M27">
        <v>381479</v>
      </c>
      <c r="N27">
        <v>380300</v>
      </c>
      <c r="O27">
        <v>380478</v>
      </c>
      <c r="P27">
        <v>380731</v>
      </c>
      <c r="Q27">
        <v>379379</v>
      </c>
      <c r="R27">
        <v>380627</v>
      </c>
    </row>
    <row r="28" spans="8:18">
      <c r="H28">
        <v>379284</v>
      </c>
      <c r="I28">
        <v>381821</v>
      </c>
      <c r="J28">
        <v>381337</v>
      </c>
      <c r="K28">
        <v>380873</v>
      </c>
      <c r="L28">
        <v>380004</v>
      </c>
      <c r="M28">
        <v>381174</v>
      </c>
      <c r="N28">
        <v>379647</v>
      </c>
      <c r="O28">
        <v>379792</v>
      </c>
      <c r="P28">
        <v>380072</v>
      </c>
      <c r="Q28">
        <v>379303</v>
      </c>
      <c r="R28">
        <v>380900</v>
      </c>
    </row>
    <row r="29" spans="8:18">
      <c r="H29">
        <v>379517</v>
      </c>
      <c r="I29">
        <v>382145</v>
      </c>
      <c r="J29">
        <v>381641</v>
      </c>
      <c r="K29">
        <v>381665</v>
      </c>
      <c r="L29">
        <v>380205</v>
      </c>
      <c r="M29">
        <v>381532</v>
      </c>
      <c r="N29">
        <v>380427</v>
      </c>
      <c r="O29">
        <v>380339</v>
      </c>
      <c r="P29">
        <v>380555</v>
      </c>
      <c r="Q29">
        <v>378667</v>
      </c>
      <c r="R29">
        <v>380301</v>
      </c>
    </row>
    <row r="30" spans="8:18">
      <c r="H30">
        <v>379385</v>
      </c>
      <c r="I30">
        <v>382364</v>
      </c>
      <c r="J30">
        <v>381820</v>
      </c>
      <c r="K30">
        <v>381669</v>
      </c>
      <c r="L30">
        <v>380593</v>
      </c>
      <c r="M30">
        <v>381646</v>
      </c>
      <c r="N30">
        <v>380246</v>
      </c>
      <c r="O30">
        <v>380418</v>
      </c>
      <c r="P30">
        <v>380736</v>
      </c>
      <c r="Q30">
        <v>379368</v>
      </c>
      <c r="R30">
        <v>380834</v>
      </c>
    </row>
    <row r="31" spans="8:18">
      <c r="H31">
        <v>379211</v>
      </c>
      <c r="I31">
        <v>382000</v>
      </c>
      <c r="J31">
        <v>381846</v>
      </c>
      <c r="K31">
        <v>381918</v>
      </c>
      <c r="L31">
        <v>380645</v>
      </c>
      <c r="M31">
        <v>381639</v>
      </c>
      <c r="N31">
        <v>380756</v>
      </c>
      <c r="O31">
        <v>380656</v>
      </c>
      <c r="P31">
        <v>380602</v>
      </c>
      <c r="Q31">
        <v>379447</v>
      </c>
      <c r="R31">
        <v>381035</v>
      </c>
    </row>
    <row r="32" spans="8:18">
      <c r="H32">
        <v>378526</v>
      </c>
      <c r="I32">
        <v>381283</v>
      </c>
      <c r="J32">
        <v>380816</v>
      </c>
      <c r="K32">
        <v>380649</v>
      </c>
      <c r="L32">
        <v>379556</v>
      </c>
      <c r="M32">
        <v>380607</v>
      </c>
      <c r="N32">
        <v>379323</v>
      </c>
      <c r="O32">
        <v>379680</v>
      </c>
      <c r="P32">
        <v>379849</v>
      </c>
      <c r="Q32">
        <v>378493</v>
      </c>
      <c r="R32">
        <v>379748</v>
      </c>
    </row>
    <row r="33" spans="8:19">
      <c r="H33">
        <v>379305</v>
      </c>
      <c r="I33">
        <v>382117</v>
      </c>
      <c r="J33">
        <v>381936</v>
      </c>
      <c r="K33">
        <v>381845</v>
      </c>
      <c r="L33">
        <v>380421</v>
      </c>
      <c r="M33">
        <v>381412</v>
      </c>
      <c r="N33">
        <v>380453</v>
      </c>
      <c r="O33">
        <v>380548</v>
      </c>
      <c r="P33">
        <v>380697</v>
      </c>
      <c r="Q33">
        <v>379436</v>
      </c>
      <c r="R33">
        <v>380730</v>
      </c>
    </row>
    <row r="34" spans="8:19">
      <c r="H34">
        <f>AVERAGE(H14:H33)</f>
        <v>379080.65</v>
      </c>
      <c r="I34">
        <f t="shared" ref="I34:R34" si="1">AVERAGE(I14:I33)</f>
        <v>381877.9</v>
      </c>
      <c r="J34">
        <f t="shared" si="1"/>
        <v>381672.05</v>
      </c>
      <c r="K34">
        <f t="shared" si="1"/>
        <v>381496.55</v>
      </c>
      <c r="L34">
        <f t="shared" si="1"/>
        <v>380296.6</v>
      </c>
      <c r="M34">
        <f t="shared" si="1"/>
        <v>381375.05</v>
      </c>
      <c r="N34">
        <f t="shared" si="1"/>
        <v>380137.6</v>
      </c>
      <c r="O34">
        <f t="shared" si="1"/>
        <v>380307.6</v>
      </c>
      <c r="P34">
        <f t="shared" si="1"/>
        <v>380436.7</v>
      </c>
      <c r="Q34">
        <f t="shared" si="1"/>
        <v>379155.8</v>
      </c>
      <c r="R34">
        <f t="shared" si="1"/>
        <v>380685.3</v>
      </c>
    </row>
    <row r="35" spans="8:19">
      <c r="H35">
        <f>H13/H34</f>
        <v>1.5827766466054101</v>
      </c>
      <c r="I35">
        <f t="shared" ref="I35:R35" si="2">I13/I34</f>
        <v>1.57118283095199</v>
      </c>
      <c r="J35">
        <f t="shared" si="2"/>
        <v>1.57203022856927</v>
      </c>
      <c r="K35">
        <f t="shared" si="2"/>
        <v>1.57275341022088</v>
      </c>
      <c r="L35">
        <f t="shared" si="2"/>
        <v>1.5777159196269399</v>
      </c>
      <c r="M35">
        <f t="shared" si="2"/>
        <v>1.5732544643389801</v>
      </c>
      <c r="N35">
        <f t="shared" si="2"/>
        <v>1.5783758302256901</v>
      </c>
      <c r="O35">
        <f t="shared" si="2"/>
        <v>1.5776702858423</v>
      </c>
      <c r="P35">
        <f t="shared" si="2"/>
        <v>1.57713490838292</v>
      </c>
      <c r="Q35">
        <f t="shared" si="2"/>
        <v>1.5824629347619099</v>
      </c>
      <c r="R35">
        <f t="shared" si="2"/>
        <v>1.57610498750543</v>
      </c>
    </row>
    <row r="36" spans="8:19">
      <c r="H36">
        <f>1000/H35*20*4</f>
        <v>50544.086666666699</v>
      </c>
      <c r="I36">
        <f t="shared" ref="I36:R36" si="3">1000/I35*20*4</f>
        <v>50917.053333333301</v>
      </c>
      <c r="J36">
        <f t="shared" si="3"/>
        <v>50889.606666666703</v>
      </c>
      <c r="K36">
        <f t="shared" si="3"/>
        <v>50866.206666666701</v>
      </c>
      <c r="L36">
        <f t="shared" si="3"/>
        <v>50706.213333333297</v>
      </c>
      <c r="M36">
        <f t="shared" si="3"/>
        <v>50850.006666666697</v>
      </c>
      <c r="N36">
        <f t="shared" si="3"/>
        <v>50685.0133333333</v>
      </c>
      <c r="O36">
        <f t="shared" si="3"/>
        <v>50707.68</v>
      </c>
      <c r="P36">
        <f t="shared" si="3"/>
        <v>50724.893333333297</v>
      </c>
      <c r="Q36">
        <f t="shared" si="3"/>
        <v>50554.106666666703</v>
      </c>
      <c r="R36">
        <f t="shared" si="3"/>
        <v>50758.04</v>
      </c>
      <c r="S36">
        <f>AVERAGE(H36:R36)</f>
        <v>50745.718787878803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11">
        <f>1000*60*10</f>
        <v>600000</v>
      </c>
      <c r="I42" s="11">
        <f t="shared" ref="I42:R42" si="4">1000*60*10</f>
        <v>600000</v>
      </c>
      <c r="J42" s="11">
        <f t="shared" si="4"/>
        <v>600000</v>
      </c>
      <c r="K42" s="11">
        <f t="shared" si="4"/>
        <v>600000</v>
      </c>
      <c r="L42" s="11">
        <f t="shared" si="4"/>
        <v>600000</v>
      </c>
      <c r="M42" s="11">
        <f t="shared" si="4"/>
        <v>600000</v>
      </c>
      <c r="N42" s="11">
        <f t="shared" si="4"/>
        <v>600000</v>
      </c>
      <c r="O42" s="11">
        <f t="shared" si="4"/>
        <v>600000</v>
      </c>
      <c r="P42" s="11">
        <f t="shared" si="4"/>
        <v>600000</v>
      </c>
      <c r="Q42" s="11">
        <f t="shared" si="4"/>
        <v>600000</v>
      </c>
      <c r="R42" s="11">
        <f t="shared" si="4"/>
        <v>600000</v>
      </c>
    </row>
    <row r="43" spans="8:19">
      <c r="H43">
        <v>279847</v>
      </c>
      <c r="I43">
        <v>273271</v>
      </c>
      <c r="J43">
        <v>269324</v>
      </c>
      <c r="K43">
        <v>268679</v>
      </c>
      <c r="L43">
        <v>267991</v>
      </c>
      <c r="M43">
        <v>269100</v>
      </c>
      <c r="N43">
        <v>268145</v>
      </c>
      <c r="O43">
        <v>268107</v>
      </c>
      <c r="P43">
        <v>268117</v>
      </c>
      <c r="Q43">
        <v>268039</v>
      </c>
      <c r="R43">
        <v>268798</v>
      </c>
    </row>
    <row r="44" spans="8:19">
      <c r="H44">
        <v>279444</v>
      </c>
      <c r="I44">
        <v>273382</v>
      </c>
      <c r="J44">
        <v>269553</v>
      </c>
      <c r="K44">
        <v>268383</v>
      </c>
      <c r="L44">
        <v>268215</v>
      </c>
      <c r="M44">
        <v>268411</v>
      </c>
      <c r="N44">
        <v>268321</v>
      </c>
      <c r="O44">
        <v>268127</v>
      </c>
      <c r="P44">
        <v>268579</v>
      </c>
      <c r="Q44">
        <v>268145</v>
      </c>
      <c r="R44">
        <v>268753</v>
      </c>
    </row>
    <row r="45" spans="8:19">
      <c r="H45">
        <v>280066</v>
      </c>
      <c r="I45">
        <v>274013</v>
      </c>
      <c r="J45">
        <v>269029</v>
      </c>
      <c r="K45">
        <v>268289</v>
      </c>
      <c r="L45">
        <v>267504</v>
      </c>
      <c r="M45">
        <v>268364</v>
      </c>
      <c r="N45">
        <v>267987</v>
      </c>
      <c r="O45">
        <v>267832</v>
      </c>
      <c r="P45">
        <v>268487</v>
      </c>
      <c r="Q45">
        <v>268143</v>
      </c>
      <c r="R45">
        <v>268422</v>
      </c>
    </row>
    <row r="46" spans="8:19">
      <c r="H46">
        <v>280177</v>
      </c>
      <c r="I46">
        <v>272976</v>
      </c>
      <c r="J46">
        <v>269540</v>
      </c>
      <c r="K46">
        <v>268524</v>
      </c>
      <c r="L46">
        <v>267903</v>
      </c>
      <c r="M46">
        <v>268783</v>
      </c>
      <c r="N46">
        <v>268431</v>
      </c>
      <c r="O46">
        <v>268139</v>
      </c>
      <c r="P46">
        <v>268405</v>
      </c>
      <c r="Q46">
        <v>267301</v>
      </c>
      <c r="R46">
        <v>268927</v>
      </c>
    </row>
    <row r="47" spans="8:19">
      <c r="H47">
        <v>280130</v>
      </c>
      <c r="I47">
        <v>273758</v>
      </c>
      <c r="J47">
        <v>269624</v>
      </c>
      <c r="K47">
        <v>268695</v>
      </c>
      <c r="L47">
        <v>268288</v>
      </c>
      <c r="M47">
        <v>269103</v>
      </c>
      <c r="N47">
        <v>267733</v>
      </c>
      <c r="O47">
        <v>267738</v>
      </c>
      <c r="P47">
        <v>267914</v>
      </c>
      <c r="Q47">
        <v>267945</v>
      </c>
      <c r="R47">
        <v>268586</v>
      </c>
    </row>
    <row r="48" spans="8:19">
      <c r="H48">
        <v>280395</v>
      </c>
      <c r="I48">
        <v>273682</v>
      </c>
      <c r="J48">
        <v>269528</v>
      </c>
      <c r="K48">
        <v>268697</v>
      </c>
      <c r="L48">
        <v>268086</v>
      </c>
      <c r="M48">
        <v>268705</v>
      </c>
      <c r="N48">
        <v>268152</v>
      </c>
      <c r="O48">
        <v>268034</v>
      </c>
      <c r="P48">
        <v>268329</v>
      </c>
      <c r="Q48">
        <v>267789</v>
      </c>
      <c r="R48">
        <v>268516</v>
      </c>
    </row>
    <row r="49" spans="8:18">
      <c r="H49">
        <v>279916</v>
      </c>
      <c r="I49">
        <v>273704</v>
      </c>
      <c r="J49">
        <v>269381</v>
      </c>
      <c r="K49">
        <v>268790</v>
      </c>
      <c r="L49">
        <v>267876</v>
      </c>
      <c r="M49">
        <v>269023</v>
      </c>
      <c r="N49">
        <v>268171</v>
      </c>
      <c r="O49">
        <v>268395</v>
      </c>
      <c r="P49">
        <v>268734</v>
      </c>
      <c r="Q49">
        <v>268310</v>
      </c>
      <c r="R49">
        <v>268580</v>
      </c>
    </row>
    <row r="50" spans="8:18">
      <c r="H50">
        <v>280031</v>
      </c>
      <c r="I50">
        <v>273608</v>
      </c>
      <c r="J50">
        <v>269451</v>
      </c>
      <c r="K50">
        <v>268491</v>
      </c>
      <c r="L50">
        <v>268096</v>
      </c>
      <c r="M50">
        <v>268642</v>
      </c>
      <c r="N50">
        <v>268059</v>
      </c>
      <c r="O50">
        <v>268305</v>
      </c>
      <c r="P50">
        <v>268274</v>
      </c>
      <c r="Q50">
        <v>268267</v>
      </c>
      <c r="R50">
        <v>268526</v>
      </c>
    </row>
    <row r="51" spans="8:18">
      <c r="H51">
        <v>279835</v>
      </c>
      <c r="I51">
        <v>273455</v>
      </c>
      <c r="J51">
        <v>269572</v>
      </c>
      <c r="K51">
        <v>268479</v>
      </c>
      <c r="L51">
        <v>268226</v>
      </c>
      <c r="M51">
        <v>269095</v>
      </c>
      <c r="N51">
        <v>268282</v>
      </c>
      <c r="O51">
        <v>268148</v>
      </c>
      <c r="P51">
        <v>268336</v>
      </c>
      <c r="Q51">
        <v>267994</v>
      </c>
      <c r="R51">
        <v>268549</v>
      </c>
    </row>
    <row r="52" spans="8:18">
      <c r="H52">
        <v>279851</v>
      </c>
      <c r="I52">
        <v>273674</v>
      </c>
      <c r="J52">
        <v>269168</v>
      </c>
      <c r="K52">
        <v>268453</v>
      </c>
      <c r="L52">
        <v>267920</v>
      </c>
      <c r="M52">
        <v>269284</v>
      </c>
      <c r="N52">
        <v>268083</v>
      </c>
      <c r="O52">
        <v>268506</v>
      </c>
      <c r="P52">
        <v>268465</v>
      </c>
      <c r="Q52">
        <v>268210</v>
      </c>
      <c r="R52">
        <v>268764</v>
      </c>
    </row>
    <row r="53" spans="8:18">
      <c r="H53">
        <v>279879</v>
      </c>
      <c r="I53">
        <v>273381</v>
      </c>
      <c r="J53">
        <v>269306</v>
      </c>
      <c r="K53">
        <v>268539</v>
      </c>
      <c r="L53">
        <v>267984</v>
      </c>
      <c r="M53">
        <v>269127</v>
      </c>
      <c r="N53">
        <v>268076</v>
      </c>
      <c r="O53">
        <v>267873</v>
      </c>
      <c r="P53">
        <v>268325</v>
      </c>
      <c r="Q53">
        <v>267936</v>
      </c>
      <c r="R53">
        <v>268504</v>
      </c>
    </row>
    <row r="54" spans="8:18">
      <c r="H54">
        <v>279944</v>
      </c>
      <c r="I54">
        <v>273266</v>
      </c>
      <c r="J54">
        <v>269270</v>
      </c>
      <c r="K54">
        <v>268180</v>
      </c>
      <c r="L54">
        <v>267809</v>
      </c>
      <c r="M54">
        <v>268624</v>
      </c>
      <c r="N54">
        <v>268014</v>
      </c>
      <c r="O54">
        <v>268048</v>
      </c>
      <c r="P54">
        <v>268254</v>
      </c>
      <c r="Q54">
        <v>267752</v>
      </c>
      <c r="R54">
        <v>268381</v>
      </c>
    </row>
    <row r="55" spans="8:18">
      <c r="H55">
        <v>279795</v>
      </c>
      <c r="I55">
        <v>273302</v>
      </c>
      <c r="J55">
        <v>269034</v>
      </c>
      <c r="K55">
        <v>268696</v>
      </c>
      <c r="L55">
        <v>267664</v>
      </c>
      <c r="M55">
        <v>268497</v>
      </c>
      <c r="N55">
        <v>267979</v>
      </c>
      <c r="O55">
        <v>268205</v>
      </c>
      <c r="P55">
        <v>268450</v>
      </c>
      <c r="Q55">
        <v>268142</v>
      </c>
      <c r="R55">
        <v>268687</v>
      </c>
    </row>
    <row r="56" spans="8:18">
      <c r="H56">
        <v>280035</v>
      </c>
      <c r="I56">
        <v>273329</v>
      </c>
      <c r="J56">
        <v>269338</v>
      </c>
      <c r="K56">
        <v>268554</v>
      </c>
      <c r="L56">
        <v>267610</v>
      </c>
      <c r="M56">
        <v>268976</v>
      </c>
      <c r="N56">
        <v>267917</v>
      </c>
      <c r="O56">
        <v>267972</v>
      </c>
      <c r="P56">
        <v>268466</v>
      </c>
      <c r="Q56">
        <v>268124</v>
      </c>
      <c r="R56">
        <v>268553</v>
      </c>
    </row>
    <row r="57" spans="8:18">
      <c r="H57">
        <v>279993</v>
      </c>
      <c r="I57">
        <v>273333</v>
      </c>
      <c r="J57">
        <v>269462</v>
      </c>
      <c r="K57">
        <v>268485</v>
      </c>
      <c r="L57">
        <v>267874</v>
      </c>
      <c r="M57">
        <v>268820</v>
      </c>
      <c r="N57">
        <v>268094</v>
      </c>
      <c r="O57">
        <v>268144</v>
      </c>
      <c r="P57">
        <v>268686</v>
      </c>
      <c r="Q57">
        <v>268177</v>
      </c>
      <c r="R57">
        <v>268564</v>
      </c>
    </row>
    <row r="58" spans="8:18">
      <c r="H58">
        <v>280160</v>
      </c>
      <c r="I58">
        <v>273465</v>
      </c>
      <c r="J58">
        <v>269310</v>
      </c>
      <c r="K58">
        <v>268724</v>
      </c>
      <c r="L58">
        <v>267983</v>
      </c>
      <c r="M58">
        <v>269122</v>
      </c>
      <c r="N58">
        <v>268250</v>
      </c>
      <c r="O58">
        <v>268129</v>
      </c>
      <c r="P58">
        <v>268725</v>
      </c>
      <c r="Q58">
        <v>268009</v>
      </c>
      <c r="R58">
        <v>268569</v>
      </c>
    </row>
    <row r="59" spans="8:18">
      <c r="H59">
        <v>280206</v>
      </c>
      <c r="I59">
        <v>273432</v>
      </c>
      <c r="J59">
        <v>269861</v>
      </c>
      <c r="K59">
        <v>268648</v>
      </c>
      <c r="L59">
        <v>268073</v>
      </c>
      <c r="M59">
        <v>268768</v>
      </c>
      <c r="N59">
        <v>268420</v>
      </c>
      <c r="O59">
        <v>268003</v>
      </c>
      <c r="P59">
        <v>268628</v>
      </c>
      <c r="Q59">
        <v>267744</v>
      </c>
      <c r="R59">
        <v>268631</v>
      </c>
    </row>
    <row r="60" spans="8:18">
      <c r="H60">
        <v>279786</v>
      </c>
      <c r="I60">
        <v>273495</v>
      </c>
      <c r="J60">
        <v>269303</v>
      </c>
      <c r="K60">
        <v>268625</v>
      </c>
      <c r="L60">
        <v>268030</v>
      </c>
      <c r="M60">
        <v>268911</v>
      </c>
      <c r="N60">
        <v>268244</v>
      </c>
      <c r="O60">
        <v>268352</v>
      </c>
      <c r="P60">
        <v>268480</v>
      </c>
      <c r="Q60">
        <v>267989</v>
      </c>
      <c r="R60">
        <v>268534</v>
      </c>
    </row>
    <row r="61" spans="8:18">
      <c r="H61">
        <v>280183</v>
      </c>
      <c r="I61">
        <v>273001</v>
      </c>
      <c r="J61">
        <v>269735</v>
      </c>
      <c r="K61">
        <v>268591</v>
      </c>
      <c r="L61">
        <v>268201</v>
      </c>
      <c r="M61">
        <v>269019</v>
      </c>
      <c r="N61">
        <v>268458</v>
      </c>
      <c r="O61">
        <v>268583</v>
      </c>
      <c r="P61">
        <v>268570</v>
      </c>
      <c r="Q61">
        <v>268163</v>
      </c>
      <c r="R61">
        <v>268638</v>
      </c>
    </row>
    <row r="62" spans="8:18">
      <c r="H62">
        <v>280221</v>
      </c>
      <c r="I62">
        <v>273368</v>
      </c>
      <c r="J62">
        <v>268987</v>
      </c>
      <c r="K62">
        <v>268704</v>
      </c>
      <c r="L62">
        <v>267952</v>
      </c>
      <c r="M62">
        <v>269308</v>
      </c>
      <c r="N62">
        <v>267820</v>
      </c>
      <c r="O62">
        <v>268282</v>
      </c>
      <c r="P62">
        <v>268764</v>
      </c>
      <c r="Q62">
        <v>268431</v>
      </c>
      <c r="R62">
        <v>268796</v>
      </c>
    </row>
    <row r="63" spans="8:18">
      <c r="H63">
        <v>279787</v>
      </c>
      <c r="I63">
        <v>273483</v>
      </c>
      <c r="J63">
        <v>269340</v>
      </c>
      <c r="K63">
        <v>268433</v>
      </c>
      <c r="L63">
        <v>267902</v>
      </c>
      <c r="M63">
        <v>268653</v>
      </c>
      <c r="N63">
        <v>267718</v>
      </c>
      <c r="O63">
        <v>267579</v>
      </c>
      <c r="P63">
        <v>268081</v>
      </c>
      <c r="Q63">
        <v>267841</v>
      </c>
      <c r="R63">
        <v>268195</v>
      </c>
    </row>
    <row r="64" spans="8:18">
      <c r="H64">
        <v>279784</v>
      </c>
      <c r="I64">
        <v>273090</v>
      </c>
      <c r="J64">
        <v>269234</v>
      </c>
      <c r="K64">
        <v>268202</v>
      </c>
      <c r="L64">
        <v>267787</v>
      </c>
      <c r="M64">
        <v>268435</v>
      </c>
      <c r="N64">
        <v>268122</v>
      </c>
      <c r="O64">
        <v>268144</v>
      </c>
      <c r="P64">
        <v>268766</v>
      </c>
      <c r="Q64">
        <v>267815</v>
      </c>
      <c r="R64">
        <v>268445</v>
      </c>
    </row>
    <row r="65" spans="8:18">
      <c r="H65">
        <v>279835</v>
      </c>
      <c r="I65">
        <v>273479</v>
      </c>
      <c r="J65">
        <v>269399</v>
      </c>
      <c r="K65">
        <v>268876</v>
      </c>
      <c r="L65">
        <v>267984</v>
      </c>
      <c r="M65">
        <v>268926</v>
      </c>
      <c r="N65">
        <v>268000</v>
      </c>
      <c r="O65">
        <v>268118</v>
      </c>
      <c r="P65">
        <v>268573</v>
      </c>
      <c r="Q65">
        <v>267962</v>
      </c>
      <c r="R65">
        <v>268809</v>
      </c>
    </row>
    <row r="66" spans="8:18">
      <c r="H66">
        <v>279773</v>
      </c>
      <c r="I66">
        <v>273641</v>
      </c>
      <c r="J66">
        <v>269426</v>
      </c>
      <c r="K66">
        <v>268453</v>
      </c>
      <c r="L66">
        <v>268103</v>
      </c>
      <c r="M66">
        <v>268691</v>
      </c>
      <c r="N66">
        <v>268077</v>
      </c>
      <c r="O66">
        <v>268180</v>
      </c>
      <c r="P66">
        <v>268451</v>
      </c>
      <c r="Q66">
        <v>268119</v>
      </c>
      <c r="R66">
        <v>268662</v>
      </c>
    </row>
    <row r="67" spans="8:18">
      <c r="H67">
        <v>279999</v>
      </c>
      <c r="I67">
        <v>273072</v>
      </c>
      <c r="J67">
        <v>269451</v>
      </c>
      <c r="K67">
        <v>268646</v>
      </c>
      <c r="L67">
        <v>267795</v>
      </c>
      <c r="M67">
        <v>268879</v>
      </c>
      <c r="N67">
        <v>268181</v>
      </c>
      <c r="O67">
        <v>268082</v>
      </c>
      <c r="P67">
        <v>268318</v>
      </c>
      <c r="Q67">
        <v>268157</v>
      </c>
      <c r="R67">
        <v>268484</v>
      </c>
    </row>
    <row r="68" spans="8:18">
      <c r="H68">
        <v>280255</v>
      </c>
      <c r="I68">
        <v>273443</v>
      </c>
      <c r="J68">
        <v>269198</v>
      </c>
      <c r="K68">
        <v>268655</v>
      </c>
      <c r="L68">
        <v>267982</v>
      </c>
      <c r="M68">
        <v>268679</v>
      </c>
      <c r="N68">
        <v>268200</v>
      </c>
      <c r="O68">
        <v>268440</v>
      </c>
      <c r="P68">
        <v>268586</v>
      </c>
      <c r="Q68">
        <v>268012</v>
      </c>
      <c r="R68">
        <v>268365</v>
      </c>
    </row>
    <row r="69" spans="8:18">
      <c r="H69">
        <v>280100</v>
      </c>
      <c r="I69">
        <v>273570</v>
      </c>
      <c r="J69">
        <v>269534</v>
      </c>
      <c r="K69">
        <v>268616</v>
      </c>
      <c r="L69">
        <v>267699</v>
      </c>
      <c r="M69">
        <v>269156</v>
      </c>
      <c r="N69">
        <v>268510</v>
      </c>
      <c r="O69">
        <v>268424</v>
      </c>
      <c r="P69">
        <v>268408</v>
      </c>
      <c r="Q69">
        <v>268303</v>
      </c>
      <c r="R69">
        <v>268875</v>
      </c>
    </row>
    <row r="70" spans="8:18">
      <c r="H70">
        <v>279721</v>
      </c>
      <c r="I70">
        <v>273346</v>
      </c>
      <c r="J70">
        <v>268937</v>
      </c>
      <c r="K70">
        <v>268387</v>
      </c>
      <c r="L70">
        <v>267918</v>
      </c>
      <c r="M70">
        <v>268809</v>
      </c>
      <c r="N70">
        <v>268103</v>
      </c>
      <c r="O70">
        <v>268343</v>
      </c>
      <c r="P70">
        <v>268377</v>
      </c>
      <c r="Q70">
        <v>268246</v>
      </c>
      <c r="R70">
        <v>268702</v>
      </c>
    </row>
    <row r="71" spans="8:18">
      <c r="H71">
        <v>279911</v>
      </c>
      <c r="I71">
        <v>272921</v>
      </c>
      <c r="J71">
        <v>269374</v>
      </c>
      <c r="K71">
        <v>268130</v>
      </c>
      <c r="L71">
        <v>267745</v>
      </c>
      <c r="M71">
        <v>268892</v>
      </c>
      <c r="N71">
        <v>267873</v>
      </c>
      <c r="O71">
        <v>267824</v>
      </c>
      <c r="P71">
        <v>268477</v>
      </c>
      <c r="Q71">
        <v>267761</v>
      </c>
      <c r="R71">
        <v>268223</v>
      </c>
    </row>
    <row r="72" spans="8:18">
      <c r="H72">
        <v>280256</v>
      </c>
      <c r="I72">
        <v>273373</v>
      </c>
      <c r="J72">
        <v>269495</v>
      </c>
      <c r="K72">
        <v>268874</v>
      </c>
      <c r="L72">
        <v>268096</v>
      </c>
      <c r="M72">
        <v>268302</v>
      </c>
      <c r="N72">
        <v>267855</v>
      </c>
      <c r="O72">
        <v>267858</v>
      </c>
      <c r="P72">
        <v>268315</v>
      </c>
      <c r="Q72">
        <v>267987</v>
      </c>
      <c r="R72">
        <v>268629</v>
      </c>
    </row>
    <row r="73" spans="8:18">
      <c r="H73">
        <v>280158</v>
      </c>
      <c r="I73">
        <v>273401</v>
      </c>
      <c r="J73">
        <v>269213</v>
      </c>
      <c r="K73">
        <v>268785</v>
      </c>
      <c r="L73">
        <v>267967</v>
      </c>
      <c r="M73">
        <v>268697</v>
      </c>
      <c r="N73">
        <v>268403</v>
      </c>
      <c r="O73">
        <v>268222</v>
      </c>
      <c r="P73">
        <v>268532</v>
      </c>
      <c r="Q73">
        <v>267645</v>
      </c>
      <c r="R73">
        <v>268347</v>
      </c>
    </row>
    <row r="74" spans="8:18">
      <c r="H74">
        <v>279924</v>
      </c>
      <c r="I74">
        <v>273366</v>
      </c>
      <c r="J74">
        <v>269315</v>
      </c>
      <c r="K74">
        <v>268541</v>
      </c>
      <c r="L74">
        <v>267861</v>
      </c>
      <c r="M74">
        <v>268631</v>
      </c>
      <c r="N74">
        <v>267737</v>
      </c>
      <c r="O74">
        <v>268152</v>
      </c>
      <c r="P74">
        <v>268076</v>
      </c>
      <c r="Q74">
        <v>267857</v>
      </c>
      <c r="R74">
        <v>268124</v>
      </c>
    </row>
    <row r="75" spans="8:18">
      <c r="H75">
        <v>279645</v>
      </c>
      <c r="I75">
        <v>273094</v>
      </c>
      <c r="J75">
        <v>269300</v>
      </c>
      <c r="K75">
        <v>268276</v>
      </c>
      <c r="L75">
        <v>267832</v>
      </c>
      <c r="M75">
        <v>268747</v>
      </c>
      <c r="N75">
        <v>267988</v>
      </c>
      <c r="O75">
        <v>267693</v>
      </c>
      <c r="P75">
        <v>268458</v>
      </c>
      <c r="Q75">
        <v>267913</v>
      </c>
      <c r="R75">
        <v>268685</v>
      </c>
    </row>
    <row r="76" spans="8:18">
      <c r="H76">
        <v>280297</v>
      </c>
      <c r="I76">
        <v>273626</v>
      </c>
      <c r="J76">
        <v>269206</v>
      </c>
      <c r="K76">
        <v>268631</v>
      </c>
      <c r="L76">
        <v>268305</v>
      </c>
      <c r="M76">
        <v>268637</v>
      </c>
      <c r="N76">
        <v>267958</v>
      </c>
      <c r="O76">
        <v>267995</v>
      </c>
      <c r="P76">
        <v>268550</v>
      </c>
      <c r="Q76">
        <v>267968</v>
      </c>
      <c r="R76">
        <v>268613</v>
      </c>
    </row>
    <row r="77" spans="8:18">
      <c r="H77">
        <v>280072</v>
      </c>
      <c r="I77">
        <v>273285</v>
      </c>
      <c r="J77">
        <v>269239</v>
      </c>
      <c r="K77">
        <v>268432</v>
      </c>
      <c r="L77">
        <v>267695</v>
      </c>
      <c r="M77">
        <v>268866</v>
      </c>
      <c r="N77">
        <v>267819</v>
      </c>
      <c r="O77">
        <v>268320</v>
      </c>
      <c r="P77">
        <v>268354</v>
      </c>
      <c r="Q77">
        <v>268231</v>
      </c>
      <c r="R77">
        <v>268103</v>
      </c>
    </row>
    <row r="78" spans="8:18">
      <c r="H78">
        <v>279589</v>
      </c>
      <c r="I78">
        <v>273119</v>
      </c>
      <c r="J78">
        <v>269107</v>
      </c>
      <c r="K78">
        <v>268350</v>
      </c>
      <c r="L78">
        <v>267361</v>
      </c>
      <c r="M78">
        <v>268492</v>
      </c>
      <c r="N78">
        <v>267588</v>
      </c>
      <c r="O78">
        <v>267804</v>
      </c>
      <c r="P78">
        <v>267890</v>
      </c>
      <c r="Q78">
        <v>267501</v>
      </c>
      <c r="R78">
        <v>268457</v>
      </c>
    </row>
    <row r="79" spans="8:18">
      <c r="H79">
        <v>279728</v>
      </c>
      <c r="I79">
        <v>273805</v>
      </c>
      <c r="J79">
        <v>269457</v>
      </c>
      <c r="K79">
        <v>268421</v>
      </c>
      <c r="L79">
        <v>268077</v>
      </c>
      <c r="M79">
        <v>268822</v>
      </c>
      <c r="N79">
        <v>268254</v>
      </c>
      <c r="O79">
        <v>268108</v>
      </c>
      <c r="P79">
        <v>268540</v>
      </c>
      <c r="Q79">
        <v>268070</v>
      </c>
      <c r="R79">
        <v>268609</v>
      </c>
    </row>
    <row r="80" spans="8:18">
      <c r="H80">
        <v>279951</v>
      </c>
      <c r="I80">
        <v>273507</v>
      </c>
      <c r="J80">
        <v>269591</v>
      </c>
      <c r="K80">
        <v>268450</v>
      </c>
      <c r="L80">
        <v>268049</v>
      </c>
      <c r="M80">
        <v>268468</v>
      </c>
      <c r="N80">
        <v>268234</v>
      </c>
      <c r="O80">
        <v>268214</v>
      </c>
      <c r="P80">
        <v>268513</v>
      </c>
      <c r="Q80">
        <v>268032</v>
      </c>
      <c r="R80">
        <v>268587</v>
      </c>
    </row>
    <row r="81" spans="8:19">
      <c r="H81">
        <v>280409</v>
      </c>
      <c r="I81">
        <v>273737</v>
      </c>
      <c r="J81">
        <v>269480</v>
      </c>
      <c r="K81">
        <v>268580</v>
      </c>
      <c r="L81">
        <v>268204</v>
      </c>
      <c r="M81">
        <v>268898</v>
      </c>
      <c r="N81">
        <v>268076</v>
      </c>
      <c r="O81">
        <v>268034</v>
      </c>
      <c r="P81">
        <v>268469</v>
      </c>
      <c r="Q81">
        <v>267989</v>
      </c>
      <c r="R81">
        <v>268607</v>
      </c>
    </row>
    <row r="82" spans="8:19">
      <c r="H82">
        <v>279860</v>
      </c>
      <c r="I82">
        <v>273517</v>
      </c>
      <c r="J82">
        <v>269218</v>
      </c>
      <c r="K82">
        <v>268683</v>
      </c>
      <c r="L82">
        <v>268074</v>
      </c>
      <c r="M82">
        <v>269045</v>
      </c>
      <c r="N82">
        <v>268101</v>
      </c>
      <c r="O82">
        <v>268190</v>
      </c>
      <c r="P82">
        <v>268433</v>
      </c>
      <c r="Q82">
        <v>267933</v>
      </c>
      <c r="R82">
        <v>268607</v>
      </c>
    </row>
    <row r="83" spans="8:19">
      <c r="H83">
        <v>279578</v>
      </c>
      <c r="I83">
        <v>273164</v>
      </c>
      <c r="J83">
        <v>269200</v>
      </c>
      <c r="K83">
        <v>268174</v>
      </c>
      <c r="L83">
        <v>267871</v>
      </c>
      <c r="M83">
        <v>268700</v>
      </c>
      <c r="N83">
        <v>268015</v>
      </c>
      <c r="O83">
        <v>267741</v>
      </c>
      <c r="P83">
        <v>268475</v>
      </c>
      <c r="Q83">
        <v>267740</v>
      </c>
      <c r="R83">
        <v>268779</v>
      </c>
    </row>
    <row r="84" spans="8:19">
      <c r="H84">
        <v>280175</v>
      </c>
      <c r="I84">
        <v>273250</v>
      </c>
      <c r="J84">
        <v>269065</v>
      </c>
      <c r="K84">
        <v>268571</v>
      </c>
      <c r="L84">
        <v>267763</v>
      </c>
      <c r="M84">
        <v>268932</v>
      </c>
      <c r="N84">
        <v>268188</v>
      </c>
      <c r="O84">
        <v>268260</v>
      </c>
      <c r="P84">
        <v>268450</v>
      </c>
      <c r="Q84">
        <v>267843</v>
      </c>
      <c r="R84">
        <v>268631</v>
      </c>
    </row>
    <row r="85" spans="8:19">
      <c r="H85">
        <v>280064</v>
      </c>
      <c r="I85">
        <v>273674</v>
      </c>
      <c r="J85">
        <v>269173</v>
      </c>
      <c r="K85">
        <v>268248</v>
      </c>
      <c r="L85">
        <v>267642</v>
      </c>
      <c r="M85">
        <v>268496</v>
      </c>
      <c r="N85">
        <v>267844</v>
      </c>
      <c r="O85">
        <v>267852</v>
      </c>
      <c r="P85">
        <v>268025</v>
      </c>
      <c r="Q85">
        <v>267716</v>
      </c>
      <c r="R85">
        <v>268136</v>
      </c>
    </row>
    <row r="86" spans="8:19">
      <c r="H86">
        <v>279805</v>
      </c>
      <c r="I86">
        <v>273522</v>
      </c>
      <c r="J86">
        <v>269247</v>
      </c>
      <c r="K86">
        <v>268442</v>
      </c>
      <c r="L86">
        <v>267682</v>
      </c>
      <c r="M86">
        <v>268803</v>
      </c>
      <c r="N86">
        <v>268314</v>
      </c>
      <c r="O86">
        <v>268153</v>
      </c>
      <c r="P86">
        <v>268701</v>
      </c>
      <c r="Q86">
        <v>267524</v>
      </c>
      <c r="R86">
        <v>268190</v>
      </c>
    </row>
    <row r="87" spans="8:19">
      <c r="H87">
        <v>280339</v>
      </c>
      <c r="I87">
        <v>273002</v>
      </c>
      <c r="J87">
        <v>269179</v>
      </c>
      <c r="K87">
        <v>268083</v>
      </c>
      <c r="L87">
        <v>267826</v>
      </c>
      <c r="M87">
        <v>268216</v>
      </c>
      <c r="N87">
        <v>268060</v>
      </c>
      <c r="O87">
        <v>267930</v>
      </c>
      <c r="P87">
        <v>268505</v>
      </c>
      <c r="Q87">
        <v>268079</v>
      </c>
      <c r="R87">
        <v>268186</v>
      </c>
    </row>
    <row r="88" spans="8:19">
      <c r="H88">
        <v>279927</v>
      </c>
      <c r="I88">
        <v>273933</v>
      </c>
      <c r="J88">
        <v>269536</v>
      </c>
      <c r="K88">
        <v>268665</v>
      </c>
      <c r="L88">
        <v>268120</v>
      </c>
      <c r="M88">
        <v>268029</v>
      </c>
      <c r="N88">
        <v>267889</v>
      </c>
      <c r="O88">
        <v>267615</v>
      </c>
      <c r="P88">
        <v>268100</v>
      </c>
      <c r="Q88">
        <v>268173</v>
      </c>
      <c r="R88">
        <v>268258</v>
      </c>
    </row>
    <row r="89" spans="8:19">
      <c r="H89">
        <v>279669</v>
      </c>
      <c r="I89">
        <v>273706</v>
      </c>
      <c r="J89">
        <v>269203</v>
      </c>
      <c r="K89">
        <v>268592</v>
      </c>
      <c r="L89">
        <v>267915</v>
      </c>
      <c r="M89">
        <v>268868</v>
      </c>
      <c r="N89">
        <v>268475</v>
      </c>
      <c r="O89">
        <v>268217</v>
      </c>
      <c r="P89">
        <v>268535</v>
      </c>
      <c r="Q89">
        <v>268220</v>
      </c>
      <c r="R89">
        <v>268739</v>
      </c>
    </row>
    <row r="90" spans="8:19">
      <c r="H90">
        <v>279530</v>
      </c>
      <c r="I90">
        <v>272804</v>
      </c>
      <c r="J90">
        <v>269427</v>
      </c>
      <c r="K90">
        <v>268450</v>
      </c>
      <c r="L90">
        <v>267633</v>
      </c>
      <c r="M90">
        <v>268892</v>
      </c>
      <c r="N90">
        <v>268130</v>
      </c>
      <c r="O90">
        <v>268149</v>
      </c>
      <c r="P90">
        <v>268513</v>
      </c>
      <c r="Q90">
        <v>268085</v>
      </c>
      <c r="R90">
        <v>268493</v>
      </c>
    </row>
    <row r="91" spans="8:19">
      <c r="H91">
        <v>279742</v>
      </c>
      <c r="I91">
        <v>273320</v>
      </c>
      <c r="J91">
        <v>269063</v>
      </c>
      <c r="K91">
        <v>268433</v>
      </c>
      <c r="L91">
        <v>267908</v>
      </c>
      <c r="M91">
        <v>268686</v>
      </c>
      <c r="N91">
        <v>268240</v>
      </c>
      <c r="O91">
        <v>268038</v>
      </c>
      <c r="P91">
        <v>268459</v>
      </c>
      <c r="Q91">
        <v>267875</v>
      </c>
      <c r="R91">
        <v>268395</v>
      </c>
    </row>
    <row r="92" spans="8:19">
      <c r="H92">
        <v>280181</v>
      </c>
      <c r="I92">
        <v>273322</v>
      </c>
      <c r="J92">
        <v>269150</v>
      </c>
      <c r="K92">
        <v>268255</v>
      </c>
      <c r="L92">
        <v>267642</v>
      </c>
      <c r="M92">
        <v>268290</v>
      </c>
      <c r="N92">
        <v>267442</v>
      </c>
      <c r="O92">
        <v>267950</v>
      </c>
      <c r="P92">
        <v>267696</v>
      </c>
      <c r="Q92">
        <v>267466</v>
      </c>
      <c r="R92">
        <v>268111</v>
      </c>
    </row>
    <row r="93" spans="8:19">
      <c r="H93">
        <f>AVERAGE(H43:H92)</f>
        <v>279959.15999999997</v>
      </c>
      <c r="I93">
        <f t="shared" ref="I93:R93" si="5">AVERAGE(I43:I92)</f>
        <v>273409.34000000003</v>
      </c>
      <c r="J93">
        <f t="shared" si="5"/>
        <v>269330.65999999997</v>
      </c>
      <c r="K93">
        <f t="shared" si="5"/>
        <v>268511.2</v>
      </c>
      <c r="L93">
        <f t="shared" si="5"/>
        <v>267914.46000000002</v>
      </c>
      <c r="M93">
        <f t="shared" si="5"/>
        <v>268766.38</v>
      </c>
      <c r="N93">
        <f t="shared" si="5"/>
        <v>268080.59999999998</v>
      </c>
      <c r="O93">
        <f t="shared" si="5"/>
        <v>268091.02</v>
      </c>
      <c r="P93">
        <f t="shared" si="5"/>
        <v>268412.28000000003</v>
      </c>
      <c r="Q93">
        <f t="shared" si="5"/>
        <v>267973.46000000002</v>
      </c>
      <c r="R93">
        <f t="shared" si="5"/>
        <v>268526.48</v>
      </c>
      <c r="S93">
        <f>AVERAGE(H93:R93)</f>
        <v>269906.82181818201</v>
      </c>
    </row>
    <row r="94" spans="8:19">
      <c r="H94">
        <f>H42/H93</f>
        <v>2.143169739472</v>
      </c>
      <c r="I94">
        <f t="shared" ref="I94:R94" si="6">I42/I93</f>
        <v>2.1945117163883299</v>
      </c>
      <c r="J94">
        <f t="shared" si="6"/>
        <v>2.22774488429947</v>
      </c>
      <c r="K94">
        <f t="shared" si="6"/>
        <v>2.2345436614934502</v>
      </c>
      <c r="L94">
        <f t="shared" si="6"/>
        <v>2.23952077838576</v>
      </c>
      <c r="M94">
        <f t="shared" si="6"/>
        <v>2.2324220760051898</v>
      </c>
      <c r="N94">
        <f t="shared" si="6"/>
        <v>2.2381328600428398</v>
      </c>
      <c r="O94">
        <f t="shared" si="6"/>
        <v>2.2380458696453198</v>
      </c>
      <c r="P94">
        <f t="shared" si="6"/>
        <v>2.23536717470602</v>
      </c>
      <c r="Q94">
        <f t="shared" si="6"/>
        <v>2.2390277007282702</v>
      </c>
      <c r="R94">
        <f t="shared" si="6"/>
        <v>2.2344165089416901</v>
      </c>
    </row>
    <row r="95" spans="8:19">
      <c r="H95">
        <f>1000/H94*50*4</f>
        <v>93319.72</v>
      </c>
      <c r="I95">
        <f t="shared" ref="I95:R95" si="7">1000/I94*50*4</f>
        <v>91136.446666666699</v>
      </c>
      <c r="J95">
        <f t="shared" si="7"/>
        <v>89776.886666666702</v>
      </c>
      <c r="K95">
        <f t="shared" si="7"/>
        <v>89503.733333333294</v>
      </c>
      <c r="L95">
        <f t="shared" si="7"/>
        <v>89304.82</v>
      </c>
      <c r="M95">
        <f t="shared" si="7"/>
        <v>89588.793333333306</v>
      </c>
      <c r="N95">
        <f t="shared" si="7"/>
        <v>89360.2</v>
      </c>
      <c r="O95">
        <f t="shared" si="7"/>
        <v>89363.673333333296</v>
      </c>
      <c r="P95">
        <f t="shared" si="7"/>
        <v>89470.76</v>
      </c>
      <c r="Q95">
        <f t="shared" si="7"/>
        <v>89324.486666666693</v>
      </c>
      <c r="R95">
        <f t="shared" si="7"/>
        <v>89508.826666666602</v>
      </c>
      <c r="S95">
        <f>AVERAGE(H95:R95)</f>
        <v>89968.940606060598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数据结构</vt:lpstr>
      <vt:lpstr>事务</vt:lpstr>
      <vt:lpstr>事务隔离</vt:lpstr>
      <vt:lpstr>事务批量</vt:lpstr>
      <vt:lpstr>并发事务</vt:lpstr>
      <vt:lpstr>cachestore写入方式</vt:lpstr>
      <vt:lpstr>cachestore数据载入</vt:lpstr>
      <vt:lpstr>索引</vt:lpstr>
      <vt:lpstr>区间计算</vt:lpstr>
      <vt:lpstr>关联表</vt:lpstr>
      <vt:lpstr>模糊查询</vt:lpstr>
      <vt:lpstr>direct io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2020-08-26T07:52:20Z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