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40" yWindow="-470" windowWidth="19420" windowHeight="8000" tabRatio="772" activeTab="8"/>
  </bookViews>
  <sheets>
    <sheet name="(功能测试)" sheetId="1" r:id="rId1"/>
    <sheet name="(随机写)" sheetId="36" r:id="rId2"/>
    <sheet name="(随机读)" sheetId="37" r:id="rId3"/>
    <sheet name="(随机读写)" sheetId="38" r:id="rId4"/>
    <sheet name="流导入" sheetId="21" r:id="rId5"/>
    <sheet name="再平衡模式" sheetId="28" r:id="rId6"/>
    <sheet name="扩展性" sheetId="32" r:id="rId7"/>
    <sheet name="Failover" sheetId="5" r:id="rId8"/>
    <sheet name="稳定性" sheetId="15" r:id="rId9"/>
    <sheet name="膨胀率" sheetId="34" r:id="rId10"/>
    <sheet name="cachestore写入方式" sheetId="19" r:id="rId11"/>
    <sheet name="cachestore数据载入" sheetId="11" r:id="rId12"/>
    <sheet name="区间计算" sheetId="7" r:id="rId13"/>
    <sheet name="关联表" sheetId="6" r:id="rId14"/>
    <sheet name="模糊查询" sheetId="8" r:id="rId15"/>
    <sheet name="持久化" sheetId="9" r:id="rId16"/>
    <sheet name="持久化恢复" sheetId="10" r:id="rId17"/>
  </sheets>
  <calcPr calcId="144525"/>
</workbook>
</file>

<file path=xl/calcChain.xml><?xml version="1.0" encoding="utf-8"?>
<calcChain xmlns="http://schemas.openxmlformats.org/spreadsheetml/2006/main">
  <c r="I36" i="15" l="1"/>
  <c r="J36" i="15"/>
  <c r="K36" i="15"/>
  <c r="I35" i="15"/>
  <c r="J35" i="15"/>
  <c r="K35" i="15"/>
  <c r="H36" i="15"/>
  <c r="H35" i="15"/>
  <c r="N4" i="5" l="1"/>
  <c r="L4" i="5" s="1"/>
  <c r="M4" i="5" s="1"/>
  <c r="N5" i="5"/>
  <c r="L5" i="5" s="1"/>
  <c r="M5" i="5" s="1"/>
  <c r="N6" i="5"/>
  <c r="L6" i="5" s="1"/>
  <c r="M6" i="5" s="1"/>
  <c r="N7" i="5"/>
  <c r="L7" i="5" s="1"/>
  <c r="M7" i="5" s="1"/>
  <c r="N8" i="5"/>
  <c r="N9" i="5"/>
  <c r="L9" i="5" s="1"/>
  <c r="M9" i="5" s="1"/>
  <c r="N10" i="5"/>
  <c r="L10" i="5" s="1"/>
  <c r="M10" i="5" s="1"/>
  <c r="N13" i="5"/>
  <c r="L13" i="5" s="1"/>
  <c r="M13" i="5" s="1"/>
  <c r="N14" i="5"/>
  <c r="L14" i="5" s="1"/>
  <c r="M14" i="5" s="1"/>
  <c r="N15" i="5"/>
  <c r="L15" i="5" s="1"/>
  <c r="M15" i="5" s="1"/>
  <c r="N16" i="5"/>
  <c r="N17" i="5"/>
  <c r="L17" i="5" s="1"/>
  <c r="M17" i="5" s="1"/>
  <c r="N18" i="5"/>
  <c r="L18" i="5" s="1"/>
  <c r="M18" i="5" s="1"/>
  <c r="N19" i="5"/>
  <c r="L19" i="5" s="1"/>
  <c r="M19" i="5" s="1"/>
  <c r="N20" i="5"/>
  <c r="L20" i="5" s="1"/>
  <c r="M20" i="5" s="1"/>
  <c r="L8" i="5"/>
  <c r="M8" i="5" s="1"/>
  <c r="L16" i="5"/>
  <c r="M16" i="5" s="1"/>
  <c r="N3" i="5"/>
  <c r="L3" i="5" s="1"/>
  <c r="M3" i="5" s="1"/>
  <c r="K4" i="6" l="1"/>
  <c r="K5" i="6"/>
  <c r="K6" i="6"/>
  <c r="K7" i="6"/>
  <c r="K8" i="6"/>
  <c r="J4" i="6"/>
  <c r="J5" i="6"/>
  <c r="J6" i="6"/>
  <c r="J7" i="6"/>
  <c r="J8" i="6"/>
  <c r="J3" i="6"/>
  <c r="H3" i="7"/>
  <c r="N4" i="6"/>
  <c r="N5" i="6"/>
  <c r="N6" i="6"/>
  <c r="N7" i="6"/>
  <c r="N8" i="6"/>
  <c r="K3" i="6"/>
  <c r="N3" i="6"/>
  <c r="N4" i="19"/>
  <c r="J4" i="19" s="1"/>
  <c r="K4" i="19" s="1"/>
  <c r="N3" i="19"/>
  <c r="J3" i="19" s="1"/>
  <c r="K3" i="19" s="1"/>
  <c r="M4" i="9"/>
  <c r="I4" i="9" s="1"/>
  <c r="J4" i="9" s="1"/>
  <c r="M5" i="9"/>
  <c r="I5" i="9" s="1"/>
  <c r="J5" i="9" s="1"/>
  <c r="M6" i="9"/>
  <c r="I6" i="9" s="1"/>
  <c r="J6" i="9" s="1"/>
  <c r="M7" i="9"/>
  <c r="I7" i="9" s="1"/>
  <c r="J7" i="9" s="1"/>
  <c r="M8" i="9"/>
  <c r="I8" i="9" s="1"/>
  <c r="J8" i="9" s="1"/>
  <c r="M9" i="9"/>
  <c r="I9" i="9" s="1"/>
  <c r="J9" i="9" s="1"/>
  <c r="M10" i="9"/>
  <c r="I10" i="9" s="1"/>
  <c r="J10" i="9" s="1"/>
  <c r="M11" i="9"/>
  <c r="I11" i="9" s="1"/>
  <c r="J11" i="9" s="1"/>
  <c r="M12" i="9"/>
  <c r="I12" i="9" s="1"/>
  <c r="J12" i="9" s="1"/>
  <c r="M13" i="9"/>
  <c r="I13" i="9" s="1"/>
  <c r="J13" i="9" s="1"/>
  <c r="M14" i="9"/>
  <c r="I14" i="9" s="1"/>
  <c r="J14" i="9" s="1"/>
  <c r="M15" i="9"/>
  <c r="I15" i="9" s="1"/>
  <c r="J15" i="9" s="1"/>
  <c r="M16" i="9"/>
  <c r="I16" i="9" s="1"/>
  <c r="J16" i="9" s="1"/>
  <c r="M3" i="9"/>
  <c r="I3" i="9" s="1"/>
  <c r="J3" i="9" s="1"/>
  <c r="H4" i="8"/>
  <c r="H8" i="8"/>
  <c r="K4" i="8"/>
  <c r="G4" i="8" s="1"/>
  <c r="K5" i="8"/>
  <c r="G5" i="8" s="1"/>
  <c r="H5" i="8" s="1"/>
  <c r="K6" i="8"/>
  <c r="G6" i="8" s="1"/>
  <c r="H6" i="8" s="1"/>
  <c r="K7" i="8"/>
  <c r="G7" i="8" s="1"/>
  <c r="H7" i="8" s="1"/>
  <c r="K8" i="8"/>
  <c r="G8" i="8"/>
  <c r="H3" i="8"/>
  <c r="G3" i="8"/>
  <c r="K3" i="8"/>
  <c r="I4" i="7"/>
  <c r="I5" i="7"/>
  <c r="I6" i="7"/>
  <c r="I8" i="7"/>
  <c r="I9" i="7"/>
  <c r="H4" i="7"/>
  <c r="H5" i="7"/>
  <c r="H6" i="7"/>
  <c r="H11" i="7"/>
  <c r="I11" i="7" s="1"/>
  <c r="H12" i="7"/>
  <c r="I12" i="7" s="1"/>
  <c r="H13" i="7"/>
  <c r="I13" i="7" s="1"/>
  <c r="H16" i="7"/>
  <c r="I16" i="7" s="1"/>
  <c r="H18" i="7"/>
  <c r="I18" i="7" s="1"/>
  <c r="H22" i="7"/>
  <c r="I22" i="7" s="1"/>
  <c r="H23" i="7"/>
  <c r="I23" i="7" s="1"/>
  <c r="J4" i="7"/>
  <c r="J5" i="7"/>
  <c r="J6" i="7"/>
  <c r="J7" i="7"/>
  <c r="H7" i="7" s="1"/>
  <c r="I7" i="7" s="1"/>
  <c r="J8" i="7"/>
  <c r="H8" i="7" s="1"/>
  <c r="J9" i="7"/>
  <c r="H9" i="7" s="1"/>
  <c r="J10" i="7"/>
  <c r="H10" i="7" s="1"/>
  <c r="I10" i="7" s="1"/>
  <c r="J11" i="7"/>
  <c r="J12" i="7"/>
  <c r="J13" i="7"/>
  <c r="J14" i="7"/>
  <c r="H14" i="7" s="1"/>
  <c r="I14" i="7" s="1"/>
  <c r="J15" i="7"/>
  <c r="H15" i="7" s="1"/>
  <c r="I15" i="7" s="1"/>
  <c r="J16" i="7"/>
  <c r="J17" i="7"/>
  <c r="H17" i="7" s="1"/>
  <c r="I17" i="7" s="1"/>
  <c r="J18" i="7"/>
  <c r="J19" i="7"/>
  <c r="H19" i="7" s="1"/>
  <c r="I19" i="7" s="1"/>
  <c r="J20" i="7"/>
  <c r="H20" i="7" s="1"/>
  <c r="I20" i="7" s="1"/>
  <c r="J21" i="7"/>
  <c r="H21" i="7" s="1"/>
  <c r="I21" i="7" s="1"/>
  <c r="J22" i="7"/>
  <c r="J23" i="7"/>
  <c r="J24" i="7"/>
  <c r="H24" i="7" s="1"/>
  <c r="I24" i="7" s="1"/>
  <c r="J3" i="7"/>
  <c r="I3" i="7" s="1"/>
  <c r="I4" i="21"/>
  <c r="I5" i="21"/>
  <c r="I6" i="21"/>
  <c r="I7" i="21"/>
  <c r="I8" i="21"/>
  <c r="I3" i="21"/>
  <c r="O34" i="28"/>
  <c r="K34" i="28" s="1"/>
  <c r="L34" i="28" s="1"/>
  <c r="E34" i="28"/>
  <c r="O33" i="28"/>
  <c r="K33" i="28"/>
  <c r="L33" i="28" s="1"/>
  <c r="E33" i="28"/>
  <c r="O32" i="28"/>
  <c r="K32" i="28"/>
  <c r="L32" i="28" s="1"/>
  <c r="E32" i="28"/>
  <c r="O31" i="28"/>
  <c r="K31" i="28" s="1"/>
  <c r="L31" i="28" s="1"/>
  <c r="E31" i="28"/>
  <c r="O30" i="28"/>
  <c r="K30" i="28" s="1"/>
  <c r="L30" i="28" s="1"/>
  <c r="E30" i="28"/>
  <c r="O29" i="28"/>
  <c r="K29" i="28"/>
  <c r="L29" i="28" s="1"/>
  <c r="E29" i="28"/>
  <c r="O28" i="28"/>
  <c r="K28" i="28" s="1"/>
  <c r="L28" i="28" s="1"/>
  <c r="E28" i="28"/>
  <c r="O27" i="28"/>
  <c r="K27" i="28" s="1"/>
  <c r="L27" i="28" s="1"/>
  <c r="E27" i="28"/>
  <c r="O26" i="28"/>
  <c r="K26" i="28" s="1"/>
  <c r="L26" i="28" s="1"/>
  <c r="E26" i="28"/>
  <c r="O25" i="28"/>
  <c r="K25" i="28" s="1"/>
  <c r="L25" i="28" s="1"/>
  <c r="E25" i="28"/>
  <c r="O24" i="28"/>
  <c r="K24" i="28"/>
  <c r="L24" i="28" s="1"/>
  <c r="E24" i="28"/>
  <c r="O23" i="28"/>
  <c r="K23" i="28" s="1"/>
  <c r="L23" i="28" s="1"/>
  <c r="E23" i="28"/>
  <c r="O22" i="28"/>
  <c r="K22" i="28" s="1"/>
  <c r="L22" i="28" s="1"/>
  <c r="E22" i="28"/>
  <c r="O21" i="28"/>
  <c r="K21" i="28" s="1"/>
  <c r="L21" i="28" s="1"/>
  <c r="E21" i="28"/>
  <c r="O20" i="28"/>
  <c r="K20" i="28" s="1"/>
  <c r="L20" i="28" s="1"/>
  <c r="E20" i="28"/>
  <c r="O19" i="28"/>
  <c r="K19" i="28" s="1"/>
  <c r="L19" i="28" s="1"/>
  <c r="E19" i="28"/>
  <c r="O4" i="28"/>
  <c r="K4" i="28" s="1"/>
  <c r="L4" i="28" s="1"/>
  <c r="O5" i="28"/>
  <c r="K5" i="28" s="1"/>
  <c r="L5" i="28" s="1"/>
  <c r="O6" i="28"/>
  <c r="K6" i="28" s="1"/>
  <c r="L6" i="28" s="1"/>
  <c r="O7" i="28"/>
  <c r="K7" i="28" s="1"/>
  <c r="L7" i="28" s="1"/>
  <c r="O8" i="28"/>
  <c r="O9" i="28"/>
  <c r="O10" i="28"/>
  <c r="K10" i="28" s="1"/>
  <c r="L10" i="28" s="1"/>
  <c r="O11" i="28"/>
  <c r="K11" i="28" s="1"/>
  <c r="L11" i="28" s="1"/>
  <c r="O12" i="28"/>
  <c r="K12" i="28" s="1"/>
  <c r="L12" i="28" s="1"/>
  <c r="O13" i="28"/>
  <c r="O14" i="28"/>
  <c r="K14" i="28" s="1"/>
  <c r="L14" i="28" s="1"/>
  <c r="O15" i="28"/>
  <c r="K15" i="28" s="1"/>
  <c r="L15" i="28" s="1"/>
  <c r="O16" i="28"/>
  <c r="K16" i="28" s="1"/>
  <c r="L16" i="28" s="1"/>
  <c r="O17" i="28"/>
  <c r="K17" i="28" s="1"/>
  <c r="L17" i="28" s="1"/>
  <c r="O18" i="28"/>
  <c r="K18" i="28" s="1"/>
  <c r="L18" i="28" s="1"/>
  <c r="K8" i="28"/>
  <c r="L8" i="28" s="1"/>
  <c r="K9" i="28"/>
  <c r="L9" i="28" s="1"/>
  <c r="K13" i="28"/>
  <c r="L13" i="28" s="1"/>
  <c r="L3" i="28"/>
  <c r="K3" i="28"/>
  <c r="O3" i="28"/>
  <c r="I3" i="32"/>
  <c r="J3" i="32" s="1"/>
  <c r="I4" i="32"/>
  <c r="J4" i="32"/>
  <c r="I5" i="32"/>
  <c r="J5" i="32"/>
  <c r="I6" i="32"/>
  <c r="J6" i="32"/>
  <c r="I7" i="32"/>
  <c r="J7" i="32" s="1"/>
  <c r="I8" i="32"/>
  <c r="J8" i="32"/>
  <c r="I9" i="32"/>
  <c r="J9" i="32"/>
  <c r="I10" i="32"/>
  <c r="J10" i="32"/>
  <c r="I11" i="32"/>
  <c r="J11" i="32" s="1"/>
  <c r="I12" i="32"/>
  <c r="J12" i="32"/>
  <c r="I13" i="32"/>
  <c r="J13" i="32"/>
  <c r="I14" i="32"/>
  <c r="J14" i="32"/>
  <c r="I15" i="32"/>
  <c r="J15" i="32" s="1"/>
  <c r="I16" i="32"/>
  <c r="J16" i="32"/>
  <c r="I17" i="32"/>
  <c r="J17" i="32"/>
  <c r="I18" i="32"/>
  <c r="J18" i="32"/>
  <c r="I19" i="32"/>
  <c r="J19" i="32" s="1"/>
  <c r="I20" i="32"/>
  <c r="J20" i="32"/>
  <c r="I21" i="32"/>
  <c r="J21" i="32"/>
  <c r="I22" i="32"/>
  <c r="J22" i="32"/>
  <c r="K4" i="38" l="1"/>
  <c r="J4" i="38"/>
  <c r="J7" i="38"/>
  <c r="K7" i="38" s="1"/>
  <c r="J16" i="38"/>
  <c r="K16" i="38" s="1"/>
  <c r="J19" i="38"/>
  <c r="K19" i="38" s="1"/>
  <c r="J20" i="38"/>
  <c r="K20" i="38" s="1"/>
  <c r="L4" i="38"/>
  <c r="L5" i="38"/>
  <c r="J5" i="38" s="1"/>
  <c r="K5" i="38" s="1"/>
  <c r="L6" i="38"/>
  <c r="J6" i="38" s="1"/>
  <c r="K6" i="38" s="1"/>
  <c r="L7" i="38"/>
  <c r="L8" i="38"/>
  <c r="J8" i="38" s="1"/>
  <c r="K8" i="38" s="1"/>
  <c r="L9" i="38"/>
  <c r="J9" i="38" s="1"/>
  <c r="K9" i="38" s="1"/>
  <c r="L10" i="38"/>
  <c r="J10" i="38" s="1"/>
  <c r="K10" i="38" s="1"/>
  <c r="L11" i="38"/>
  <c r="J11" i="38" s="1"/>
  <c r="K11" i="38" s="1"/>
  <c r="L12" i="38"/>
  <c r="J12" i="38" s="1"/>
  <c r="K12" i="38" s="1"/>
  <c r="L13" i="38"/>
  <c r="J13" i="38" s="1"/>
  <c r="K13" i="38" s="1"/>
  <c r="L14" i="38"/>
  <c r="J14" i="38" s="1"/>
  <c r="K14" i="38" s="1"/>
  <c r="L15" i="38"/>
  <c r="J15" i="38" s="1"/>
  <c r="K15" i="38" s="1"/>
  <c r="L16" i="38"/>
  <c r="L17" i="38"/>
  <c r="J17" i="38" s="1"/>
  <c r="K17" i="38" s="1"/>
  <c r="L18" i="38"/>
  <c r="J18" i="38" s="1"/>
  <c r="K18" i="38" s="1"/>
  <c r="L19" i="38"/>
  <c r="L20" i="38"/>
  <c r="L21" i="38"/>
  <c r="J21" i="38" s="1"/>
  <c r="K21" i="38" s="1"/>
  <c r="L22" i="38"/>
  <c r="J22" i="38" s="1"/>
  <c r="K22" i="38" s="1"/>
  <c r="L23" i="38"/>
  <c r="J23" i="38" s="1"/>
  <c r="K23" i="38" s="1"/>
  <c r="L24" i="38"/>
  <c r="J24" i="38" s="1"/>
  <c r="K24" i="38" s="1"/>
  <c r="L25" i="38"/>
  <c r="J25" i="38" s="1"/>
  <c r="K25" i="38" s="1"/>
  <c r="L26" i="38"/>
  <c r="J26" i="38" s="1"/>
  <c r="K26" i="38" s="1"/>
  <c r="L27" i="38"/>
  <c r="J27" i="38" s="1"/>
  <c r="K27" i="38" s="1"/>
  <c r="L28" i="38"/>
  <c r="J28" i="38" s="1"/>
  <c r="K28" i="38" s="1"/>
  <c r="L29" i="38"/>
  <c r="J29" i="38" s="1"/>
  <c r="K29" i="38" s="1"/>
  <c r="L30" i="38"/>
  <c r="J30" i="38" s="1"/>
  <c r="K30" i="38" s="1"/>
  <c r="L31" i="38"/>
  <c r="J31" i="38" s="1"/>
  <c r="K31" i="38" s="1"/>
  <c r="L32" i="38"/>
  <c r="J32" i="38" s="1"/>
  <c r="K32" i="38" s="1"/>
  <c r="L33" i="38"/>
  <c r="J33" i="38" s="1"/>
  <c r="K33" i="38" s="1"/>
  <c r="L34" i="38"/>
  <c r="J34" i="38" s="1"/>
  <c r="K34" i="38" s="1"/>
  <c r="L35" i="38"/>
  <c r="J35" i="38" s="1"/>
  <c r="K35" i="38" s="1"/>
  <c r="L36" i="38"/>
  <c r="J36" i="38" s="1"/>
  <c r="K36" i="38" s="1"/>
  <c r="L37" i="38"/>
  <c r="J37" i="38" s="1"/>
  <c r="K37" i="38" s="1"/>
  <c r="L38" i="38"/>
  <c r="J38" i="38" s="1"/>
  <c r="K38" i="38" s="1"/>
  <c r="K3" i="38"/>
  <c r="J3" i="38"/>
  <c r="L3" i="38"/>
  <c r="L4" i="37"/>
  <c r="J4" i="37" s="1"/>
  <c r="K4" i="37" s="1"/>
  <c r="L5" i="37"/>
  <c r="J5" i="37" s="1"/>
  <c r="K5" i="37" s="1"/>
  <c r="L6" i="37"/>
  <c r="J6" i="37" s="1"/>
  <c r="K6" i="37" s="1"/>
  <c r="L7" i="37"/>
  <c r="J7" i="37" s="1"/>
  <c r="K7" i="37" s="1"/>
  <c r="L8" i="37"/>
  <c r="J8" i="37" s="1"/>
  <c r="K8" i="37" s="1"/>
  <c r="L9" i="37"/>
  <c r="J9" i="37" s="1"/>
  <c r="K9" i="37" s="1"/>
  <c r="L10" i="37"/>
  <c r="J10" i="37" s="1"/>
  <c r="K10" i="37" s="1"/>
  <c r="L11" i="37"/>
  <c r="L12" i="37"/>
  <c r="J12" i="37" s="1"/>
  <c r="K12" i="37" s="1"/>
  <c r="L13" i="37"/>
  <c r="L14" i="37"/>
  <c r="J14" i="37" s="1"/>
  <c r="K14" i="37" s="1"/>
  <c r="L15" i="37"/>
  <c r="J15" i="37" s="1"/>
  <c r="K15" i="37" s="1"/>
  <c r="L16" i="37"/>
  <c r="J16" i="37" s="1"/>
  <c r="K16" i="37" s="1"/>
  <c r="L17" i="37"/>
  <c r="J17" i="37" s="1"/>
  <c r="K17" i="37" s="1"/>
  <c r="L18" i="37"/>
  <c r="J18" i="37" s="1"/>
  <c r="K18" i="37" s="1"/>
  <c r="L19" i="37"/>
  <c r="J19" i="37" s="1"/>
  <c r="K19" i="37" s="1"/>
  <c r="L20" i="37"/>
  <c r="J20" i="37" s="1"/>
  <c r="K20" i="37" s="1"/>
  <c r="L21" i="37"/>
  <c r="J21" i="37" s="1"/>
  <c r="K21" i="37" s="1"/>
  <c r="L22" i="37"/>
  <c r="J22" i="37" s="1"/>
  <c r="K22" i="37" s="1"/>
  <c r="L23" i="37"/>
  <c r="J23" i="37" s="1"/>
  <c r="K23" i="37" s="1"/>
  <c r="J11" i="37"/>
  <c r="K11" i="37" s="1"/>
  <c r="J13" i="37"/>
  <c r="K13" i="37" s="1"/>
  <c r="L3" i="37"/>
  <c r="J3" i="37" s="1"/>
  <c r="K3" i="37" s="1"/>
  <c r="K4" i="36"/>
  <c r="I4" i="36" s="1"/>
  <c r="J4" i="36" s="1"/>
  <c r="K5" i="36"/>
  <c r="I5" i="36" s="1"/>
  <c r="J5" i="36" s="1"/>
  <c r="K6" i="36"/>
  <c r="I6" i="36" s="1"/>
  <c r="J6" i="36" s="1"/>
  <c r="K7" i="36"/>
  <c r="I7" i="36" s="1"/>
  <c r="K8" i="36"/>
  <c r="I8" i="36" s="1"/>
  <c r="J8" i="36" s="1"/>
  <c r="K9" i="36"/>
  <c r="I9" i="36" s="1"/>
  <c r="J9" i="36" s="1"/>
  <c r="K10" i="36"/>
  <c r="I10" i="36" s="1"/>
  <c r="J10" i="36" s="1"/>
  <c r="K11" i="36"/>
  <c r="I11" i="36" s="1"/>
  <c r="J11" i="36" s="1"/>
  <c r="K12" i="36"/>
  <c r="I12" i="36" s="1"/>
  <c r="J12" i="36" s="1"/>
  <c r="K13" i="36"/>
  <c r="I13" i="36" s="1"/>
  <c r="J13" i="36" s="1"/>
  <c r="K14" i="36"/>
  <c r="I14" i="36" s="1"/>
  <c r="J14" i="36" s="1"/>
  <c r="K15" i="36"/>
  <c r="K16" i="36"/>
  <c r="I16" i="36" s="1"/>
  <c r="J16" i="36" s="1"/>
  <c r="K17" i="36"/>
  <c r="I17" i="36" s="1"/>
  <c r="J17" i="36" s="1"/>
  <c r="K18" i="36"/>
  <c r="I18" i="36" s="1"/>
  <c r="J18" i="36" s="1"/>
  <c r="K19" i="36"/>
  <c r="I19" i="36" s="1"/>
  <c r="J19" i="36" s="1"/>
  <c r="K20" i="36"/>
  <c r="I20" i="36" s="1"/>
  <c r="J20" i="36" s="1"/>
  <c r="K21" i="36"/>
  <c r="I21" i="36" s="1"/>
  <c r="J21" i="36" s="1"/>
  <c r="K22" i="36"/>
  <c r="I22" i="36" s="1"/>
  <c r="J22" i="36" s="1"/>
  <c r="K23" i="36"/>
  <c r="K24" i="36"/>
  <c r="I24" i="36" s="1"/>
  <c r="J24" i="36" s="1"/>
  <c r="K25" i="36"/>
  <c r="I25" i="36" s="1"/>
  <c r="J25" i="36" s="1"/>
  <c r="K26" i="36"/>
  <c r="I26" i="36" s="1"/>
  <c r="J26" i="36" s="1"/>
  <c r="K27" i="36"/>
  <c r="I27" i="36" s="1"/>
  <c r="J27" i="36" s="1"/>
  <c r="K28" i="36"/>
  <c r="I28" i="36" s="1"/>
  <c r="J28" i="36" s="1"/>
  <c r="K29" i="36"/>
  <c r="I29" i="36" s="1"/>
  <c r="J29" i="36" s="1"/>
  <c r="K30" i="36"/>
  <c r="I30" i="36" s="1"/>
  <c r="J30" i="36" s="1"/>
  <c r="I15" i="36"/>
  <c r="J15" i="36" s="1"/>
  <c r="I23" i="36"/>
  <c r="J23" i="36" s="1"/>
  <c r="K3" i="36"/>
  <c r="I3" i="36"/>
  <c r="J7" i="36" l="1"/>
  <c r="D4" i="36"/>
  <c r="D5" i="36"/>
  <c r="D6" i="36"/>
  <c r="E4" i="19" l="1"/>
  <c r="E5" i="19"/>
  <c r="E6" i="19"/>
  <c r="E3" i="19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3" i="32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D4" i="38"/>
  <c r="D5" i="38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" i="38"/>
  <c r="D3" i="37"/>
  <c r="D4" i="37"/>
  <c r="D5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3" i="36"/>
  <c r="D19" i="36"/>
  <c r="D11" i="36"/>
  <c r="D12" i="36"/>
  <c r="D13" i="36"/>
  <c r="D14" i="36"/>
  <c r="D15" i="36"/>
  <c r="D16" i="36"/>
  <c r="D17" i="36"/>
  <c r="D18" i="36"/>
  <c r="D20" i="36"/>
  <c r="D21" i="36"/>
  <c r="D22" i="36"/>
  <c r="D23" i="36"/>
  <c r="D24" i="36"/>
  <c r="D25" i="36"/>
  <c r="D26" i="36"/>
  <c r="D27" i="36"/>
  <c r="D28" i="36"/>
  <c r="D29" i="36"/>
  <c r="D30" i="36"/>
  <c r="J3" i="36" l="1"/>
  <c r="R42" i="15" l="1"/>
  <c r="Q42" i="15"/>
  <c r="P42" i="15"/>
  <c r="O42" i="15"/>
  <c r="N42" i="15"/>
  <c r="M42" i="15"/>
  <c r="L42" i="15"/>
  <c r="K42" i="15"/>
  <c r="J42" i="15"/>
  <c r="I42" i="15"/>
  <c r="I93" i="15"/>
  <c r="J93" i="15"/>
  <c r="K93" i="15"/>
  <c r="K94" i="15" s="1"/>
  <c r="K95" i="15" s="1"/>
  <c r="L93" i="15"/>
  <c r="L94" i="15" s="1"/>
  <c r="L95" i="15" s="1"/>
  <c r="M93" i="15"/>
  <c r="N93" i="15"/>
  <c r="O93" i="15"/>
  <c r="O94" i="15" s="1"/>
  <c r="O95" i="15" s="1"/>
  <c r="P93" i="15"/>
  <c r="P94" i="15" s="1"/>
  <c r="P95" i="15" s="1"/>
  <c r="Q93" i="15"/>
  <c r="R93" i="15"/>
  <c r="H93" i="15"/>
  <c r="H42" i="15"/>
  <c r="R13" i="15"/>
  <c r="Q13" i="15"/>
  <c r="P13" i="15"/>
  <c r="O13" i="15"/>
  <c r="N13" i="15"/>
  <c r="M13" i="15"/>
  <c r="L13" i="15"/>
  <c r="K13" i="15"/>
  <c r="J13" i="15"/>
  <c r="I13" i="15"/>
  <c r="H13" i="15"/>
  <c r="I34" i="15"/>
  <c r="J34" i="15"/>
  <c r="K34" i="15"/>
  <c r="L34" i="15"/>
  <c r="L35" i="15" s="1"/>
  <c r="L36" i="15" s="1"/>
  <c r="M34" i="15"/>
  <c r="M35" i="15" s="1"/>
  <c r="M36" i="15" s="1"/>
  <c r="N34" i="15"/>
  <c r="N35" i="15" s="1"/>
  <c r="N36" i="15" s="1"/>
  <c r="O34" i="15"/>
  <c r="O35" i="15" s="1"/>
  <c r="O36" i="15" s="1"/>
  <c r="P34" i="15"/>
  <c r="P35" i="15" s="1"/>
  <c r="P36" i="15" s="1"/>
  <c r="Q34" i="15"/>
  <c r="Q35" i="15" s="1"/>
  <c r="Q36" i="15" s="1"/>
  <c r="R34" i="15"/>
  <c r="R35" i="15" s="1"/>
  <c r="R36" i="15" s="1"/>
  <c r="H34" i="15"/>
  <c r="R94" i="15" l="1"/>
  <c r="R95" i="15" s="1"/>
  <c r="Q94" i="15"/>
  <c r="Q95" i="15" s="1"/>
  <c r="N94" i="15"/>
  <c r="N95" i="15" s="1"/>
  <c r="M94" i="15"/>
  <c r="M95" i="15" s="1"/>
  <c r="J94" i="15"/>
  <c r="J95" i="15" s="1"/>
  <c r="I94" i="15"/>
  <c r="I95" i="15" s="1"/>
  <c r="H94" i="15"/>
  <c r="H95" i="15" s="1"/>
  <c r="S93" i="15"/>
  <c r="S36" i="15"/>
  <c r="S95" i="15" l="1"/>
</calcChain>
</file>

<file path=xl/sharedStrings.xml><?xml version="1.0" encoding="utf-8"?>
<sst xmlns="http://schemas.openxmlformats.org/spreadsheetml/2006/main" count="1006" uniqueCount="283">
  <si>
    <t>序号</t>
  </si>
  <si>
    <t>项目</t>
  </si>
  <si>
    <t>子项目</t>
  </si>
  <si>
    <t>目的</t>
  </si>
  <si>
    <t>前置条件</t>
  </si>
  <si>
    <t>测试步骤</t>
  </si>
  <si>
    <t>结果</t>
  </si>
  <si>
    <t>集群</t>
  </si>
  <si>
    <t>多主机平台支持</t>
  </si>
  <si>
    <t>各CPU架构，不同公司JAVA版本的支撑情况</t>
  </si>
  <si>
    <t>1.i386、x86_64、PPC、ARM
2.oracle JDK,open JDK,IBM JDK</t>
  </si>
  <si>
    <t>条件不满足</t>
  </si>
  <si>
    <t>双集群数据同步</t>
  </si>
  <si>
    <t>双集群同步</t>
  </si>
  <si>
    <t>暂不支持</t>
  </si>
  <si>
    <t>安全方案</t>
  </si>
  <si>
    <t xml:space="preserve">账号 ， SSL </t>
  </si>
  <si>
    <t>开启验证功能，开启SSL</t>
  </si>
  <si>
    <t>1.开启验证
2.开启ssl</t>
  </si>
  <si>
    <t>ok</t>
  </si>
  <si>
    <t>连接能力</t>
  </si>
  <si>
    <t>检测分布式缓存客户端跨网段、跨中心访问集群数据</t>
  </si>
  <si>
    <t>不同网段、不同中心</t>
  </si>
  <si>
    <t>连接分布式缓存集群</t>
  </si>
  <si>
    <t>监控</t>
  </si>
  <si>
    <t>检测分布式缓存监测集群状态</t>
  </si>
  <si>
    <t>开启JMX</t>
  </si>
  <si>
    <t>1.JMX RMI接口
2.restful接口</t>
  </si>
  <si>
    <t>热更新</t>
  </si>
  <si>
    <t>不重启分布式缓存，完成EP动态更新</t>
  </si>
  <si>
    <t>1.服务端使用shared模式
2.客户端启用用户版本功能</t>
  </si>
  <si>
    <t>1.2台客户端节点，运行A版本EP
2.客户端节点修改EP,版本设置B，依次更新客户端节点。
3.完成更新</t>
  </si>
  <si>
    <t>数据均衡</t>
  </si>
  <si>
    <t>新节点加入基线拓扑后，数据再平衡能力</t>
  </si>
  <si>
    <t>集群包含分区缓存</t>
  </si>
  <si>
    <t>1.新节点加入集群
2.查看持久化文件
3.加入基线拓扑
4.等待服务端把内存数据刷写入持久化文件</t>
  </si>
  <si>
    <t>事件通知机制</t>
  </si>
  <si>
    <t>分区丢失系统事件</t>
  </si>
  <si>
    <t>当缓存所有主节点，副本节点全部停止时，收到系统消息</t>
  </si>
  <si>
    <t>1.服务端开启系统事件
2.客户端开启本地监听</t>
  </si>
  <si>
    <t>1.分区缓存设置副本数为0或1（方便测试）
2.服务端节点停止后，客户端收到系统消息</t>
  </si>
  <si>
    <t>缓存事件</t>
  </si>
  <si>
    <t>当缓存发生变化时，客户端收到缓存事件</t>
  </si>
  <si>
    <t>1.系统发布缓存过滤功能
2.客户端开启缓存事件监听</t>
  </si>
  <si>
    <t>1.服务端，发布缓存过滤的代码
2.客户端开启本地监听</t>
  </si>
  <si>
    <t>缓存-SQL</t>
  </si>
  <si>
    <t>基本SQL能力</t>
  </si>
  <si>
    <t>检验分布式缓存是否提供类SQL工具查询、修改、删除及新增能力。</t>
  </si>
  <si>
    <t>安装Dbeaver</t>
  </si>
  <si>
    <t>1.API 执行SQL
2.在Dbeaver中操作数据</t>
  </si>
  <si>
    <t>SQL语法支持</t>
  </si>
  <si>
    <t>检验分布式缓存SQL语法的支持程度</t>
  </si>
  <si>
    <t>1.在Dbeaver中测试语法</t>
  </si>
  <si>
    <t>缓存-配置</t>
  </si>
  <si>
    <t>缓存配置动态修改</t>
  </si>
  <si>
    <t>缓存动态创建完成后，是否可以动态修改缓存设置。</t>
  </si>
  <si>
    <t>已经创建缓存</t>
  </si>
  <si>
    <t>1.API与SQL两种方式改变缓存
修改副本数、数据结构、修改字段、增加字段、、删除字段、增加索引</t>
  </si>
  <si>
    <t>缓存配置动态修改后，持久化是否受影响</t>
  </si>
  <si>
    <t>模式改变后，持久化的变化，重启后是否正确读取</t>
  </si>
  <si>
    <t>1.已有动态修改后的缓存</t>
  </si>
  <si>
    <t>1.集群重启
2.Dbeaver中查询数据</t>
  </si>
  <si>
    <t>分区丢失策略</t>
  </si>
  <si>
    <t>单cache的熔断</t>
  </si>
  <si>
    <t>2个分区缓存，一台发生分区丢失，缓存不可用</t>
  </si>
  <si>
    <t>1.3节点集群，两个cache 分别为1主0备，1主1备，断1台
2.1主0备不可用，1主1备不受限制</t>
  </si>
  <si>
    <t>缓存</t>
  </si>
  <si>
    <t>数据导出</t>
  </si>
  <si>
    <t>数据全量导出，或者部分导出</t>
  </si>
  <si>
    <t>1.API方式获取数据
2.JDBC方式获取数据</t>
  </si>
  <si>
    <t>数据导出一致性</t>
  </si>
  <si>
    <t>数据导入前和导入后的数据一致性对比</t>
  </si>
  <si>
    <t>数据失效策略</t>
  </si>
  <si>
    <t>检验数据失效策略的支持情况</t>
  </si>
  <si>
    <t>1.缓存设置失效时间</t>
  </si>
  <si>
    <t>1.失效事件（参照事件通知机制-缓存事件）
2.Dbeaver中查询数据</t>
  </si>
  <si>
    <t>事物</t>
  </si>
  <si>
    <t>检验分布式缓存内持久事物支持</t>
  </si>
  <si>
    <t>1.事物代码中增加异常
2.通过Dbeaver中查看数据是否回滚</t>
  </si>
  <si>
    <t>事物种类</t>
  </si>
  <si>
    <t>检验分布式缓存内持久多种事物支持</t>
  </si>
  <si>
    <t>1.乐观锁
2.悲观锁
3.SQL 乐观锁</t>
  </si>
  <si>
    <t>缓存-一致性</t>
  </si>
  <si>
    <t>EP原子性</t>
  </si>
  <si>
    <t>检验分布式缓存EntryProcess的准确性</t>
  </si>
  <si>
    <t>1.并发测试EP增加值
2.结束统计数量</t>
  </si>
  <si>
    <t>全复制的数据一致性</t>
  </si>
  <si>
    <t>检验分布式缓存在全复制情况下，数据修改，是否会同步到所有主机。</t>
  </si>
  <si>
    <t>1.两节点，插入数据后，修改数据
2.干掉一个节点，再次读取</t>
  </si>
  <si>
    <t>近缓存一致性</t>
  </si>
  <si>
    <t>检验分布式缓存在近区缓存情况下，数据修改，是否同步修改。</t>
  </si>
  <si>
    <t>1.插入数据后修改再读取，是否显示修改过后数据</t>
  </si>
  <si>
    <t>分区缓存一致性</t>
  </si>
  <si>
    <t>检验分布式缓存在分区缓存情况下，当数据发生变化时，缓存集群必须保证主数据和副本的一致性。</t>
  </si>
  <si>
    <t>分区缓存设置副本数</t>
  </si>
  <si>
    <t>1.两个服务节点，缓存副本为1
2.插入数据后，停止1个节点
3.查询数据后记录
4.启动节点，查询数据后对比数据</t>
  </si>
  <si>
    <t>缓存-二级索引</t>
  </si>
  <si>
    <t>数据结构</t>
  </si>
  <si>
    <t>检验分布式缓存复杂结构的支持程度</t>
  </si>
  <si>
    <t>1.定义复杂结构的数据对象</t>
  </si>
  <si>
    <t>1.通过Dbeaver中查看数据是否能访问</t>
  </si>
  <si>
    <t>缓存-cachestore</t>
  </si>
  <si>
    <t>集成第三方持久</t>
  </si>
  <si>
    <t>检验分布式缓存外持久的支持程度</t>
  </si>
  <si>
    <t>集群配置中增加第三方连接配置</t>
  </si>
  <si>
    <t>1.第三方持持久化代码
2.不开启后写，测试数据增删改查
3.开启后写，测试数据增删改查</t>
  </si>
  <si>
    <t>检验分布式缓存外持久事物支持</t>
  </si>
  <si>
    <t>1.事物代码中增加异常
2.测试事物是否回滚</t>
  </si>
  <si>
    <t>二级索引</t>
  </si>
  <si>
    <t>检验分布式缓存外持久二级索引支持</t>
  </si>
  <si>
    <t>1.代码中实现分表逻辑</t>
  </si>
  <si>
    <t>持久化</t>
  </si>
  <si>
    <t>删除</t>
  </si>
  <si>
    <t>是否删除掉</t>
  </si>
  <si>
    <t>目标：寻找在可以接受的平均响应时间内能支持的最大并发数和最大TPS</t>
  </si>
  <si>
    <t>主机数量</t>
  </si>
  <si>
    <t>测试单个对象大小（KB)</t>
  </si>
  <si>
    <t>测试对象总数</t>
  </si>
  <si>
    <t>批量次数</t>
  </si>
  <si>
    <t>访问方式</t>
  </si>
  <si>
    <t>循环次数</t>
  </si>
  <si>
    <t>总并发数</t>
  </si>
  <si>
    <t>平均响应时间（ms）</t>
  </si>
  <si>
    <t>每秒事务数TPS</t>
  </si>
  <si>
    <t>总时间（ms）</t>
  </si>
  <si>
    <t>1主机</t>
  </si>
  <si>
    <t>对象大小需根据实际情况评估（均值）</t>
  </si>
  <si>
    <t>Partition put</t>
  </si>
  <si>
    <t>Partition put 同key</t>
  </si>
  <si>
    <t>Partition stream</t>
  </si>
  <si>
    <t>Near put</t>
  </si>
  <si>
    <t>大对象Partition put</t>
  </si>
  <si>
    <t>Partition多表多次put</t>
  </si>
  <si>
    <t>EP put(多笔数据)</t>
  </si>
  <si>
    <t>重点关注:Partition put与Near put之间的对比
Partition put与大对象Partition put之间的对比
Partition多表多次put与EP put（多笔数据）之间的对比
Partition put与Partition stream之间的对比
大对象Partition put与大对象Partition stream之间的对比</t>
  </si>
  <si>
    <t>总耗时</t>
  </si>
  <si>
    <t>Partition get</t>
  </si>
  <si>
    <t>Partition get 同key</t>
  </si>
  <si>
    <t>Near get</t>
  </si>
  <si>
    <t>大对象Partition get</t>
  </si>
  <si>
    <t>Partition多表多次get</t>
  </si>
  <si>
    <t>EP get(多笔数据)</t>
  </si>
  <si>
    <t>重点关注：Partition get与Near get之间的对比
Partition get与大对象Partition get之间的对比
Partition多表多次get与EP get（多笔数据）之间的对比。</t>
  </si>
  <si>
    <t>副本数</t>
  </si>
  <si>
    <t>Partition get&amp;put</t>
  </si>
  <si>
    <t>1主1备</t>
  </si>
  <si>
    <t>Near get&amp;put</t>
  </si>
  <si>
    <t>大对象Partition get&amp;put</t>
  </si>
  <si>
    <t>Partition多表多次get&amp;put</t>
  </si>
  <si>
    <t>EP get&amp;put(多笔数据)</t>
  </si>
  <si>
    <t>1主2备</t>
  </si>
  <si>
    <t>重点关注:Partition get&amp;put与Near get&amp;put之间的对比
Partition get&amp;put与Partition get&amp;put stream之间的对比
Partition get&amp;put与大对象Partition get&amp;put之间的对比
大对象Partition get&amp;put之间的对比 与大对象Partition get&amp;put stream之间的对比
Partition多表多次get&amp;put与EP get&amp;put（多笔数据）之间的对比。</t>
  </si>
  <si>
    <t>单次提交数量</t>
  </si>
  <si>
    <t>吞吐量（ MB/s)</t>
  </si>
  <si>
    <t>CPU/MEM/IO</t>
  </si>
  <si>
    <t>再平衡模式</t>
  </si>
  <si>
    <t>同步</t>
  </si>
  <si>
    <t xml:space="preserve">Replicated put </t>
  </si>
  <si>
    <t>异步</t>
  </si>
  <si>
    <t xml:space="preserve">Partition put </t>
  </si>
  <si>
    <t>单主机多实例 多主机单实例 系统处理能力是否线性增加</t>
  </si>
  <si>
    <t>节点与JVM数量</t>
  </si>
  <si>
    <t>总耗时（ms）</t>
  </si>
  <si>
    <t>2节点2JVM</t>
  </si>
  <si>
    <t>估算的系统平均对象大小</t>
  </si>
  <si>
    <t>3节点3JVM</t>
  </si>
  <si>
    <t>JVM数量</t>
  </si>
  <si>
    <t>循环时间（h）</t>
  </si>
  <si>
    <t>get/put&amp; ep get/put</t>
  </si>
  <si>
    <t>目标：仅比较数据膨胀率，sql无法查询</t>
  </si>
  <si>
    <t>存储方式</t>
  </si>
  <si>
    <t>测试对象大小</t>
  </si>
  <si>
    <t>内存占用</t>
  </si>
  <si>
    <t>磁盘占用</t>
  </si>
  <si>
    <t>java对象</t>
  </si>
  <si>
    <t>2M</t>
  </si>
  <si>
    <t>15.6M</t>
  </si>
  <si>
    <t>55.4M</t>
  </si>
  <si>
    <t>json</t>
  </si>
  <si>
    <t>20.6M</t>
  </si>
  <si>
    <t>54.6M</t>
  </si>
  <si>
    <t>二进制</t>
  </si>
  <si>
    <t>15.4M</t>
  </si>
  <si>
    <t>54.8M</t>
  </si>
  <si>
    <t>主机</t>
  </si>
  <si>
    <t>同步模式</t>
  </si>
  <si>
    <t>加载方式</t>
  </si>
  <si>
    <t>物理机器</t>
  </si>
  <si>
    <t>是否持久化</t>
  </si>
  <si>
    <t>加载时间（ms）</t>
  </si>
  <si>
    <t>系统均值</t>
  </si>
  <si>
    <t>数据库串行</t>
  </si>
  <si>
    <t>否</t>
  </si>
  <si>
    <t>数据库4并行</t>
  </si>
  <si>
    <t>是</t>
  </si>
  <si>
    <t>在加压力的情况下，4台机器里随机宕掉一台，随后添加一台,加入基线拓扑，查看分区重新分布完毕所需的时间 再平衡流量对性能的影响</t>
  </si>
  <si>
    <t>测试方式</t>
  </si>
  <si>
    <t>重新分布流量</t>
  </si>
  <si>
    <t>操作测试对象</t>
  </si>
  <si>
    <t>并发数</t>
  </si>
  <si>
    <t>增加/减少的物理机器</t>
  </si>
  <si>
    <t>每机器上的缓存服务器实例</t>
  </si>
  <si>
    <t>Failover Time(ms)</t>
  </si>
  <si>
    <t>平均响应时间</t>
  </si>
  <si>
    <t>Get操作的同时进行节点调整</t>
  </si>
  <si>
    <t>1M数据量</t>
  </si>
  <si>
    <r>
      <rPr>
        <sz val="11"/>
        <color rgb="FFFF0000"/>
        <rFont val="宋体"/>
        <family val="3"/>
        <charset val="134"/>
        <scheme val="minor"/>
      </rPr>
      <t>P</t>
    </r>
    <r>
      <rPr>
        <sz val="11"/>
        <color rgb="FFFF0000"/>
        <rFont val="宋体"/>
        <family val="3"/>
        <charset val="134"/>
        <scheme val="minor"/>
      </rPr>
      <t>artition get</t>
    </r>
  </si>
  <si>
    <t>10M数据量</t>
  </si>
  <si>
    <t>PUT操作的同时进行节点调整</t>
  </si>
  <si>
    <t>EP GET操作的同时进行节点调整</t>
  </si>
  <si>
    <r>
      <rPr>
        <sz val="11"/>
        <color rgb="FFFF0000"/>
        <rFont val="宋体"/>
        <family val="3"/>
        <charset val="134"/>
        <scheme val="minor"/>
      </rPr>
      <t>E</t>
    </r>
    <r>
      <rPr>
        <sz val="11"/>
        <color rgb="FFFF0000"/>
        <rFont val="宋体"/>
        <family val="3"/>
        <charset val="134"/>
        <scheme val="minor"/>
      </rPr>
      <t>P get</t>
    </r>
  </si>
  <si>
    <t>EP PUT操作的同时进行节点调整</t>
  </si>
  <si>
    <r>
      <rPr>
        <sz val="11"/>
        <color rgb="FFFF0000"/>
        <rFont val="宋体"/>
        <family val="3"/>
        <charset val="134"/>
        <scheme val="minor"/>
      </rPr>
      <t>E</t>
    </r>
    <r>
      <rPr>
        <sz val="11"/>
        <color rgb="FFFF0000"/>
        <rFont val="宋体"/>
        <family val="3"/>
        <charset val="134"/>
        <scheme val="minor"/>
      </rPr>
      <t>P Put</t>
    </r>
  </si>
  <si>
    <t>节点无操作时调整</t>
  </si>
  <si>
    <t>无客户端访问</t>
  </si>
  <si>
    <t>设备台数</t>
  </si>
  <si>
    <t>是否有索引</t>
  </si>
  <si>
    <t>测试对象</t>
  </si>
  <si>
    <t>1台</t>
  </si>
  <si>
    <t>无索引</t>
  </si>
  <si>
    <t>普通索引</t>
  </si>
  <si>
    <t>主键索引</t>
  </si>
  <si>
    <t>二级缓存索引</t>
  </si>
  <si>
    <t>测试场景</t>
  </si>
  <si>
    <t>两表非并置，添加谓词</t>
  </si>
  <si>
    <t>API SQL</t>
  </si>
  <si>
    <t>两表并置，添加谓词</t>
  </si>
  <si>
    <t>备注：不需要测试EP方式，直接用缓存客户端查询</t>
  </si>
  <si>
    <t>添加持久化之后，对随机读写的影响</t>
  </si>
  <si>
    <t>磁盘</t>
  </si>
  <si>
    <t>本地盘</t>
  </si>
  <si>
    <t>nas</t>
  </si>
  <si>
    <t>恢复时间(s)</t>
  </si>
  <si>
    <r>
      <rPr>
        <b/>
        <sz val="11"/>
        <color theme="1"/>
        <rFont val="宋体"/>
        <family val="3"/>
        <charset val="134"/>
        <scheme val="minor"/>
      </rPr>
      <t>CPU/MEM/IO</t>
    </r>
    <r>
      <rPr>
        <b/>
        <sz val="11"/>
        <color theme="1"/>
        <rFont val="宋体"/>
        <family val="3"/>
        <charset val="134"/>
        <scheme val="minor"/>
      </rPr>
      <t>/Disk</t>
    </r>
  </si>
  <si>
    <t>SSD</t>
  </si>
  <si>
    <t>NAS</t>
  </si>
  <si>
    <t>1.清除缓存数据
持久化文件不删除，只标记失效
2.删除缓存
持久化文件删除</t>
    <phoneticPr fontId="8" type="noConversion"/>
  </si>
  <si>
    <r>
      <t>网格T</t>
    </r>
    <r>
      <rPr>
        <sz val="11"/>
        <color theme="1"/>
        <rFont val="宋体"/>
        <family val="3"/>
        <charset val="134"/>
        <scheme val="minor"/>
      </rPr>
      <t>PS</t>
    </r>
    <phoneticPr fontId="8" type="noConversion"/>
  </si>
  <si>
    <t>网格响应时间</t>
    <phoneticPr fontId="8" type="noConversion"/>
  </si>
  <si>
    <t>对象大小需根据实际情况评估（4k）</t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</si>
  <si>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</si>
  <si>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</si>
  <si>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t>1主机</t>
    <phoneticPr fontId="8" type="noConversion"/>
  </si>
  <si>
    <t>Partition put 同key</t>
    <phoneticPr fontId="8" type="noConversion"/>
  </si>
  <si>
    <t>Near put</t>
    <phoneticPr fontId="8" type="noConversion"/>
  </si>
  <si>
    <t xml:space="preserve"> </t>
  </si>
  <si>
    <r>
      <t>对象大小需根据实际情况评估（4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</si>
  <si>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</si>
  <si>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</si>
  <si>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t>1主机</t>
    <phoneticPr fontId="8" type="noConversion"/>
  </si>
  <si>
    <t>单线程测试对象数</t>
    <phoneticPr fontId="8" type="noConversion"/>
  </si>
  <si>
    <t>对象大小需根据实际情况评估（4k）</t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</si>
  <si>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</si>
  <si>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</si>
  <si>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t>目标：开启持久化之后，索引对范围查询的影响</t>
    <phoneticPr fontId="8" type="noConversion"/>
  </si>
  <si>
    <t>测试范围大小</t>
    <phoneticPr fontId="8" type="noConversion"/>
  </si>
  <si>
    <t>单线程测试对象</t>
    <phoneticPr fontId="8" type="noConversion"/>
  </si>
  <si>
    <t>单线程测试对象总数</t>
    <phoneticPr fontId="8" type="noConversion"/>
  </si>
  <si>
    <t>单线程测试对象总数</t>
    <phoneticPr fontId="8" type="noConversion"/>
  </si>
  <si>
    <t>1台</t>
    <phoneticPr fontId="8" type="noConversion"/>
  </si>
  <si>
    <t>1台</t>
    <phoneticPr fontId="8" type="noConversion"/>
  </si>
  <si>
    <t>总数量</t>
    <phoneticPr fontId="8" type="noConversion"/>
  </si>
  <si>
    <t>对象大小需根据实际情况评估（1k）</t>
    <phoneticPr fontId="8" type="noConversion"/>
  </si>
  <si>
    <t>总对象数</t>
    <phoneticPr fontId="8" type="noConversion"/>
  </si>
  <si>
    <t>测试对象总数</t>
    <phoneticPr fontId="8" type="noConversion"/>
  </si>
  <si>
    <t>单线程</t>
    <phoneticPr fontId="8" type="noConversion"/>
  </si>
  <si>
    <t>1k</t>
    <phoneticPr fontId="8" type="noConversion"/>
  </si>
  <si>
    <t>4k</t>
    <phoneticPr fontId="8" type="noConversion"/>
  </si>
  <si>
    <t>1k</t>
    <phoneticPr fontId="8" type="noConversion"/>
  </si>
  <si>
    <t>1k</t>
    <phoneticPr fontId="8" type="noConversion"/>
  </si>
  <si>
    <t>对象大小（KB)</t>
    <phoneticPr fontId="8" type="noConversion"/>
  </si>
  <si>
    <t>4k</t>
    <phoneticPr fontId="8" type="noConversion"/>
  </si>
  <si>
    <t>1k</t>
    <phoneticPr fontId="8" type="noConversion"/>
  </si>
  <si>
    <t>主机</t>
    <phoneticPr fontId="8" type="noConversion"/>
  </si>
  <si>
    <t>1台</t>
    <phoneticPr fontId="8" type="noConversion"/>
  </si>
  <si>
    <t>持久化</t>
    <phoneticPr fontId="8" type="noConversion"/>
  </si>
  <si>
    <t>否</t>
    <phoneticPr fontId="8" type="noConversion"/>
  </si>
  <si>
    <t>是</t>
    <phoneticPr fontId="8" type="noConversion"/>
  </si>
  <si>
    <r>
      <t>目标：平衡方式对T</t>
    </r>
    <r>
      <rPr>
        <sz val="11"/>
        <color theme="1"/>
        <rFont val="宋体"/>
        <family val="3"/>
        <charset val="134"/>
        <scheme val="minor"/>
      </rPr>
      <t>PS的影响</t>
    </r>
    <phoneticPr fontId="8" type="noConversion"/>
  </si>
  <si>
    <r>
      <t>1</t>
    </r>
    <r>
      <rPr>
        <sz val="11"/>
        <color theme="1"/>
        <rFont val="宋体"/>
        <family val="3"/>
        <charset val="134"/>
        <scheme val="minor"/>
      </rPr>
      <t>k</t>
    </r>
    <phoneticPr fontId="8" type="noConversion"/>
  </si>
  <si>
    <t>39秒加载完成数据</t>
    <phoneticPr fontId="8" type="noConversion"/>
  </si>
  <si>
    <r>
      <t>3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秒加载完成数据</t>
    </r>
    <phoneticPr fontId="8" type="noConversion"/>
  </si>
  <si>
    <t>数据被丢弃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</si>
</sst>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3">
    <font>
      <sz val="11"/>
      <color theme="1"/>
      <name val="宋体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.5"/>
      <color theme="1"/>
      <name val="PMingLiU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13">
    <xf numFmtId="0" fontId="0" fillId="0" borderId="0" xfId="0"/>
    <xf numFmtId="0" fontId="0" fillId="0" borderId="0" xfId="0" applyAlignment="1">
      <alignment vertical="center"/>
    </xf>
    <xf numFmtId="3" fontId="1" fillId="0" borderId="1" xfId="0" applyNumberFormat="1" applyFont="1" applyBorder="1" applyAlignment="1">
      <alignment horizontal="center" vertical="center" wrapText="1"/>
    </xf>
    <xf numFmtId="4" fontId="2" fillId="0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" fontId="0" fillId="0" borderId="2" xfId="0" applyNumberFormat="1" applyBorder="1" applyAlignment="1"/>
    <xf numFmtId="0" fontId="0" fillId="0" borderId="2" xfId="0" applyBorder="1" applyAlignment="1"/>
    <xf numFmtId="0" fontId="0" fillId="0" borderId="2" xfId="0" applyNumberFormat="1" applyFont="1" applyBorder="1"/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3" fontId="0" fillId="2" borderId="2" xfId="0" applyNumberFormat="1" applyFill="1" applyBorder="1" applyAlignment="1"/>
    <xf numFmtId="3" fontId="0" fillId="0" borderId="2" xfId="0" applyNumberFormat="1" applyBorder="1"/>
    <xf numFmtId="0" fontId="0" fillId="0" borderId="5" xfId="0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 wrapText="1"/>
    </xf>
    <xf numFmtId="4" fontId="3" fillId="0" borderId="2" xfId="0" applyNumberFormat="1" applyFont="1" applyBorder="1" applyAlignment="1">
      <alignment horizontal="center" vertical="center" wrapText="1"/>
    </xf>
    <xf numFmtId="4" fontId="0" fillId="0" borderId="2" xfId="0" applyNumberFormat="1" applyBorder="1" applyAlignment="1"/>
    <xf numFmtId="0" fontId="3" fillId="0" borderId="2" xfId="0" applyFont="1" applyBorder="1" applyAlignment="1">
      <alignment horizontal="center" vertical="center" wrapText="1"/>
    </xf>
    <xf numFmtId="0" fontId="0" fillId="2" borderId="0" xfId="0" applyFill="1"/>
    <xf numFmtId="3" fontId="0" fillId="0" borderId="2" xfId="0" applyNumberFormat="1" applyBorder="1" applyAlignment="1">
      <alignment vertical="center"/>
    </xf>
    <xf numFmtId="3" fontId="0" fillId="0" borderId="2" xfId="0" applyNumberFormat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0" fillId="2" borderId="2" xfId="0" applyNumberFormat="1" applyFill="1" applyBorder="1" applyAlignment="1">
      <alignment vertical="center" wrapText="1"/>
    </xf>
    <xf numFmtId="3" fontId="0" fillId="0" borderId="2" xfId="0" applyNumberFormat="1" applyFill="1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4" fontId="0" fillId="2" borderId="2" xfId="0" applyNumberFormat="1" applyFill="1" applyBorder="1" applyAlignment="1"/>
    <xf numFmtId="0" fontId="0" fillId="2" borderId="9" xfId="0" applyFill="1" applyBorder="1" applyAlignment="1">
      <alignment vertical="center"/>
    </xf>
    <xf numFmtId="0" fontId="0" fillId="0" borderId="9" xfId="0" applyBorder="1" applyAlignment="1">
      <alignment vertical="center"/>
    </xf>
    <xf numFmtId="3" fontId="0" fillId="0" borderId="2" xfId="0" applyNumberFormat="1" applyFill="1" applyBorder="1" applyAlignment="1"/>
    <xf numFmtId="0" fontId="0" fillId="2" borderId="2" xfId="0" applyFill="1" applyBorder="1" applyAlignment="1"/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/>
    <xf numFmtId="3" fontId="5" fillId="0" borderId="2" xfId="0" applyNumberFormat="1" applyFont="1" applyBorder="1" applyAlignment="1"/>
    <xf numFmtId="3" fontId="2" fillId="0" borderId="2" xfId="1" applyNumberFormat="1" applyFont="1" applyBorder="1" applyAlignment="1">
      <alignment vertical="center" wrapText="1"/>
    </xf>
    <xf numFmtId="4" fontId="2" fillId="0" borderId="2" xfId="1" applyNumberFormat="1" applyFont="1" applyBorder="1" applyAlignment="1">
      <alignment horizontal="center" vertical="center" wrapText="1"/>
    </xf>
    <xf numFmtId="0" fontId="4" fillId="0" borderId="2" xfId="1" applyBorder="1" applyAlignment="1"/>
    <xf numFmtId="0" fontId="4" fillId="0" borderId="2" xfId="1" applyBorder="1" applyAlignment="1">
      <alignment vertical="center"/>
    </xf>
    <xf numFmtId="0" fontId="0" fillId="0" borderId="2" xfId="0" applyBorder="1"/>
    <xf numFmtId="0" fontId="4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49" fontId="0" fillId="0" borderId="0" xfId="0" applyNumberFormat="1"/>
    <xf numFmtId="49" fontId="2" fillId="0" borderId="2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3" fontId="0" fillId="0" borderId="2" xfId="0" applyNumberFormat="1" applyFont="1" applyFill="1" applyBorder="1" applyAlignment="1"/>
    <xf numFmtId="0" fontId="0" fillId="0" borderId="2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2" borderId="2" xfId="0" applyFont="1" applyFill="1" applyBorder="1" applyAlignment="1">
      <alignment vertical="center"/>
    </xf>
    <xf numFmtId="3" fontId="9" fillId="2" borderId="2" xfId="0" applyNumberFormat="1" applyFont="1" applyFill="1" applyBorder="1" applyAlignment="1">
      <alignment vertical="center"/>
    </xf>
    <xf numFmtId="176" fontId="0" fillId="3" borderId="2" xfId="0" applyNumberFormat="1" applyFill="1" applyBorder="1" applyAlignment="1">
      <alignment horizontal="center" vertical="center"/>
    </xf>
    <xf numFmtId="3" fontId="0" fillId="3" borderId="2" xfId="0" applyNumberFormat="1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3" fontId="4" fillId="2" borderId="2" xfId="0" applyNumberFormat="1" applyFont="1" applyFill="1" applyBorder="1" applyAlignment="1"/>
    <xf numFmtId="0" fontId="0" fillId="4" borderId="2" xfId="0" applyFill="1" applyBorder="1" applyAlignment="1">
      <alignment vertical="center"/>
    </xf>
    <xf numFmtId="3" fontId="0" fillId="4" borderId="2" xfId="0" applyNumberFormat="1" applyFill="1" applyBorder="1" applyAlignment="1">
      <alignment vertical="center"/>
    </xf>
    <xf numFmtId="0" fontId="0" fillId="4" borderId="2" xfId="0" applyFill="1" applyBorder="1"/>
    <xf numFmtId="0" fontId="0" fillId="3" borderId="2" xfId="0" applyFill="1" applyBorder="1" applyAlignment="1">
      <alignment vertical="center"/>
    </xf>
    <xf numFmtId="176" fontId="0" fillId="2" borderId="2" xfId="0" applyNumberFormat="1" applyFill="1" applyBorder="1" applyAlignment="1">
      <alignment horizontal="center" vertical="center" wrapText="1"/>
    </xf>
    <xf numFmtId="3" fontId="0" fillId="0" borderId="0" xfId="0" applyNumberFormat="1"/>
    <xf numFmtId="0" fontId="4" fillId="0" borderId="4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0" fillId="0" borderId="0" xfId="0" applyFill="1"/>
    <xf numFmtId="0" fontId="10" fillId="2" borderId="2" xfId="0" applyFont="1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0" fillId="5" borderId="2" xfId="0" applyFill="1" applyBorder="1" applyAlignment="1"/>
    <xf numFmtId="0" fontId="4" fillId="5" borderId="2" xfId="0" applyFont="1" applyFill="1" applyBorder="1" applyAlignment="1"/>
    <xf numFmtId="3" fontId="0" fillId="5" borderId="2" xfId="0" applyNumberFormat="1" applyFill="1" applyBorder="1" applyAlignment="1"/>
    <xf numFmtId="3" fontId="5" fillId="5" borderId="2" xfId="0" applyNumberFormat="1" applyFont="1" applyFill="1" applyBorder="1" applyAlignment="1"/>
    <xf numFmtId="0" fontId="0" fillId="5" borderId="0" xfId="0" applyFill="1"/>
    <xf numFmtId="0" fontId="0" fillId="0" borderId="4" xfId="0" applyBorder="1" applyAlignment="1">
      <alignment vertical="center"/>
    </xf>
    <xf numFmtId="3" fontId="0" fillId="3" borderId="0" xfId="0" applyNumberFormat="1" applyFill="1" applyAlignment="1">
      <alignment vertical="center"/>
    </xf>
    <xf numFmtId="0" fontId="11" fillId="2" borderId="2" xfId="0" applyFont="1" applyFill="1" applyBorder="1" applyAlignment="1">
      <alignment vertical="center"/>
    </xf>
    <xf numFmtId="3" fontId="12" fillId="2" borderId="2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3" fontId="4" fillId="0" borderId="2" xfId="0" applyNumberFormat="1" applyFont="1" applyBorder="1" applyAlignment="1"/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3" xfId="0" applyNumberForma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4" fillId="0" borderId="3" xfId="0" applyNumberFormat="1" applyFont="1" applyBorder="1" applyAlignment="1">
      <alignment horizontal="left" vertical="top" wrapText="1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left" wrapText="1"/>
    </xf>
  </cellXfs>
  <cellStyles count="2">
    <cellStyle name="常规" xfId="0" builtinId="0"/>
    <cellStyle name="常规 2" xfId="1"/>
  </cellStyles>
  <dxfs count="7">
    <dxf>
      <alignment vertical="center" wrapText="1"/>
    </dxf>
    <dxf>
      <alignment vertical="center" wrapText="1"/>
    </dxf>
    <dxf>
      <alignment vertical="center" wrapText="1"/>
    </dxf>
    <dxf>
      <font>
        <b val="0"/>
        <i val="0"/>
        <strike val="0"/>
        <u val="none"/>
        <sz val="10"/>
        <color theme="1"/>
        <name val="PMingLiU"/>
        <scheme val="none"/>
      </font>
      <alignment vertical="center" wrapText="1"/>
    </dxf>
    <dxf>
      <font>
        <b val="0"/>
        <i val="0"/>
        <strike val="0"/>
        <u val="none"/>
        <sz val="10"/>
        <color theme="1"/>
        <name val="PMingLiU"/>
        <scheme val="none"/>
      </font>
      <alignment vertical="center" wrapText="1"/>
    </dxf>
    <dxf>
      <alignment vertical="center" wrapText="1"/>
    </dxf>
    <dxf>
      <alignment vertical="center"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20并发前两小时TPS</c:v>
          </c:tx>
          <c:marker>
            <c:symbol val="none"/>
          </c:marker>
          <c:cat>
            <c:numRef>
              <c:f>稳定性!$H$37:$R$37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稳定性!$H$36:$R$36</c:f>
              <c:numCache>
                <c:formatCode>General</c:formatCode>
                <c:ptCount val="11"/>
                <c:pt idx="0">
                  <c:v>50544.08666666667</c:v>
                </c:pt>
                <c:pt idx="1">
                  <c:v>50917.05333333333</c:v>
                </c:pt>
                <c:pt idx="2">
                  <c:v>50889.606666666667</c:v>
                </c:pt>
                <c:pt idx="3">
                  <c:v>50866.206666666665</c:v>
                </c:pt>
                <c:pt idx="4">
                  <c:v>50706.213333333326</c:v>
                </c:pt>
                <c:pt idx="5">
                  <c:v>50850.006666666661</c:v>
                </c:pt>
                <c:pt idx="6">
                  <c:v>50685.013333333336</c:v>
                </c:pt>
                <c:pt idx="7">
                  <c:v>50707.68</c:v>
                </c:pt>
                <c:pt idx="8">
                  <c:v>50724.893333333326</c:v>
                </c:pt>
                <c:pt idx="9">
                  <c:v>50554.106666666667</c:v>
                </c:pt>
                <c:pt idx="10">
                  <c:v>50758.04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979712"/>
        <c:axId val="214981248"/>
      </c:lineChart>
      <c:catAx>
        <c:axId val="21497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981248"/>
        <c:crosses val="autoZero"/>
        <c:auto val="1"/>
        <c:lblAlgn val="ctr"/>
        <c:lblOffset val="100"/>
        <c:noMultiLvlLbl val="0"/>
      </c:catAx>
      <c:valAx>
        <c:axId val="21498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797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50并发前2小时TPS</c:v>
          </c:tx>
          <c:marker>
            <c:symbol val="none"/>
          </c:marker>
          <c:cat>
            <c:numRef>
              <c:f>稳定性!$H$96:$R$96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稳定性!$H$95:$R$95</c:f>
              <c:numCache>
                <c:formatCode>General</c:formatCode>
                <c:ptCount val="11"/>
                <c:pt idx="0">
                  <c:v>23329.929999999997</c:v>
                </c:pt>
                <c:pt idx="1">
                  <c:v>22784.111666666668</c:v>
                </c:pt>
                <c:pt idx="2">
                  <c:v>22444.221666666668</c:v>
                </c:pt>
                <c:pt idx="3">
                  <c:v>22375.933333333331</c:v>
                </c:pt>
                <c:pt idx="4">
                  <c:v>22326.205000000002</c:v>
                </c:pt>
                <c:pt idx="5">
                  <c:v>22397.198333333337</c:v>
                </c:pt>
                <c:pt idx="6">
                  <c:v>22340.05</c:v>
                </c:pt>
                <c:pt idx="7">
                  <c:v>22340.918333333331</c:v>
                </c:pt>
                <c:pt idx="8">
                  <c:v>22367.690000000002</c:v>
                </c:pt>
                <c:pt idx="9">
                  <c:v>22331.12166666667</c:v>
                </c:pt>
                <c:pt idx="10">
                  <c:v>22377.206666666665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18112"/>
        <c:axId val="215019904"/>
      </c:lineChart>
      <c:catAx>
        <c:axId val="21501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019904"/>
        <c:crosses val="autoZero"/>
        <c:auto val="1"/>
        <c:lblAlgn val="ctr"/>
        <c:lblOffset val="100"/>
        <c:noMultiLvlLbl val="0"/>
      </c:catAx>
      <c:valAx>
        <c:axId val="21501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1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15</xdr:row>
      <xdr:rowOff>64995</xdr:rowOff>
    </xdr:from>
    <xdr:to>
      <xdr:col>6</xdr:col>
      <xdr:colOff>448234</xdr:colOff>
      <xdr:row>31</xdr:row>
      <xdr:rowOff>109445</xdr:rowOff>
    </xdr:to>
    <xdr:graphicFrame macro="">
      <xdr:nvGraphicFramePr>
        <xdr:cNvPr id="2" name="图表 1" title="前2小时TP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56029</xdr:colOff>
      <xdr:row>41</xdr:row>
      <xdr:rowOff>85165</xdr:rowOff>
    </xdr:from>
    <xdr:to>
      <xdr:col>6</xdr:col>
      <xdr:colOff>429560</xdr:colOff>
      <xdr:row>56</xdr:row>
      <xdr:rowOff>138953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3_2" displayName="表3_2" ref="A1:G29" totalsRowShown="0">
  <autoFilter ref="A1:G29"/>
  <tableColumns count="7">
    <tableColumn id="1" name="序号" dataDxfId="6"/>
    <tableColumn id="2" name="项目" dataDxfId="5"/>
    <tableColumn id="3" name="子项目" dataDxfId="4"/>
    <tableColumn id="4" name="目的" dataDxfId="3"/>
    <tableColumn id="5" name="前置条件" dataDxfId="2"/>
    <tableColumn id="6" name="测试步骤" dataDxfId="1"/>
    <tableColumn id="7" name="结果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43"/>
  <sheetViews>
    <sheetView workbookViewId="0">
      <pane ySplit="1" topLeftCell="A22" activePane="bottomLeft" state="frozen"/>
      <selection pane="bottomLeft" activeCell="B31" sqref="B31"/>
    </sheetView>
  </sheetViews>
  <sheetFormatPr defaultColWidth="9" defaultRowHeight="14"/>
  <cols>
    <col min="2" max="2" width="16.90625" customWidth="1"/>
    <col min="3" max="3" width="16.36328125" customWidth="1"/>
    <col min="4" max="4" width="24.453125" customWidth="1"/>
    <col min="5" max="5" width="28.90625" customWidth="1"/>
    <col min="6" max="6" width="42.453125" customWidth="1"/>
  </cols>
  <sheetData>
    <row r="1" spans="1:9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2"/>
      <c r="I1" s="52"/>
    </row>
    <row r="2" spans="1:9" ht="37.5" customHeight="1">
      <c r="A2" s="51">
        <v>1</v>
      </c>
      <c r="B2" s="51" t="s">
        <v>7</v>
      </c>
      <c r="C2" s="51" t="s">
        <v>8</v>
      </c>
      <c r="D2" s="51" t="s">
        <v>9</v>
      </c>
      <c r="E2" s="51"/>
      <c r="F2" s="51" t="s">
        <v>10</v>
      </c>
      <c r="G2" s="51" t="s">
        <v>11</v>
      </c>
      <c r="H2" s="52"/>
      <c r="I2" s="52"/>
    </row>
    <row r="3" spans="1:9" ht="37.5" customHeight="1">
      <c r="A3" s="51">
        <v>2</v>
      </c>
      <c r="B3" s="51" t="s">
        <v>7</v>
      </c>
      <c r="C3" s="51" t="s">
        <v>12</v>
      </c>
      <c r="D3" s="53" t="s">
        <v>13</v>
      </c>
      <c r="E3" s="51"/>
      <c r="F3" s="51"/>
      <c r="G3" s="51" t="s">
        <v>14</v>
      </c>
      <c r="H3" s="52"/>
      <c r="I3" s="52"/>
    </row>
    <row r="4" spans="1:9" ht="37.5" customHeight="1">
      <c r="A4" s="51">
        <v>3</v>
      </c>
      <c r="B4" s="51" t="s">
        <v>7</v>
      </c>
      <c r="C4" s="51" t="s">
        <v>15</v>
      </c>
      <c r="D4" s="53" t="s">
        <v>16</v>
      </c>
      <c r="E4" s="51" t="s">
        <v>17</v>
      </c>
      <c r="F4" s="51" t="s">
        <v>18</v>
      </c>
      <c r="G4" s="51" t="s">
        <v>19</v>
      </c>
      <c r="H4" s="52"/>
      <c r="I4" s="52"/>
    </row>
    <row r="5" spans="1:9" ht="37.5" customHeight="1">
      <c r="A5" s="51">
        <v>4</v>
      </c>
      <c r="B5" s="51" t="s">
        <v>7</v>
      </c>
      <c r="C5" s="53" t="s">
        <v>20</v>
      </c>
      <c r="D5" s="53" t="s">
        <v>21</v>
      </c>
      <c r="E5" s="51" t="s">
        <v>22</v>
      </c>
      <c r="F5" s="51" t="s">
        <v>23</v>
      </c>
      <c r="G5" s="51" t="s">
        <v>11</v>
      </c>
      <c r="H5" s="52"/>
      <c r="I5" s="52"/>
    </row>
    <row r="6" spans="1:9" ht="37.5" customHeight="1">
      <c r="A6" s="51">
        <v>5</v>
      </c>
      <c r="B6" s="51" t="s">
        <v>7</v>
      </c>
      <c r="C6" s="53" t="s">
        <v>24</v>
      </c>
      <c r="D6" s="53" t="s">
        <v>25</v>
      </c>
      <c r="E6" s="51" t="s">
        <v>26</v>
      </c>
      <c r="F6" s="51" t="s">
        <v>27</v>
      </c>
      <c r="G6" s="51" t="s">
        <v>19</v>
      </c>
      <c r="H6" s="52"/>
      <c r="I6" s="52"/>
    </row>
    <row r="7" spans="1:9" ht="37.5" customHeight="1">
      <c r="A7" s="51">
        <v>6</v>
      </c>
      <c r="B7" s="51" t="s">
        <v>7</v>
      </c>
      <c r="C7" s="51" t="s">
        <v>28</v>
      </c>
      <c r="D7" s="51" t="s">
        <v>29</v>
      </c>
      <c r="E7" s="51" t="s">
        <v>30</v>
      </c>
      <c r="F7" s="51" t="s">
        <v>31</v>
      </c>
      <c r="G7" s="51" t="s">
        <v>19</v>
      </c>
      <c r="H7" s="52"/>
      <c r="I7" s="52"/>
    </row>
    <row r="8" spans="1:9" ht="37.5" customHeight="1">
      <c r="A8" s="51">
        <v>7</v>
      </c>
      <c r="B8" s="51" t="s">
        <v>7</v>
      </c>
      <c r="C8" s="51" t="s">
        <v>32</v>
      </c>
      <c r="D8" s="51" t="s">
        <v>33</v>
      </c>
      <c r="E8" s="51" t="s">
        <v>34</v>
      </c>
      <c r="F8" s="51" t="s">
        <v>35</v>
      </c>
      <c r="G8" s="51" t="s">
        <v>19</v>
      </c>
      <c r="H8" s="52"/>
      <c r="I8" s="52"/>
    </row>
    <row r="9" spans="1:9" ht="37.5" customHeight="1">
      <c r="A9" s="51">
        <v>9</v>
      </c>
      <c r="B9" s="51" t="s">
        <v>36</v>
      </c>
      <c r="C9" s="51" t="s">
        <v>37</v>
      </c>
      <c r="D9" s="51" t="s">
        <v>38</v>
      </c>
      <c r="E9" s="51" t="s">
        <v>39</v>
      </c>
      <c r="F9" s="51" t="s">
        <v>40</v>
      </c>
      <c r="G9" s="51" t="s">
        <v>19</v>
      </c>
      <c r="H9" s="52"/>
      <c r="I9" s="52"/>
    </row>
    <row r="10" spans="1:9" ht="37.5" customHeight="1">
      <c r="A10" s="51">
        <v>10</v>
      </c>
      <c r="B10" s="51" t="s">
        <v>36</v>
      </c>
      <c r="C10" s="51" t="s">
        <v>41</v>
      </c>
      <c r="D10" s="51" t="s">
        <v>42</v>
      </c>
      <c r="E10" s="51" t="s">
        <v>43</v>
      </c>
      <c r="F10" s="51" t="s">
        <v>44</v>
      </c>
      <c r="G10" s="51" t="s">
        <v>19</v>
      </c>
      <c r="H10" s="52"/>
      <c r="I10" s="52"/>
    </row>
    <row r="11" spans="1:9" ht="37.5" customHeight="1">
      <c r="A11" s="51">
        <v>11</v>
      </c>
      <c r="B11" s="51" t="s">
        <v>45</v>
      </c>
      <c r="C11" s="51" t="s">
        <v>46</v>
      </c>
      <c r="D11" s="51" t="s">
        <v>47</v>
      </c>
      <c r="E11" s="51" t="s">
        <v>48</v>
      </c>
      <c r="F11" s="51" t="s">
        <v>49</v>
      </c>
      <c r="G11" s="51" t="s">
        <v>19</v>
      </c>
      <c r="H11" s="52"/>
      <c r="I11" s="52"/>
    </row>
    <row r="12" spans="1:9" ht="37.5" customHeight="1">
      <c r="A12" s="51">
        <v>12</v>
      </c>
      <c r="B12" s="51" t="s">
        <v>45</v>
      </c>
      <c r="C12" s="51" t="s">
        <v>50</v>
      </c>
      <c r="D12" s="51" t="s">
        <v>51</v>
      </c>
      <c r="E12" s="51" t="s">
        <v>48</v>
      </c>
      <c r="F12" s="51" t="s">
        <v>52</v>
      </c>
      <c r="G12" s="51" t="s">
        <v>19</v>
      </c>
      <c r="H12" s="52"/>
      <c r="I12" s="52"/>
    </row>
    <row r="13" spans="1:9" ht="37.5" customHeight="1">
      <c r="A13" s="51">
        <v>13</v>
      </c>
      <c r="B13" s="51" t="s">
        <v>53</v>
      </c>
      <c r="C13" s="51" t="s">
        <v>54</v>
      </c>
      <c r="D13" s="51" t="s">
        <v>55</v>
      </c>
      <c r="E13" s="51" t="s">
        <v>56</v>
      </c>
      <c r="F13" s="51" t="s">
        <v>57</v>
      </c>
      <c r="G13" s="51" t="s">
        <v>19</v>
      </c>
      <c r="H13" s="52"/>
      <c r="I13" s="52"/>
    </row>
    <row r="14" spans="1:9" ht="37.5" customHeight="1">
      <c r="A14" s="51">
        <v>14</v>
      </c>
      <c r="B14" s="51" t="s">
        <v>53</v>
      </c>
      <c r="C14" s="51" t="s">
        <v>58</v>
      </c>
      <c r="D14" s="53" t="s">
        <v>59</v>
      </c>
      <c r="E14" s="51" t="s">
        <v>60</v>
      </c>
      <c r="F14" s="51" t="s">
        <v>61</v>
      </c>
      <c r="G14" s="51" t="s">
        <v>19</v>
      </c>
      <c r="H14" s="52"/>
      <c r="I14" s="52"/>
    </row>
    <row r="15" spans="1:9" ht="37.5" customHeight="1">
      <c r="A15" s="51">
        <v>15</v>
      </c>
      <c r="B15" s="51" t="s">
        <v>53</v>
      </c>
      <c r="C15" s="53" t="s">
        <v>62</v>
      </c>
      <c r="D15" s="53" t="s">
        <v>63</v>
      </c>
      <c r="E15" s="51" t="s">
        <v>64</v>
      </c>
      <c r="F15" s="51" t="s">
        <v>65</v>
      </c>
      <c r="G15" s="51" t="s">
        <v>19</v>
      </c>
      <c r="H15" s="52"/>
      <c r="I15" s="52"/>
    </row>
    <row r="16" spans="1:9" ht="37.5" customHeight="1">
      <c r="A16" s="51">
        <v>16</v>
      </c>
      <c r="B16" s="51" t="s">
        <v>66</v>
      </c>
      <c r="C16" s="51" t="s">
        <v>67</v>
      </c>
      <c r="D16" s="51" t="s">
        <v>68</v>
      </c>
      <c r="E16" s="51"/>
      <c r="F16" s="51" t="s">
        <v>69</v>
      </c>
      <c r="G16" s="51" t="s">
        <v>19</v>
      </c>
      <c r="H16" s="52"/>
      <c r="I16" s="52"/>
    </row>
    <row r="17" spans="1:9" ht="37.5" customHeight="1">
      <c r="A17" s="51">
        <v>16</v>
      </c>
      <c r="B17" s="51" t="s">
        <v>66</v>
      </c>
      <c r="C17" s="51" t="s">
        <v>70</v>
      </c>
      <c r="D17" s="51" t="s">
        <v>71</v>
      </c>
      <c r="E17" s="51"/>
      <c r="F17" s="51" t="s">
        <v>69</v>
      </c>
      <c r="G17" s="51" t="s">
        <v>19</v>
      </c>
      <c r="H17" s="52"/>
      <c r="I17" s="52"/>
    </row>
    <row r="18" spans="1:9" ht="37.5" customHeight="1">
      <c r="A18" s="51">
        <v>17</v>
      </c>
      <c r="B18" s="51" t="s">
        <v>66</v>
      </c>
      <c r="C18" s="51" t="s">
        <v>72</v>
      </c>
      <c r="D18" s="51" t="s">
        <v>73</v>
      </c>
      <c r="E18" s="51" t="s">
        <v>74</v>
      </c>
      <c r="F18" s="51" t="s">
        <v>75</v>
      </c>
      <c r="G18" s="51" t="s">
        <v>19</v>
      </c>
      <c r="H18" s="52"/>
      <c r="I18" s="52"/>
    </row>
    <row r="19" spans="1:9" ht="37.5" customHeight="1">
      <c r="A19" s="51">
        <v>18</v>
      </c>
      <c r="B19" s="51" t="s">
        <v>66</v>
      </c>
      <c r="C19" s="51" t="s">
        <v>76</v>
      </c>
      <c r="D19" s="51" t="s">
        <v>77</v>
      </c>
      <c r="E19" s="51"/>
      <c r="F19" s="51" t="s">
        <v>78</v>
      </c>
      <c r="G19" s="51" t="s">
        <v>19</v>
      </c>
      <c r="H19" s="52"/>
      <c r="I19" s="52"/>
    </row>
    <row r="20" spans="1:9" ht="37.5" customHeight="1">
      <c r="A20" s="51">
        <v>19</v>
      </c>
      <c r="B20" s="51" t="s">
        <v>66</v>
      </c>
      <c r="C20" s="51" t="s">
        <v>79</v>
      </c>
      <c r="D20" s="53" t="s">
        <v>80</v>
      </c>
      <c r="E20" s="51"/>
      <c r="F20" s="51" t="s">
        <v>81</v>
      </c>
      <c r="G20" s="51" t="s">
        <v>19</v>
      </c>
      <c r="H20" s="52"/>
      <c r="I20" s="52"/>
    </row>
    <row r="21" spans="1:9" ht="37.5" customHeight="1">
      <c r="A21" s="51">
        <v>21</v>
      </c>
      <c r="B21" s="51" t="s">
        <v>82</v>
      </c>
      <c r="C21" s="53" t="s">
        <v>83</v>
      </c>
      <c r="D21" s="53" t="s">
        <v>84</v>
      </c>
      <c r="E21" s="51"/>
      <c r="F21" s="51" t="s">
        <v>85</v>
      </c>
      <c r="G21" s="51" t="s">
        <v>19</v>
      </c>
      <c r="H21" s="52"/>
      <c r="I21" s="52"/>
    </row>
    <row r="22" spans="1:9" ht="37.5" customHeight="1">
      <c r="A22" s="51">
        <v>22</v>
      </c>
      <c r="B22" s="51" t="s">
        <v>82</v>
      </c>
      <c r="C22" s="51" t="s">
        <v>86</v>
      </c>
      <c r="D22" s="51" t="s">
        <v>87</v>
      </c>
      <c r="E22" s="51"/>
      <c r="F22" s="51" t="s">
        <v>88</v>
      </c>
      <c r="G22" s="51" t="s">
        <v>19</v>
      </c>
      <c r="H22" s="52"/>
      <c r="I22" s="52"/>
    </row>
    <row r="23" spans="1:9" ht="37.5" customHeight="1">
      <c r="A23" s="51">
        <v>23</v>
      </c>
      <c r="B23" s="51" t="s">
        <v>82</v>
      </c>
      <c r="C23" s="51" t="s">
        <v>89</v>
      </c>
      <c r="D23" s="51" t="s">
        <v>90</v>
      </c>
      <c r="E23" s="51"/>
      <c r="F23" s="51" t="s">
        <v>91</v>
      </c>
      <c r="G23" s="51" t="s">
        <v>19</v>
      </c>
      <c r="H23" s="52"/>
      <c r="I23" s="52"/>
    </row>
    <row r="24" spans="1:9" ht="37.5" customHeight="1">
      <c r="A24" s="51">
        <v>24</v>
      </c>
      <c r="B24" s="51" t="s">
        <v>82</v>
      </c>
      <c r="C24" s="51" t="s">
        <v>92</v>
      </c>
      <c r="D24" s="51" t="s">
        <v>93</v>
      </c>
      <c r="E24" s="51" t="s">
        <v>94</v>
      </c>
      <c r="F24" s="51" t="s">
        <v>95</v>
      </c>
      <c r="G24" s="51" t="s">
        <v>19</v>
      </c>
      <c r="H24" s="52"/>
      <c r="I24" s="52"/>
    </row>
    <row r="25" spans="1:9" ht="28">
      <c r="A25" s="51">
        <v>25</v>
      </c>
      <c r="B25" s="51" t="s">
        <v>96</v>
      </c>
      <c r="C25" s="53" t="s">
        <v>97</v>
      </c>
      <c r="D25" s="53" t="s">
        <v>98</v>
      </c>
      <c r="E25" s="51" t="s">
        <v>99</v>
      </c>
      <c r="F25" s="51" t="s">
        <v>100</v>
      </c>
      <c r="G25" s="51" t="s">
        <v>19</v>
      </c>
    </row>
    <row r="26" spans="1:9" ht="42">
      <c r="A26" s="51">
        <v>26</v>
      </c>
      <c r="B26" s="51" t="s">
        <v>101</v>
      </c>
      <c r="C26" s="51" t="s">
        <v>102</v>
      </c>
      <c r="D26" s="51" t="s">
        <v>103</v>
      </c>
      <c r="E26" s="51" t="s">
        <v>104</v>
      </c>
      <c r="F26" s="51" t="s">
        <v>105</v>
      </c>
      <c r="G26" s="51" t="s">
        <v>19</v>
      </c>
    </row>
    <row r="27" spans="1:9" ht="28">
      <c r="A27" s="51">
        <v>27</v>
      </c>
      <c r="B27" s="51" t="s">
        <v>101</v>
      </c>
      <c r="C27" s="51" t="s">
        <v>76</v>
      </c>
      <c r="D27" s="51" t="s">
        <v>106</v>
      </c>
      <c r="E27" s="51" t="s">
        <v>104</v>
      </c>
      <c r="F27" s="51" t="s">
        <v>107</v>
      </c>
      <c r="G27" s="51" t="s">
        <v>19</v>
      </c>
    </row>
    <row r="28" spans="1:9" ht="28">
      <c r="A28" s="51">
        <v>28</v>
      </c>
      <c r="B28" s="51" t="s">
        <v>101</v>
      </c>
      <c r="C28" s="53" t="s">
        <v>108</v>
      </c>
      <c r="D28" s="53" t="s">
        <v>109</v>
      </c>
      <c r="E28" s="51" t="s">
        <v>104</v>
      </c>
      <c r="F28" s="51" t="s">
        <v>110</v>
      </c>
      <c r="G28" s="51" t="s">
        <v>19</v>
      </c>
      <c r="H28" s="52"/>
      <c r="I28" s="52"/>
    </row>
    <row r="29" spans="1:9" ht="37.5" customHeight="1">
      <c r="A29" s="51">
        <v>29</v>
      </c>
      <c r="B29" s="51" t="s">
        <v>111</v>
      </c>
      <c r="C29" s="53" t="s">
        <v>112</v>
      </c>
      <c r="D29" s="53" t="s">
        <v>113</v>
      </c>
      <c r="E29" s="51"/>
      <c r="F29" s="55" t="s">
        <v>236</v>
      </c>
      <c r="G29" s="51" t="s">
        <v>19</v>
      </c>
      <c r="H29" s="52"/>
      <c r="I29" s="52"/>
    </row>
    <row r="30" spans="1:9" ht="37.5" customHeight="1">
      <c r="A30" s="51"/>
      <c r="G30" s="51"/>
      <c r="H30" s="52"/>
      <c r="I30" s="52"/>
    </row>
    <row r="31" spans="1:9">
      <c r="A31" s="51"/>
      <c r="B31" s="51"/>
      <c r="C31" s="51"/>
      <c r="D31" s="51"/>
      <c r="E31" s="51"/>
      <c r="G31" s="51"/>
      <c r="H31" s="52"/>
      <c r="I31" s="52"/>
    </row>
    <row r="32" spans="1:9">
      <c r="A32" s="51"/>
      <c r="B32" s="51"/>
      <c r="C32" s="51"/>
      <c r="D32" s="51"/>
      <c r="E32" s="51"/>
      <c r="G32" s="51"/>
      <c r="H32" s="52"/>
      <c r="I32" s="52"/>
    </row>
    <row r="33" spans="1:9">
      <c r="A33" s="51"/>
      <c r="B33" s="51"/>
      <c r="C33" s="51"/>
      <c r="D33" s="51"/>
      <c r="E33" s="51"/>
      <c r="G33" s="51"/>
      <c r="H33" s="52"/>
      <c r="I33" s="52"/>
    </row>
    <row r="34" spans="1:9">
      <c r="A34" s="51"/>
      <c r="B34" s="51"/>
      <c r="C34" s="51"/>
      <c r="D34" s="51"/>
      <c r="E34" s="51"/>
      <c r="G34" s="51"/>
      <c r="H34" s="52"/>
      <c r="I34" s="52"/>
    </row>
    <row r="35" spans="1:9">
      <c r="A35" s="51"/>
      <c r="B35" s="51"/>
      <c r="C35" s="51"/>
      <c r="D35" s="51"/>
      <c r="E35" s="51"/>
      <c r="G35" s="51"/>
      <c r="H35" s="52"/>
      <c r="I35" s="52"/>
    </row>
    <row r="36" spans="1:9">
      <c r="A36" s="51"/>
      <c r="B36" s="51"/>
      <c r="C36" s="51"/>
      <c r="D36" s="51"/>
      <c r="E36" s="51"/>
      <c r="G36" s="51"/>
      <c r="H36" s="52"/>
      <c r="I36" s="52"/>
    </row>
    <row r="37" spans="1:9">
      <c r="A37" s="51"/>
      <c r="B37" s="51"/>
      <c r="C37" s="51"/>
      <c r="D37" s="51"/>
      <c r="E37" s="51"/>
      <c r="G37" s="51"/>
      <c r="H37" s="52"/>
      <c r="I37" s="52"/>
    </row>
    <row r="38" spans="1:9">
      <c r="A38" s="51"/>
      <c r="B38" s="51"/>
      <c r="C38" s="51"/>
      <c r="D38" s="51"/>
      <c r="E38" s="51"/>
      <c r="G38" s="51"/>
      <c r="H38" s="52"/>
      <c r="I38" s="52"/>
    </row>
    <row r="39" spans="1:9">
      <c r="A39" s="51"/>
      <c r="B39" s="51"/>
      <c r="C39" s="51"/>
      <c r="D39" s="54"/>
      <c r="E39" s="51"/>
      <c r="G39" s="51"/>
      <c r="H39" s="52"/>
      <c r="I39" s="52"/>
    </row>
    <row r="40" spans="1:9">
      <c r="A40" s="51"/>
      <c r="B40" s="51"/>
      <c r="C40" s="51"/>
      <c r="D40" s="51"/>
      <c r="E40" s="51"/>
      <c r="G40" s="51"/>
      <c r="H40" s="52"/>
      <c r="I40" s="52"/>
    </row>
    <row r="41" spans="1:9">
      <c r="A41" s="51"/>
      <c r="B41" s="51"/>
      <c r="C41" s="51"/>
      <c r="D41" s="51"/>
      <c r="E41" s="51"/>
      <c r="G41" s="51"/>
      <c r="H41" s="52"/>
      <c r="I41" s="52"/>
    </row>
    <row r="42" spans="1:9">
      <c r="A42" s="51"/>
      <c r="B42" s="51"/>
      <c r="C42" s="51"/>
      <c r="D42" s="51"/>
      <c r="E42" s="51"/>
      <c r="G42" s="51"/>
      <c r="H42" s="52"/>
      <c r="I42" s="52"/>
    </row>
    <row r="43" spans="1:9">
      <c r="A43" s="52"/>
      <c r="B43" s="52"/>
      <c r="C43" s="52"/>
      <c r="D43" s="52"/>
      <c r="E43" s="52"/>
      <c r="G43" s="52"/>
      <c r="H43" s="52"/>
      <c r="I43" s="52"/>
    </row>
  </sheetData>
  <phoneticPr fontId="8" type="noConversion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J5"/>
  <sheetViews>
    <sheetView workbookViewId="0">
      <selection activeCell="F3" sqref="F3"/>
    </sheetView>
  </sheetViews>
  <sheetFormatPr defaultColWidth="9" defaultRowHeight="14"/>
  <cols>
    <col min="3" max="3" width="37.26953125" customWidth="1"/>
    <col min="4" max="4" width="9.26953125" customWidth="1"/>
    <col min="5" max="6" width="7.453125" customWidth="1"/>
    <col min="7" max="10" width="9.26953125" customWidth="1"/>
  </cols>
  <sheetData>
    <row r="1" spans="1:10">
      <c r="A1" s="94" t="s">
        <v>169</v>
      </c>
      <c r="B1" s="94"/>
      <c r="C1" s="94"/>
      <c r="D1" s="94"/>
      <c r="E1" s="94"/>
      <c r="F1" s="94"/>
      <c r="G1" s="94"/>
      <c r="H1" s="44"/>
    </row>
    <row r="2" spans="1:10" ht="28">
      <c r="A2" s="6" t="s">
        <v>115</v>
      </c>
      <c r="B2" s="6" t="s">
        <v>143</v>
      </c>
      <c r="C2" s="6" t="s">
        <v>116</v>
      </c>
      <c r="D2" s="6" t="s">
        <v>170</v>
      </c>
      <c r="E2" s="6" t="s">
        <v>117</v>
      </c>
      <c r="F2" s="6" t="s">
        <v>171</v>
      </c>
      <c r="G2" s="6" t="s">
        <v>172</v>
      </c>
      <c r="H2" s="6"/>
      <c r="I2" s="6" t="s">
        <v>173</v>
      </c>
      <c r="J2" s="6"/>
    </row>
    <row r="3" spans="1:10">
      <c r="A3" s="101">
        <v>3</v>
      </c>
      <c r="B3" s="12" t="s">
        <v>150</v>
      </c>
      <c r="C3" s="11" t="s">
        <v>126</v>
      </c>
      <c r="D3" s="11" t="s">
        <v>174</v>
      </c>
      <c r="E3" s="8">
        <v>2000</v>
      </c>
      <c r="F3" s="8" t="s">
        <v>175</v>
      </c>
      <c r="G3" s="11">
        <v>16393664</v>
      </c>
      <c r="H3" s="11" t="s">
        <v>176</v>
      </c>
      <c r="I3" s="11">
        <v>58092000</v>
      </c>
      <c r="J3" s="11" t="s">
        <v>177</v>
      </c>
    </row>
    <row r="4" spans="1:10">
      <c r="A4" s="102"/>
      <c r="B4" s="12" t="s">
        <v>150</v>
      </c>
      <c r="C4" s="11" t="s">
        <v>126</v>
      </c>
      <c r="D4" s="11" t="s">
        <v>178</v>
      </c>
      <c r="E4" s="8">
        <v>2000</v>
      </c>
      <c r="F4" s="8" t="s">
        <v>175</v>
      </c>
      <c r="G4" s="11">
        <v>21598528</v>
      </c>
      <c r="H4" s="11" t="s">
        <v>179</v>
      </c>
      <c r="I4" s="11">
        <v>57324000</v>
      </c>
      <c r="J4" s="11" t="s">
        <v>180</v>
      </c>
    </row>
    <row r="5" spans="1:10">
      <c r="A5" s="103"/>
      <c r="B5" s="45" t="s">
        <v>150</v>
      </c>
      <c r="C5" s="11" t="s">
        <v>126</v>
      </c>
      <c r="D5" s="11" t="s">
        <v>181</v>
      </c>
      <c r="E5" s="8">
        <v>2000</v>
      </c>
      <c r="F5" s="8" t="s">
        <v>175</v>
      </c>
      <c r="G5" s="11">
        <v>16215472</v>
      </c>
      <c r="H5" s="11" t="s">
        <v>182</v>
      </c>
      <c r="I5" s="11">
        <v>57480000</v>
      </c>
      <c r="J5" s="11" t="s">
        <v>183</v>
      </c>
    </row>
  </sheetData>
  <mergeCells count="2">
    <mergeCell ref="A1:G1"/>
    <mergeCell ref="A3:A5"/>
  </mergeCells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C1" workbookViewId="0">
      <selection activeCell="N8" sqref="N8"/>
    </sheetView>
  </sheetViews>
  <sheetFormatPr defaultColWidth="9" defaultRowHeight="14"/>
  <cols>
    <col min="1" max="1" width="10.26953125" customWidth="1"/>
    <col min="2" max="2" width="37.26953125" bestFit="1" customWidth="1"/>
    <col min="3" max="3" width="9.6328125" bestFit="1" customWidth="1"/>
    <col min="4" max="4" width="11.36328125" customWidth="1"/>
    <col min="5" max="5" width="8.26953125" bestFit="1" customWidth="1"/>
    <col min="6" max="6" width="7.453125" bestFit="1" customWidth="1"/>
    <col min="7" max="7" width="21.08984375" customWidth="1"/>
    <col min="8" max="9" width="7.453125" bestFit="1" customWidth="1"/>
    <col min="10" max="10" width="9.6328125" bestFit="1" customWidth="1"/>
    <col min="11" max="11" width="10.26953125" bestFit="1" customWidth="1"/>
    <col min="12" max="12" width="5.453125" customWidth="1"/>
    <col min="13" max="13" width="5" customWidth="1"/>
    <col min="14" max="14" width="14.26953125" customWidth="1"/>
  </cols>
  <sheetData>
    <row r="1" spans="1:17"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7" ht="56">
      <c r="A2" s="5" t="s">
        <v>184</v>
      </c>
      <c r="B2" s="5" t="s">
        <v>116</v>
      </c>
      <c r="C2" s="5" t="s">
        <v>185</v>
      </c>
      <c r="D2" s="5" t="s">
        <v>117</v>
      </c>
      <c r="E2" s="5" t="s">
        <v>265</v>
      </c>
      <c r="F2" s="5" t="s">
        <v>118</v>
      </c>
      <c r="G2" s="5" t="s">
        <v>119</v>
      </c>
      <c r="H2" s="5" t="s">
        <v>121</v>
      </c>
      <c r="I2" s="5" t="s">
        <v>120</v>
      </c>
      <c r="J2" s="6" t="s">
        <v>122</v>
      </c>
      <c r="K2" s="6" t="s">
        <v>123</v>
      </c>
      <c r="L2" s="6" t="s">
        <v>153</v>
      </c>
      <c r="M2" s="7" t="s">
        <v>154</v>
      </c>
      <c r="N2" s="7" t="s">
        <v>162</v>
      </c>
    </row>
    <row r="3" spans="1:17">
      <c r="A3" s="106" t="s">
        <v>125</v>
      </c>
      <c r="B3" s="11" t="s">
        <v>126</v>
      </c>
      <c r="C3" s="11" t="s">
        <v>158</v>
      </c>
      <c r="D3" s="8">
        <v>10000000</v>
      </c>
      <c r="E3" s="8">
        <f>D3/I3/H3</f>
        <v>500000</v>
      </c>
      <c r="F3" s="11">
        <v>1</v>
      </c>
      <c r="G3" s="8" t="s">
        <v>127</v>
      </c>
      <c r="H3" s="8">
        <v>1</v>
      </c>
      <c r="I3" s="8">
        <v>20</v>
      </c>
      <c r="J3" s="11">
        <f>N3/D3*H3</f>
        <v>0.35710740000000002</v>
      </c>
      <c r="K3" s="11">
        <f>1000/J3*H3</f>
        <v>2800.2780116009917</v>
      </c>
      <c r="L3" s="11"/>
      <c r="M3" s="11"/>
      <c r="N3" s="11">
        <f>P3/O3</f>
        <v>3571074</v>
      </c>
      <c r="O3">
        <v>1</v>
      </c>
      <c r="P3" s="11">
        <v>3571074</v>
      </c>
    </row>
    <row r="4" spans="1:17">
      <c r="A4" s="106"/>
      <c r="B4" s="11" t="s">
        <v>126</v>
      </c>
      <c r="C4" s="11" t="s">
        <v>158</v>
      </c>
      <c r="D4" s="8">
        <v>10000000</v>
      </c>
      <c r="E4" s="8">
        <f t="shared" ref="E4:E6" si="0">D4/I4/H4</f>
        <v>10000</v>
      </c>
      <c r="F4" s="11">
        <v>1</v>
      </c>
      <c r="G4" s="8" t="s">
        <v>127</v>
      </c>
      <c r="H4" s="8">
        <v>50</v>
      </c>
      <c r="I4" s="8">
        <v>20</v>
      </c>
      <c r="J4" s="11">
        <f t="shared" ref="J4" si="1">N4/D4*H4</f>
        <v>1.3069339999999998</v>
      </c>
      <c r="K4" s="11">
        <f t="shared" ref="K4" si="2">1000/J4*H4</f>
        <v>38257.478954560829</v>
      </c>
      <c r="L4" s="11"/>
      <c r="M4" s="11"/>
      <c r="N4" s="11">
        <f t="shared" ref="N4" si="3">P4/O4</f>
        <v>261386.8</v>
      </c>
      <c r="O4">
        <v>5</v>
      </c>
      <c r="P4" s="11">
        <v>1306934</v>
      </c>
      <c r="Q4" s="43"/>
    </row>
    <row r="5" spans="1:17">
      <c r="A5" s="106"/>
      <c r="B5" s="11" t="s">
        <v>126</v>
      </c>
      <c r="C5" s="11" t="s">
        <v>158</v>
      </c>
      <c r="D5" s="8">
        <v>10000000</v>
      </c>
      <c r="E5" s="8">
        <f t="shared" si="0"/>
        <v>5000</v>
      </c>
      <c r="F5" s="11">
        <v>1</v>
      </c>
      <c r="G5" s="8" t="s">
        <v>127</v>
      </c>
      <c r="H5" s="8">
        <v>100</v>
      </c>
      <c r="I5" s="8">
        <v>20</v>
      </c>
      <c r="J5" s="11"/>
      <c r="K5" s="11"/>
      <c r="L5" s="11"/>
      <c r="M5" s="11"/>
      <c r="N5" s="11"/>
      <c r="O5" s="43"/>
      <c r="P5" s="11"/>
      <c r="Q5" s="43" t="s">
        <v>282</v>
      </c>
    </row>
    <row r="6" spans="1:17" s="20" customFormat="1">
      <c r="A6" s="106"/>
      <c r="B6" s="27" t="s">
        <v>126</v>
      </c>
      <c r="C6" s="11" t="s">
        <v>158</v>
      </c>
      <c r="D6" s="8">
        <v>10000000</v>
      </c>
      <c r="E6" s="8">
        <f t="shared" si="0"/>
        <v>2500</v>
      </c>
      <c r="F6" s="27">
        <v>1</v>
      </c>
      <c r="G6" s="8" t="s">
        <v>127</v>
      </c>
      <c r="H6" s="13">
        <v>200</v>
      </c>
      <c r="I6" s="8">
        <v>20</v>
      </c>
      <c r="J6" s="11"/>
      <c r="K6" s="11"/>
      <c r="L6" s="27"/>
      <c r="M6" s="27"/>
      <c r="N6" s="11"/>
      <c r="O6" s="20">
        <v>5</v>
      </c>
      <c r="P6" s="11"/>
    </row>
  </sheetData>
  <mergeCells count="2">
    <mergeCell ref="B1:M1"/>
    <mergeCell ref="A3:A6"/>
  </mergeCells>
  <phoneticPr fontId="8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I16" sqref="I16"/>
    </sheetView>
  </sheetViews>
  <sheetFormatPr defaultColWidth="9" defaultRowHeight="14"/>
  <cols>
    <col min="2" max="2" width="12.6328125" customWidth="1"/>
    <col min="3" max="4" width="11.36328125" customWidth="1"/>
    <col min="8" max="8" width="9.453125" customWidth="1"/>
  </cols>
  <sheetData>
    <row r="1" spans="1:7">
      <c r="B1" s="1"/>
      <c r="C1" s="1"/>
      <c r="D1" s="1"/>
      <c r="E1" s="1"/>
      <c r="F1" s="1"/>
      <c r="G1" s="1"/>
    </row>
    <row r="2" spans="1:7" ht="28">
      <c r="A2" s="4" t="s">
        <v>273</v>
      </c>
      <c r="B2" s="4" t="s">
        <v>270</v>
      </c>
      <c r="C2" s="3" t="s">
        <v>186</v>
      </c>
      <c r="D2" s="4" t="s">
        <v>117</v>
      </c>
      <c r="E2" s="5" t="s">
        <v>187</v>
      </c>
      <c r="F2" s="5" t="s">
        <v>188</v>
      </c>
      <c r="G2" s="6" t="s">
        <v>189</v>
      </c>
    </row>
    <row r="3" spans="1:7">
      <c r="A3" s="107" t="s">
        <v>274</v>
      </c>
      <c r="B3" s="8" t="s">
        <v>272</v>
      </c>
      <c r="C3" s="11" t="s">
        <v>191</v>
      </c>
      <c r="D3" s="42">
        <v>10000000</v>
      </c>
      <c r="E3" s="8">
        <v>1</v>
      </c>
      <c r="F3" s="8" t="s">
        <v>192</v>
      </c>
      <c r="G3" s="42">
        <v>76681</v>
      </c>
    </row>
    <row r="4" spans="1:7">
      <c r="A4" s="108"/>
      <c r="B4" s="8" t="s">
        <v>272</v>
      </c>
      <c r="C4" s="11" t="s">
        <v>193</v>
      </c>
      <c r="D4" s="42">
        <v>10000000</v>
      </c>
      <c r="E4" s="8">
        <v>1</v>
      </c>
      <c r="F4" s="8" t="s">
        <v>192</v>
      </c>
      <c r="G4" s="42">
        <v>25530</v>
      </c>
    </row>
    <row r="5" spans="1:7">
      <c r="A5" s="108"/>
      <c r="B5" s="8" t="s">
        <v>272</v>
      </c>
      <c r="C5" s="11" t="s">
        <v>191</v>
      </c>
      <c r="D5" s="42">
        <v>10000000</v>
      </c>
      <c r="E5" s="8">
        <v>1</v>
      </c>
      <c r="F5" s="8" t="s">
        <v>194</v>
      </c>
      <c r="G5" s="42">
        <v>130112</v>
      </c>
    </row>
    <row r="6" spans="1:7">
      <c r="A6" s="109"/>
      <c r="B6" s="8" t="s">
        <v>272</v>
      </c>
      <c r="C6" s="11" t="s">
        <v>193</v>
      </c>
      <c r="D6" s="42">
        <v>10000000</v>
      </c>
      <c r="E6" s="8">
        <v>1</v>
      </c>
      <c r="F6" s="8" t="s">
        <v>194</v>
      </c>
      <c r="G6" s="42">
        <v>38444</v>
      </c>
    </row>
  </sheetData>
  <mergeCells count="1">
    <mergeCell ref="A3:A6"/>
  </mergeCells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5" zoomScaleNormal="85" workbookViewId="0">
      <selection activeCell="I24" sqref="I24"/>
    </sheetView>
  </sheetViews>
  <sheetFormatPr defaultColWidth="9" defaultRowHeight="14"/>
  <cols>
    <col min="2" max="2" width="9.7265625" bestFit="1" customWidth="1"/>
    <col min="3" max="3" width="13" bestFit="1" customWidth="1"/>
    <col min="4" max="4" width="13.7265625" bestFit="1" customWidth="1"/>
    <col min="5" max="5" width="11.36328125" customWidth="1"/>
    <col min="7" max="7" width="10.453125" customWidth="1"/>
    <col min="8" max="8" width="12.26953125" bestFit="1" customWidth="1"/>
    <col min="9" max="9" width="11.36328125" customWidth="1"/>
    <col min="10" max="10" width="9.26953125" customWidth="1"/>
  </cols>
  <sheetData>
    <row r="1" spans="1:12" ht="14.15" customHeight="1">
      <c r="A1" s="110" t="s">
        <v>254</v>
      </c>
      <c r="B1" s="104"/>
      <c r="C1" s="104"/>
      <c r="D1" s="104"/>
      <c r="E1" s="104"/>
      <c r="F1" s="104"/>
      <c r="G1" s="104"/>
      <c r="H1" s="104"/>
      <c r="I1" s="104"/>
    </row>
    <row r="2" spans="1:12" ht="28">
      <c r="A2" s="5" t="s">
        <v>215</v>
      </c>
      <c r="B2" s="5" t="s">
        <v>270</v>
      </c>
      <c r="C2" s="5" t="s">
        <v>216</v>
      </c>
      <c r="D2" s="5" t="s">
        <v>117</v>
      </c>
      <c r="E2" s="5" t="s">
        <v>255</v>
      </c>
      <c r="F2" s="5" t="s">
        <v>120</v>
      </c>
      <c r="G2" s="5" t="s">
        <v>121</v>
      </c>
      <c r="H2" s="6" t="s">
        <v>122</v>
      </c>
      <c r="I2" s="6" t="s">
        <v>123</v>
      </c>
      <c r="J2" s="7" t="s">
        <v>135</v>
      </c>
    </row>
    <row r="3" spans="1:12" s="20" customFormat="1">
      <c r="A3" s="28" t="s">
        <v>218</v>
      </c>
      <c r="B3" s="13" t="s">
        <v>266</v>
      </c>
      <c r="C3" s="13" t="s">
        <v>219</v>
      </c>
      <c r="D3" s="13">
        <v>10000000</v>
      </c>
      <c r="E3" s="13">
        <v>100</v>
      </c>
      <c r="F3" s="13">
        <v>20</v>
      </c>
      <c r="G3" s="13">
        <v>1</v>
      </c>
      <c r="H3" s="29">
        <f>J3/F3</f>
        <v>2257.1</v>
      </c>
      <c r="I3" s="29">
        <f>1000/H3*G3</f>
        <v>0.44304638695671439</v>
      </c>
      <c r="J3" s="33">
        <f>L3/K3</f>
        <v>45142</v>
      </c>
      <c r="K3" s="20">
        <v>1</v>
      </c>
      <c r="L3" s="33">
        <v>45142</v>
      </c>
    </row>
    <row r="4" spans="1:12" s="20" customFormat="1">
      <c r="A4" s="30"/>
      <c r="B4" s="13" t="s">
        <v>266</v>
      </c>
      <c r="C4" s="13" t="s">
        <v>219</v>
      </c>
      <c r="D4" s="13">
        <v>10000000</v>
      </c>
      <c r="E4" s="13">
        <v>100</v>
      </c>
      <c r="F4" s="13">
        <v>20</v>
      </c>
      <c r="G4" s="13">
        <v>50</v>
      </c>
      <c r="H4" s="29">
        <f t="shared" ref="H4:H24" si="0">J4/F4</f>
        <v>27910.1</v>
      </c>
      <c r="I4" s="29">
        <f t="shared" ref="I4:I24" si="1">1000/H4*G4</f>
        <v>1.791466171744279</v>
      </c>
      <c r="J4" s="33">
        <f t="shared" ref="J4:J24" si="2">L4/K4</f>
        <v>558202</v>
      </c>
      <c r="K4" s="20">
        <v>5</v>
      </c>
      <c r="L4" s="20">
        <v>2791010</v>
      </c>
    </row>
    <row r="5" spans="1:12" s="20" customFormat="1">
      <c r="A5" s="30"/>
      <c r="B5" s="13" t="s">
        <v>266</v>
      </c>
      <c r="C5" s="13" t="s">
        <v>220</v>
      </c>
      <c r="D5" s="13">
        <v>10000000</v>
      </c>
      <c r="E5" s="13">
        <v>100</v>
      </c>
      <c r="F5" s="13">
        <v>20</v>
      </c>
      <c r="G5" s="13">
        <v>1</v>
      </c>
      <c r="H5" s="29">
        <f t="shared" si="0"/>
        <v>21.05</v>
      </c>
      <c r="I5" s="29">
        <f t="shared" si="1"/>
        <v>47.505938242280287</v>
      </c>
      <c r="J5" s="33">
        <f t="shared" si="2"/>
        <v>421</v>
      </c>
      <c r="K5" s="20">
        <v>1</v>
      </c>
      <c r="L5" s="20">
        <v>421</v>
      </c>
    </row>
    <row r="6" spans="1:12" s="20" customFormat="1">
      <c r="A6" s="30"/>
      <c r="B6" s="13" t="s">
        <v>266</v>
      </c>
      <c r="C6" s="13" t="s">
        <v>220</v>
      </c>
      <c r="D6" s="13">
        <v>10000000</v>
      </c>
      <c r="E6" s="13">
        <v>100</v>
      </c>
      <c r="F6" s="13">
        <v>20</v>
      </c>
      <c r="G6" s="13">
        <v>50</v>
      </c>
      <c r="H6" s="29">
        <f t="shared" si="0"/>
        <v>67.099999999999994</v>
      </c>
      <c r="I6" s="29">
        <f t="shared" si="1"/>
        <v>745.15648286140095</v>
      </c>
      <c r="J6" s="33">
        <f t="shared" si="2"/>
        <v>1342</v>
      </c>
      <c r="K6" s="20">
        <v>5</v>
      </c>
      <c r="L6" s="20">
        <v>6710</v>
      </c>
    </row>
    <row r="7" spans="1:12" s="20" customFormat="1">
      <c r="A7" s="30"/>
      <c r="B7" s="13" t="s">
        <v>266</v>
      </c>
      <c r="C7" s="13" t="s">
        <v>220</v>
      </c>
      <c r="D7" s="13">
        <v>10000000</v>
      </c>
      <c r="E7" s="13">
        <v>100</v>
      </c>
      <c r="F7" s="13">
        <v>20</v>
      </c>
      <c r="G7" s="13">
        <v>100</v>
      </c>
      <c r="H7" s="29">
        <f t="shared" si="0"/>
        <v>75.320000000000007</v>
      </c>
      <c r="I7" s="29">
        <f t="shared" si="1"/>
        <v>1327.668613913967</v>
      </c>
      <c r="J7" s="33">
        <f t="shared" si="2"/>
        <v>1506.4</v>
      </c>
      <c r="K7" s="20">
        <v>5</v>
      </c>
      <c r="L7" s="20">
        <v>7532</v>
      </c>
    </row>
    <row r="8" spans="1:12" s="20" customFormat="1">
      <c r="A8" s="30"/>
      <c r="B8" s="13" t="s">
        <v>266</v>
      </c>
      <c r="C8" s="13" t="s">
        <v>221</v>
      </c>
      <c r="D8" s="13">
        <v>10000000</v>
      </c>
      <c r="E8" s="13">
        <v>100</v>
      </c>
      <c r="F8" s="13">
        <v>20</v>
      </c>
      <c r="G8" s="13">
        <v>1</v>
      </c>
      <c r="H8" s="29">
        <f t="shared" si="0"/>
        <v>24.95</v>
      </c>
      <c r="I8" s="29">
        <f t="shared" si="1"/>
        <v>40.080160320641284</v>
      </c>
      <c r="J8" s="33">
        <f t="shared" si="2"/>
        <v>499</v>
      </c>
      <c r="K8" s="20">
        <v>1</v>
      </c>
      <c r="L8" s="20">
        <v>499</v>
      </c>
    </row>
    <row r="9" spans="1:12" s="20" customFormat="1">
      <c r="A9" s="30"/>
      <c r="B9" s="13" t="s">
        <v>266</v>
      </c>
      <c r="C9" s="13" t="s">
        <v>221</v>
      </c>
      <c r="D9" s="13">
        <v>10000000</v>
      </c>
      <c r="E9" s="13">
        <v>100</v>
      </c>
      <c r="F9" s="13">
        <v>20</v>
      </c>
      <c r="G9" s="13">
        <v>50</v>
      </c>
      <c r="H9" s="29">
        <f t="shared" si="0"/>
        <v>66.47</v>
      </c>
      <c r="I9" s="29">
        <f t="shared" si="1"/>
        <v>752.21904618624944</v>
      </c>
      <c r="J9" s="33">
        <f t="shared" si="2"/>
        <v>1329.4</v>
      </c>
      <c r="K9" s="20">
        <v>5</v>
      </c>
      <c r="L9" s="20">
        <v>6647</v>
      </c>
    </row>
    <row r="10" spans="1:12" s="74" customFormat="1">
      <c r="A10" s="76"/>
      <c r="B10" s="13" t="s">
        <v>266</v>
      </c>
      <c r="C10" s="32" t="s">
        <v>221</v>
      </c>
      <c r="D10" s="32">
        <v>10000000</v>
      </c>
      <c r="E10" s="13">
        <v>100</v>
      </c>
      <c r="F10" s="13">
        <v>20</v>
      </c>
      <c r="G10" s="32">
        <v>100</v>
      </c>
      <c r="H10" s="29">
        <f t="shared" si="0"/>
        <v>59.75</v>
      </c>
      <c r="I10" s="29">
        <f t="shared" si="1"/>
        <v>1673.6401673640166</v>
      </c>
      <c r="J10" s="33">
        <f t="shared" si="2"/>
        <v>1195</v>
      </c>
      <c r="K10" s="20">
        <v>5</v>
      </c>
      <c r="L10" s="74">
        <v>5975</v>
      </c>
    </row>
    <row r="11" spans="1:12" s="20" customFormat="1">
      <c r="A11" s="30"/>
      <c r="B11" s="13" t="s">
        <v>266</v>
      </c>
      <c r="C11" s="13" t="s">
        <v>222</v>
      </c>
      <c r="D11" s="13">
        <v>10000000</v>
      </c>
      <c r="E11" s="13">
        <v>100</v>
      </c>
      <c r="F11" s="13">
        <v>20</v>
      </c>
      <c r="G11" s="13">
        <v>1</v>
      </c>
      <c r="H11" s="29">
        <f t="shared" si="0"/>
        <v>20.95</v>
      </c>
      <c r="I11" s="29">
        <f t="shared" si="1"/>
        <v>47.732696897374701</v>
      </c>
      <c r="J11" s="33">
        <f t="shared" si="2"/>
        <v>419</v>
      </c>
      <c r="K11" s="20">
        <v>1</v>
      </c>
      <c r="L11" s="20">
        <v>419</v>
      </c>
    </row>
    <row r="12" spans="1:12" s="20" customFormat="1">
      <c r="A12" s="30"/>
      <c r="B12" s="13" t="s">
        <v>266</v>
      </c>
      <c r="C12" s="13" t="s">
        <v>222</v>
      </c>
      <c r="D12" s="13">
        <v>10000000</v>
      </c>
      <c r="E12" s="13">
        <v>100</v>
      </c>
      <c r="F12" s="13">
        <v>20</v>
      </c>
      <c r="G12" s="13">
        <v>50</v>
      </c>
      <c r="H12" s="29">
        <f t="shared" si="0"/>
        <v>67.599999999999994</v>
      </c>
      <c r="I12" s="29">
        <f t="shared" si="1"/>
        <v>739.64497041420123</v>
      </c>
      <c r="J12" s="33">
        <f t="shared" si="2"/>
        <v>1352</v>
      </c>
      <c r="K12" s="20">
        <v>5</v>
      </c>
      <c r="L12" s="20">
        <v>6760</v>
      </c>
    </row>
    <row r="13" spans="1:12" s="20" customFormat="1">
      <c r="A13" s="30"/>
      <c r="B13" s="13" t="s">
        <v>266</v>
      </c>
      <c r="C13" s="13" t="s">
        <v>222</v>
      </c>
      <c r="D13" s="13">
        <v>10000000</v>
      </c>
      <c r="E13" s="13">
        <v>100</v>
      </c>
      <c r="F13" s="13">
        <v>20</v>
      </c>
      <c r="G13" s="13">
        <v>100</v>
      </c>
      <c r="H13" s="29">
        <f t="shared" si="0"/>
        <v>76.570000000000007</v>
      </c>
      <c r="I13" s="29">
        <f t="shared" si="1"/>
        <v>1305.9945148230377</v>
      </c>
      <c r="J13" s="33">
        <f t="shared" si="2"/>
        <v>1531.4</v>
      </c>
      <c r="K13" s="20">
        <v>5</v>
      </c>
      <c r="L13" s="20">
        <v>7657</v>
      </c>
    </row>
    <row r="14" spans="1:12">
      <c r="A14" s="31"/>
      <c r="B14" s="32" t="s">
        <v>267</v>
      </c>
      <c r="C14" s="8" t="s">
        <v>219</v>
      </c>
      <c r="D14" s="13">
        <v>10000000</v>
      </c>
      <c r="E14" s="13">
        <v>100</v>
      </c>
      <c r="F14" s="13">
        <v>20</v>
      </c>
      <c r="G14" s="13">
        <v>1</v>
      </c>
      <c r="H14" s="29">
        <f t="shared" si="0"/>
        <v>16883.3</v>
      </c>
      <c r="I14" s="29">
        <f t="shared" si="1"/>
        <v>5.9230126811701506E-2</v>
      </c>
      <c r="J14" s="33">
        <f t="shared" si="2"/>
        <v>337666</v>
      </c>
      <c r="K14" s="20">
        <v>1</v>
      </c>
      <c r="L14">
        <v>337666</v>
      </c>
    </row>
    <row r="15" spans="1:12">
      <c r="A15" s="31"/>
      <c r="B15" s="32" t="s">
        <v>267</v>
      </c>
      <c r="C15" s="8" t="s">
        <v>219</v>
      </c>
      <c r="D15" s="13">
        <v>10000000</v>
      </c>
      <c r="E15" s="13">
        <v>100</v>
      </c>
      <c r="F15" s="13">
        <v>20</v>
      </c>
      <c r="G15" s="13">
        <v>50</v>
      </c>
      <c r="H15" s="29">
        <f t="shared" si="0"/>
        <v>48915.409999999996</v>
      </c>
      <c r="I15" s="29">
        <f t="shared" si="1"/>
        <v>1.0221727672322485</v>
      </c>
      <c r="J15" s="33">
        <f t="shared" si="2"/>
        <v>978308.2</v>
      </c>
      <c r="K15" s="20">
        <v>5</v>
      </c>
      <c r="L15" s="20">
        <v>4891541</v>
      </c>
    </row>
    <row r="16" spans="1:12">
      <c r="A16" s="31"/>
      <c r="B16" s="32" t="s">
        <v>267</v>
      </c>
      <c r="C16" s="8" t="s">
        <v>220</v>
      </c>
      <c r="D16" s="13">
        <v>10000000</v>
      </c>
      <c r="E16" s="13">
        <v>100</v>
      </c>
      <c r="F16" s="13">
        <v>20</v>
      </c>
      <c r="G16" s="13">
        <v>1</v>
      </c>
      <c r="H16" s="29">
        <f t="shared" si="0"/>
        <v>23.9</v>
      </c>
      <c r="I16" s="29">
        <f t="shared" si="1"/>
        <v>41.84100418410042</v>
      </c>
      <c r="J16" s="33">
        <f t="shared" si="2"/>
        <v>478</v>
      </c>
      <c r="K16" s="20">
        <v>1</v>
      </c>
      <c r="L16">
        <v>478</v>
      </c>
    </row>
    <row r="17" spans="1:12">
      <c r="A17" s="31"/>
      <c r="B17" s="32" t="s">
        <v>267</v>
      </c>
      <c r="C17" s="8" t="s">
        <v>220</v>
      </c>
      <c r="D17" s="13">
        <v>10000000</v>
      </c>
      <c r="E17" s="13">
        <v>100</v>
      </c>
      <c r="F17" s="13">
        <v>20</v>
      </c>
      <c r="G17" s="13">
        <v>50</v>
      </c>
      <c r="H17" s="29">
        <f t="shared" si="0"/>
        <v>93.15</v>
      </c>
      <c r="I17" s="29">
        <f t="shared" si="1"/>
        <v>536.76865271068164</v>
      </c>
      <c r="J17" s="33">
        <f t="shared" si="2"/>
        <v>1863</v>
      </c>
      <c r="K17" s="20">
        <v>5</v>
      </c>
      <c r="L17">
        <v>9315</v>
      </c>
    </row>
    <row r="18" spans="1:12">
      <c r="A18" s="31"/>
      <c r="B18" s="32" t="s">
        <v>267</v>
      </c>
      <c r="C18" s="8" t="s">
        <v>220</v>
      </c>
      <c r="D18" s="13">
        <v>10000000</v>
      </c>
      <c r="E18" s="13">
        <v>100</v>
      </c>
      <c r="F18" s="13">
        <v>20</v>
      </c>
      <c r="G18" s="13">
        <v>100</v>
      </c>
      <c r="H18" s="29">
        <f t="shared" si="0"/>
        <v>100.42999999999999</v>
      </c>
      <c r="I18" s="29">
        <f t="shared" si="1"/>
        <v>995.71841083341644</v>
      </c>
      <c r="J18" s="33">
        <f t="shared" si="2"/>
        <v>2008.6</v>
      </c>
      <c r="K18" s="20">
        <v>5</v>
      </c>
      <c r="L18">
        <v>10043</v>
      </c>
    </row>
    <row r="19" spans="1:12">
      <c r="A19" s="31"/>
      <c r="B19" s="32" t="s">
        <v>267</v>
      </c>
      <c r="C19" s="8" t="s">
        <v>221</v>
      </c>
      <c r="D19" s="13">
        <v>10000000</v>
      </c>
      <c r="E19" s="13">
        <v>100</v>
      </c>
      <c r="F19" s="13">
        <v>20</v>
      </c>
      <c r="G19" s="13">
        <v>1</v>
      </c>
      <c r="H19" s="29">
        <f t="shared" si="0"/>
        <v>21.85</v>
      </c>
      <c r="I19" s="29">
        <f t="shared" si="1"/>
        <v>45.766590389016017</v>
      </c>
      <c r="J19" s="33">
        <f t="shared" si="2"/>
        <v>437</v>
      </c>
      <c r="K19" s="20">
        <v>1</v>
      </c>
      <c r="L19">
        <v>437</v>
      </c>
    </row>
    <row r="20" spans="1:12">
      <c r="A20" s="31"/>
      <c r="B20" s="32" t="s">
        <v>267</v>
      </c>
      <c r="C20" s="8" t="s">
        <v>221</v>
      </c>
      <c r="D20" s="13">
        <v>10000000</v>
      </c>
      <c r="E20" s="13">
        <v>100</v>
      </c>
      <c r="F20" s="13">
        <v>20</v>
      </c>
      <c r="G20" s="13">
        <v>50</v>
      </c>
      <c r="H20" s="29">
        <f t="shared" si="0"/>
        <v>88.460000000000008</v>
      </c>
      <c r="I20" s="29">
        <f t="shared" si="1"/>
        <v>565.22722134297987</v>
      </c>
      <c r="J20" s="33">
        <f t="shared" si="2"/>
        <v>1769.2</v>
      </c>
      <c r="K20" s="20">
        <v>5</v>
      </c>
      <c r="L20">
        <v>8846</v>
      </c>
    </row>
    <row r="21" spans="1:12" s="74" customFormat="1">
      <c r="A21" s="76"/>
      <c r="B21" s="32" t="s">
        <v>267</v>
      </c>
      <c r="C21" s="32" t="s">
        <v>221</v>
      </c>
      <c r="D21" s="32">
        <v>10000000</v>
      </c>
      <c r="E21" s="13">
        <v>100</v>
      </c>
      <c r="F21" s="13">
        <v>20</v>
      </c>
      <c r="G21" s="32">
        <v>100</v>
      </c>
      <c r="H21" s="29">
        <f t="shared" si="0"/>
        <v>99.77000000000001</v>
      </c>
      <c r="I21" s="29">
        <f t="shared" si="1"/>
        <v>1002.3053021950485</v>
      </c>
      <c r="J21" s="33">
        <f t="shared" si="2"/>
        <v>1995.4</v>
      </c>
      <c r="K21" s="20">
        <v>5</v>
      </c>
      <c r="L21" s="74">
        <v>9977</v>
      </c>
    </row>
    <row r="22" spans="1:12" s="20" customFormat="1">
      <c r="A22" s="30"/>
      <c r="B22" s="32" t="s">
        <v>267</v>
      </c>
      <c r="C22" s="13" t="s">
        <v>222</v>
      </c>
      <c r="D22" s="13">
        <v>10000000</v>
      </c>
      <c r="E22" s="13">
        <v>100</v>
      </c>
      <c r="F22" s="13">
        <v>20</v>
      </c>
      <c r="G22" s="13">
        <v>1</v>
      </c>
      <c r="H22" s="29">
        <f t="shared" si="0"/>
        <v>22.45</v>
      </c>
      <c r="I22" s="29">
        <f t="shared" si="1"/>
        <v>44.543429844098</v>
      </c>
      <c r="J22" s="33">
        <f t="shared" si="2"/>
        <v>449</v>
      </c>
      <c r="K22" s="20">
        <v>1</v>
      </c>
      <c r="L22" s="20">
        <v>449</v>
      </c>
    </row>
    <row r="23" spans="1:12" s="20" customFormat="1">
      <c r="A23" s="30"/>
      <c r="B23" s="32" t="s">
        <v>267</v>
      </c>
      <c r="C23" s="13" t="s">
        <v>222</v>
      </c>
      <c r="D23" s="13">
        <v>10000000</v>
      </c>
      <c r="E23" s="13">
        <v>100</v>
      </c>
      <c r="F23" s="13">
        <v>20</v>
      </c>
      <c r="G23" s="13">
        <v>50</v>
      </c>
      <c r="H23" s="29">
        <f t="shared" si="0"/>
        <v>91.77000000000001</v>
      </c>
      <c r="I23" s="29">
        <f t="shared" si="1"/>
        <v>544.84036177400014</v>
      </c>
      <c r="J23" s="33">
        <f t="shared" si="2"/>
        <v>1835.4</v>
      </c>
      <c r="K23" s="20">
        <v>5</v>
      </c>
      <c r="L23" s="20">
        <v>9177</v>
      </c>
    </row>
    <row r="24" spans="1:12" s="20" customFormat="1">
      <c r="A24" s="30"/>
      <c r="B24" s="32" t="s">
        <v>267</v>
      </c>
      <c r="C24" s="13" t="s">
        <v>222</v>
      </c>
      <c r="D24" s="13">
        <v>10000000</v>
      </c>
      <c r="E24" s="13">
        <v>100</v>
      </c>
      <c r="F24" s="13">
        <v>20</v>
      </c>
      <c r="G24" s="13">
        <v>100</v>
      </c>
      <c r="H24" s="29">
        <f t="shared" si="0"/>
        <v>95.66</v>
      </c>
      <c r="I24" s="29">
        <f t="shared" si="1"/>
        <v>1045.3690152623876</v>
      </c>
      <c r="J24" s="33">
        <f t="shared" si="2"/>
        <v>1913.2</v>
      </c>
      <c r="K24" s="20">
        <v>5</v>
      </c>
      <c r="L24" s="20">
        <v>9566</v>
      </c>
    </row>
  </sheetData>
  <mergeCells count="1">
    <mergeCell ref="A1:I1"/>
  </mergeCells>
  <phoneticPr fontId="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I22" sqref="I22"/>
    </sheetView>
  </sheetViews>
  <sheetFormatPr defaultColWidth="9" defaultRowHeight="14"/>
  <cols>
    <col min="2" max="2" width="9.7265625" bestFit="1" customWidth="1"/>
    <col min="3" max="3" width="23" customWidth="1"/>
    <col min="4" max="4" width="11.36328125" customWidth="1"/>
    <col min="5" max="5" width="9.7265625" bestFit="1" customWidth="1"/>
    <col min="6" max="6" width="7.7265625" bestFit="1" customWidth="1"/>
    <col min="7" max="7" width="9.7265625" bestFit="1" customWidth="1"/>
    <col min="8" max="8" width="7.7265625" bestFit="1" customWidth="1"/>
    <col min="10" max="10" width="10.26953125" customWidth="1"/>
    <col min="11" max="11" width="11.36328125" customWidth="1"/>
    <col min="12" max="12" width="6" customWidth="1"/>
    <col min="13" max="13" width="5.453125" customWidth="1"/>
    <col min="14" max="14" width="7.453125" customWidth="1"/>
  </cols>
  <sheetData>
    <row r="1" spans="1:16" ht="14.15" customHeight="1">
      <c r="A1" s="104" t="s">
        <v>114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6" ht="56">
      <c r="A2" s="5" t="s">
        <v>215</v>
      </c>
      <c r="B2" s="5" t="s">
        <v>270</v>
      </c>
      <c r="C2" s="5" t="s">
        <v>223</v>
      </c>
      <c r="D2" s="5" t="s">
        <v>117</v>
      </c>
      <c r="E2" s="5" t="s">
        <v>217</v>
      </c>
      <c r="F2" s="5" t="s">
        <v>118</v>
      </c>
      <c r="G2" s="5" t="s">
        <v>119</v>
      </c>
      <c r="H2" s="5" t="s">
        <v>120</v>
      </c>
      <c r="I2" s="5" t="s">
        <v>121</v>
      </c>
      <c r="J2" s="6" t="s">
        <v>122</v>
      </c>
      <c r="K2" s="6" t="s">
        <v>123</v>
      </c>
      <c r="L2" s="6" t="s">
        <v>153</v>
      </c>
      <c r="M2" s="7" t="s">
        <v>154</v>
      </c>
      <c r="N2" s="7" t="s">
        <v>135</v>
      </c>
    </row>
    <row r="3" spans="1:16">
      <c r="A3" s="101" t="s">
        <v>165</v>
      </c>
      <c r="B3" s="21" t="s">
        <v>268</v>
      </c>
      <c r="C3" s="22" t="s">
        <v>224</v>
      </c>
      <c r="D3" s="21">
        <v>10000000</v>
      </c>
      <c r="E3" s="21">
        <v>100</v>
      </c>
      <c r="F3" s="21">
        <v>1</v>
      </c>
      <c r="G3" s="21" t="s">
        <v>225</v>
      </c>
      <c r="H3" s="21">
        <v>20</v>
      </c>
      <c r="I3" s="8">
        <v>1</v>
      </c>
      <c r="J3" s="26">
        <f>N3/H3</f>
        <v>132.80000000000001</v>
      </c>
      <c r="K3" s="26">
        <f>1000/J3*I3</f>
        <v>7.5301204819277103</v>
      </c>
      <c r="L3" s="26"/>
      <c r="M3" s="11"/>
      <c r="N3" s="11">
        <f>P3/O3</f>
        <v>2656</v>
      </c>
      <c r="O3">
        <v>1</v>
      </c>
      <c r="P3">
        <v>2656</v>
      </c>
    </row>
    <row r="4" spans="1:16">
      <c r="A4" s="102"/>
      <c r="B4" s="21" t="s">
        <v>268</v>
      </c>
      <c r="C4" s="22" t="s">
        <v>224</v>
      </c>
      <c r="D4" s="21">
        <v>10000000</v>
      </c>
      <c r="E4" s="21">
        <v>100</v>
      </c>
      <c r="F4" s="21">
        <v>1</v>
      </c>
      <c r="G4" s="21" t="s">
        <v>225</v>
      </c>
      <c r="H4" s="21">
        <v>20</v>
      </c>
      <c r="I4" s="8">
        <v>50</v>
      </c>
      <c r="J4" s="26">
        <f t="shared" ref="J4:J8" si="0">N4/H4</f>
        <v>80.92</v>
      </c>
      <c r="K4" s="26">
        <f t="shared" ref="K4:K8" si="1">1000/J4*I4</f>
        <v>617.89421651013345</v>
      </c>
      <c r="L4" s="26"/>
      <c r="M4" s="11"/>
      <c r="N4" s="11">
        <f t="shared" ref="N4:N8" si="2">P4/O4</f>
        <v>1618.4</v>
      </c>
      <c r="O4">
        <v>5</v>
      </c>
      <c r="P4">
        <v>8092</v>
      </c>
    </row>
    <row r="5" spans="1:16" s="20" customFormat="1">
      <c r="A5" s="102"/>
      <c r="B5" s="21" t="s">
        <v>268</v>
      </c>
      <c r="C5" s="24" t="s">
        <v>224</v>
      </c>
      <c r="D5" s="21">
        <v>10000000</v>
      </c>
      <c r="E5" s="21">
        <v>100</v>
      </c>
      <c r="F5" s="23">
        <v>1</v>
      </c>
      <c r="G5" s="23" t="s">
        <v>225</v>
      </c>
      <c r="H5" s="21">
        <v>20</v>
      </c>
      <c r="I5" s="13">
        <v>100</v>
      </c>
      <c r="J5" s="26">
        <f t="shared" si="0"/>
        <v>120.79</v>
      </c>
      <c r="K5" s="26">
        <f t="shared" si="1"/>
        <v>827.88310290586969</v>
      </c>
      <c r="L5" s="27"/>
      <c r="M5" s="27"/>
      <c r="N5" s="11">
        <f t="shared" si="2"/>
        <v>2415.8000000000002</v>
      </c>
      <c r="O5" s="20">
        <v>5</v>
      </c>
      <c r="P5" s="20">
        <v>12079</v>
      </c>
    </row>
    <row r="6" spans="1:16">
      <c r="A6" s="102"/>
      <c r="B6" s="21" t="s">
        <v>268</v>
      </c>
      <c r="C6" s="22" t="s">
        <v>226</v>
      </c>
      <c r="D6" s="21">
        <v>10000000</v>
      </c>
      <c r="E6" s="21">
        <v>100</v>
      </c>
      <c r="F6" s="25">
        <v>1</v>
      </c>
      <c r="G6" s="21" t="s">
        <v>225</v>
      </c>
      <c r="H6" s="21">
        <v>20</v>
      </c>
      <c r="I6" s="8">
        <v>1</v>
      </c>
      <c r="J6" s="26">
        <f t="shared" si="0"/>
        <v>113.7</v>
      </c>
      <c r="K6" s="26">
        <f t="shared" si="1"/>
        <v>8.7950747581354438</v>
      </c>
      <c r="L6" s="11"/>
      <c r="M6" s="11"/>
      <c r="N6" s="11">
        <f t="shared" si="2"/>
        <v>2274</v>
      </c>
      <c r="O6">
        <v>1</v>
      </c>
      <c r="P6">
        <v>2274</v>
      </c>
    </row>
    <row r="7" spans="1:16">
      <c r="A7" s="102"/>
      <c r="B7" s="21" t="s">
        <v>268</v>
      </c>
      <c r="C7" s="22" t="s">
        <v>226</v>
      </c>
      <c r="D7" s="21">
        <v>10000000</v>
      </c>
      <c r="E7" s="21">
        <v>100</v>
      </c>
      <c r="F7" s="25">
        <v>1</v>
      </c>
      <c r="G7" s="21" t="s">
        <v>225</v>
      </c>
      <c r="H7" s="21">
        <v>20</v>
      </c>
      <c r="I7" s="8">
        <v>50</v>
      </c>
      <c r="J7" s="26">
        <f t="shared" si="0"/>
        <v>57.52</v>
      </c>
      <c r="K7" s="26">
        <f t="shared" si="1"/>
        <v>869.26286509040324</v>
      </c>
      <c r="L7" s="11"/>
      <c r="M7" s="11"/>
      <c r="N7" s="11">
        <f t="shared" si="2"/>
        <v>1150.4000000000001</v>
      </c>
      <c r="O7">
        <v>5</v>
      </c>
      <c r="P7">
        <v>5752</v>
      </c>
    </row>
    <row r="8" spans="1:16" s="20" customFormat="1">
      <c r="A8" s="102"/>
      <c r="B8" s="21" t="s">
        <v>268</v>
      </c>
      <c r="C8" s="24" t="s">
        <v>226</v>
      </c>
      <c r="D8" s="21">
        <v>10000000</v>
      </c>
      <c r="E8" s="21">
        <v>100</v>
      </c>
      <c r="F8" s="23">
        <v>1</v>
      </c>
      <c r="G8" s="23" t="s">
        <v>225</v>
      </c>
      <c r="H8" s="21">
        <v>20</v>
      </c>
      <c r="I8" s="13">
        <v>100</v>
      </c>
      <c r="J8" s="26">
        <f t="shared" si="0"/>
        <v>100.88</v>
      </c>
      <c r="K8" s="26">
        <f t="shared" si="1"/>
        <v>991.27676447264082</v>
      </c>
      <c r="L8" s="27"/>
      <c r="M8" s="27"/>
      <c r="N8" s="11">
        <f t="shared" si="2"/>
        <v>2017.6</v>
      </c>
      <c r="O8" s="20">
        <v>5</v>
      </c>
      <c r="P8" s="20">
        <v>10088</v>
      </c>
    </row>
  </sheetData>
  <mergeCells count="2">
    <mergeCell ref="A1:M1"/>
    <mergeCell ref="A3:A8"/>
  </mergeCells>
  <phoneticPr fontId="8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8" sqref="M18"/>
    </sheetView>
  </sheetViews>
  <sheetFormatPr defaultColWidth="9" defaultRowHeight="14"/>
  <cols>
    <col min="1" max="2" width="9.7265625" bestFit="1" customWidth="1"/>
    <col min="3" max="3" width="11.36328125" customWidth="1"/>
    <col min="4" max="6" width="8.7265625"/>
    <col min="7" max="7" width="9.26953125" customWidth="1"/>
    <col min="8" max="8" width="11.36328125" customWidth="1"/>
    <col min="9" max="9" width="7.453125" customWidth="1"/>
    <col min="10" max="11" width="8.7265625"/>
  </cols>
  <sheetData>
    <row r="1" spans="1:13" ht="14.15" customHeight="1">
      <c r="A1" s="104" t="s">
        <v>114</v>
      </c>
      <c r="B1" s="104"/>
      <c r="C1" s="104"/>
      <c r="D1" s="104"/>
      <c r="E1" s="104"/>
      <c r="F1" s="104"/>
      <c r="G1" s="104"/>
      <c r="H1" s="104"/>
      <c r="I1" s="104"/>
      <c r="J1" s="104"/>
    </row>
    <row r="2" spans="1:13" ht="42">
      <c r="A2" s="16" t="s">
        <v>215</v>
      </c>
      <c r="B2" s="5" t="s">
        <v>270</v>
      </c>
      <c r="C2" s="16" t="s">
        <v>117</v>
      </c>
      <c r="D2" s="16" t="s">
        <v>118</v>
      </c>
      <c r="E2" s="16" t="s">
        <v>120</v>
      </c>
      <c r="F2" s="16" t="s">
        <v>121</v>
      </c>
      <c r="G2" s="17" t="s">
        <v>122</v>
      </c>
      <c r="H2" s="17" t="s">
        <v>123</v>
      </c>
      <c r="I2" s="17" t="s">
        <v>153</v>
      </c>
      <c r="J2" s="19" t="s">
        <v>154</v>
      </c>
      <c r="K2" s="19" t="s">
        <v>135</v>
      </c>
    </row>
    <row r="3" spans="1:13">
      <c r="A3" s="101" t="s">
        <v>218</v>
      </c>
      <c r="B3" s="8" t="s">
        <v>269</v>
      </c>
      <c r="C3" s="8">
        <v>10000000</v>
      </c>
      <c r="D3" s="8">
        <v>1</v>
      </c>
      <c r="E3" s="8">
        <v>20</v>
      </c>
      <c r="F3" s="8">
        <v>1</v>
      </c>
      <c r="G3" s="18">
        <f>K3/E3</f>
        <v>3064.35</v>
      </c>
      <c r="H3" s="18">
        <f>1000/G3*F3</f>
        <v>0.32633348018339942</v>
      </c>
      <c r="I3" s="18"/>
      <c r="J3" s="9"/>
      <c r="K3" s="9">
        <f>M3/L3</f>
        <v>61287</v>
      </c>
      <c r="L3">
        <v>1</v>
      </c>
      <c r="M3">
        <v>61287</v>
      </c>
    </row>
    <row r="4" spans="1:13">
      <c r="A4" s="102"/>
      <c r="B4" s="8" t="s">
        <v>269</v>
      </c>
      <c r="C4" s="8">
        <v>10000000</v>
      </c>
      <c r="D4" s="8">
        <v>1</v>
      </c>
      <c r="E4" s="8">
        <v>20</v>
      </c>
      <c r="F4" s="8">
        <v>50</v>
      </c>
      <c r="G4" s="18">
        <f t="shared" ref="G4:G8" si="0">K4/E4</f>
        <v>2642.42</v>
      </c>
      <c r="H4" s="18">
        <f t="shared" ref="H4:H8" si="1">1000/G4*F4</f>
        <v>18.922048728059885</v>
      </c>
      <c r="I4" s="18"/>
      <c r="J4" s="9"/>
      <c r="K4" s="9">
        <f t="shared" ref="K4:K8" si="2">M4/L4</f>
        <v>52848.4</v>
      </c>
      <c r="L4">
        <v>5</v>
      </c>
      <c r="M4">
        <v>264242</v>
      </c>
    </row>
    <row r="5" spans="1:13">
      <c r="A5" s="103"/>
      <c r="B5" s="8" t="s">
        <v>269</v>
      </c>
      <c r="C5" s="8">
        <v>10000000</v>
      </c>
      <c r="D5" s="8">
        <v>1</v>
      </c>
      <c r="E5" s="8">
        <v>20</v>
      </c>
      <c r="F5" s="8">
        <v>100</v>
      </c>
      <c r="G5" s="18">
        <f t="shared" si="0"/>
        <v>2712.5099999999998</v>
      </c>
      <c r="H5" s="18">
        <f t="shared" si="1"/>
        <v>36.866223534659781</v>
      </c>
      <c r="I5" s="9"/>
      <c r="J5" s="9"/>
      <c r="K5" s="9">
        <f t="shared" si="2"/>
        <v>54250.2</v>
      </c>
      <c r="L5">
        <v>5</v>
      </c>
      <c r="M5">
        <v>271251</v>
      </c>
    </row>
    <row r="6" spans="1:13">
      <c r="A6" s="101" t="s">
        <v>218</v>
      </c>
      <c r="B6" s="8" t="s">
        <v>271</v>
      </c>
      <c r="C6" s="8">
        <v>10000000</v>
      </c>
      <c r="D6" s="8">
        <v>1</v>
      </c>
      <c r="E6" s="8">
        <v>20</v>
      </c>
      <c r="F6" s="8">
        <v>1</v>
      </c>
      <c r="G6" s="18">
        <f t="shared" si="0"/>
        <v>6681.65</v>
      </c>
      <c r="H6" s="18">
        <f t="shared" si="1"/>
        <v>0.14966363098935145</v>
      </c>
      <c r="I6" s="18"/>
      <c r="J6" s="9"/>
      <c r="K6" s="9">
        <f t="shared" si="2"/>
        <v>133633</v>
      </c>
      <c r="L6">
        <v>1</v>
      </c>
      <c r="M6">
        <v>133633</v>
      </c>
    </row>
    <row r="7" spans="1:13">
      <c r="A7" s="102"/>
      <c r="B7" s="8" t="s">
        <v>271</v>
      </c>
      <c r="C7" s="8">
        <v>10000000</v>
      </c>
      <c r="D7" s="8">
        <v>1</v>
      </c>
      <c r="E7" s="8">
        <v>20</v>
      </c>
      <c r="F7" s="8">
        <v>50</v>
      </c>
      <c r="G7" s="18">
        <f t="shared" si="0"/>
        <v>9054.4500000000007</v>
      </c>
      <c r="H7" s="18">
        <f t="shared" si="1"/>
        <v>5.5221465688142288</v>
      </c>
      <c r="I7" s="18"/>
      <c r="J7" s="9"/>
      <c r="K7" s="9">
        <f t="shared" si="2"/>
        <v>181089</v>
      </c>
      <c r="L7">
        <v>5</v>
      </c>
      <c r="M7">
        <v>905445</v>
      </c>
    </row>
    <row r="8" spans="1:13">
      <c r="A8" s="103"/>
      <c r="B8" s="8" t="s">
        <v>271</v>
      </c>
      <c r="C8" s="8">
        <v>10000000</v>
      </c>
      <c r="D8" s="8">
        <v>1</v>
      </c>
      <c r="E8" s="8">
        <v>20</v>
      </c>
      <c r="F8" s="8">
        <v>100</v>
      </c>
      <c r="G8" s="18">
        <f t="shared" si="0"/>
        <v>9180.4500000000007</v>
      </c>
      <c r="H8" s="18">
        <f t="shared" si="1"/>
        <v>10.892712230881928</v>
      </c>
      <c r="I8" s="9"/>
      <c r="J8" s="9"/>
      <c r="K8" s="9">
        <f t="shared" si="2"/>
        <v>183609</v>
      </c>
      <c r="L8">
        <v>5</v>
      </c>
      <c r="M8">
        <v>918045</v>
      </c>
    </row>
    <row r="9" spans="1:13">
      <c r="A9" s="111" t="s">
        <v>227</v>
      </c>
      <c r="B9" s="111"/>
      <c r="C9" s="111"/>
      <c r="D9" s="111"/>
      <c r="E9" s="111"/>
      <c r="F9" s="111"/>
      <c r="G9" s="111"/>
      <c r="H9" s="111"/>
      <c r="I9" s="111"/>
      <c r="J9" s="111"/>
    </row>
  </sheetData>
  <mergeCells count="4">
    <mergeCell ref="A1:J1"/>
    <mergeCell ref="A9:J9"/>
    <mergeCell ref="A3:A5"/>
    <mergeCell ref="A6:A8"/>
  </mergeCells>
  <phoneticPr fontId="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K18" sqref="K18"/>
    </sheetView>
  </sheetViews>
  <sheetFormatPr defaultColWidth="9" defaultRowHeight="14"/>
  <cols>
    <col min="1" max="1" width="6.6328125" customWidth="1"/>
    <col min="3" max="3" width="11.36328125" customWidth="1"/>
    <col min="6" max="6" width="15.08984375" customWidth="1"/>
    <col min="9" max="9" width="10.6328125"/>
    <col min="10" max="10" width="12.90625"/>
  </cols>
  <sheetData>
    <row r="1" spans="1:15" ht="14.15" customHeight="1">
      <c r="A1" s="112" t="s">
        <v>228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</row>
    <row r="2" spans="1:15" ht="42">
      <c r="A2" s="5" t="s">
        <v>115</v>
      </c>
      <c r="B2" s="5" t="s">
        <v>116</v>
      </c>
      <c r="C2" s="5" t="s">
        <v>117</v>
      </c>
      <c r="D2" s="5" t="s">
        <v>118</v>
      </c>
      <c r="E2" s="5" t="s">
        <v>229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6" t="s">
        <v>153</v>
      </c>
      <c r="L2" s="7" t="s">
        <v>154</v>
      </c>
      <c r="M2" s="7" t="s">
        <v>124</v>
      </c>
    </row>
    <row r="3" spans="1:15">
      <c r="A3" s="12" t="s">
        <v>125</v>
      </c>
      <c r="B3" s="93" t="s">
        <v>279</v>
      </c>
      <c r="C3" s="8">
        <v>10000000</v>
      </c>
      <c r="D3" s="11">
        <v>1</v>
      </c>
      <c r="E3" s="11" t="s">
        <v>230</v>
      </c>
      <c r="F3" s="13" t="s">
        <v>127</v>
      </c>
      <c r="G3" s="8">
        <v>20</v>
      </c>
      <c r="H3" s="14">
        <v>1</v>
      </c>
      <c r="I3" s="11">
        <f>M3/C3*H3</f>
        <v>0.276671</v>
      </c>
      <c r="J3" s="10">
        <f>1000/I3*H3</f>
        <v>3614.4012202218519</v>
      </c>
      <c r="K3" s="11"/>
      <c r="L3" s="11"/>
      <c r="M3" s="11">
        <f>O3/N3</f>
        <v>2766710</v>
      </c>
      <c r="N3">
        <v>1</v>
      </c>
      <c r="O3">
        <v>2766710</v>
      </c>
    </row>
    <row r="4" spans="1:15">
      <c r="A4" s="15"/>
      <c r="B4" s="93" t="s">
        <v>279</v>
      </c>
      <c r="C4" s="8">
        <v>10000000</v>
      </c>
      <c r="D4" s="11">
        <v>1</v>
      </c>
      <c r="E4" s="11" t="s">
        <v>230</v>
      </c>
      <c r="F4" s="13" t="s">
        <v>127</v>
      </c>
      <c r="G4" s="8">
        <v>20</v>
      </c>
      <c r="H4" s="14">
        <v>50</v>
      </c>
      <c r="I4" s="11">
        <f t="shared" ref="I4:I16" si="0">M4/C4*H4</f>
        <v>0.53356499999999996</v>
      </c>
      <c r="J4" s="10">
        <f t="shared" ref="J4:J16" si="1">1000/I4*H4</f>
        <v>93709.295024973544</v>
      </c>
      <c r="K4" s="11"/>
      <c r="L4" s="11"/>
      <c r="M4" s="11">
        <f t="shared" ref="M4:M16" si="2">O4/N4</f>
        <v>106713</v>
      </c>
      <c r="N4">
        <v>5</v>
      </c>
      <c r="O4">
        <v>533565</v>
      </c>
    </row>
    <row r="5" spans="1:15">
      <c r="A5" s="15"/>
      <c r="B5" s="93" t="s">
        <v>279</v>
      </c>
      <c r="C5" s="8">
        <v>10000000</v>
      </c>
      <c r="D5" s="11">
        <v>1</v>
      </c>
      <c r="E5" s="11" t="s">
        <v>230</v>
      </c>
      <c r="F5" s="13" t="s">
        <v>127</v>
      </c>
      <c r="G5" s="8">
        <v>20</v>
      </c>
      <c r="H5" s="14">
        <v>100</v>
      </c>
      <c r="I5" s="11">
        <f t="shared" si="0"/>
        <v>0.76653199999999999</v>
      </c>
      <c r="J5" s="10">
        <f t="shared" si="1"/>
        <v>130457.69778691561</v>
      </c>
      <c r="K5" s="11"/>
      <c r="L5" s="11"/>
      <c r="M5" s="11">
        <f t="shared" si="2"/>
        <v>76653.2</v>
      </c>
      <c r="N5">
        <v>5</v>
      </c>
      <c r="O5">
        <v>383266</v>
      </c>
    </row>
    <row r="6" spans="1:15">
      <c r="A6" s="15"/>
      <c r="B6" s="93" t="s">
        <v>279</v>
      </c>
      <c r="C6" s="8">
        <v>10000000</v>
      </c>
      <c r="D6" s="11">
        <v>1</v>
      </c>
      <c r="E6" s="11" t="s">
        <v>230</v>
      </c>
      <c r="F6" s="13" t="s">
        <v>127</v>
      </c>
      <c r="G6" s="8">
        <v>20</v>
      </c>
      <c r="H6" s="14">
        <v>200</v>
      </c>
      <c r="I6" s="11">
        <f t="shared" si="0"/>
        <v>1.0392760000000001</v>
      </c>
      <c r="J6" s="10">
        <f t="shared" si="1"/>
        <v>192441.66131037375</v>
      </c>
      <c r="K6" s="11"/>
      <c r="L6" s="11"/>
      <c r="M6" s="11">
        <f t="shared" si="2"/>
        <v>51963.8</v>
      </c>
      <c r="N6">
        <v>5</v>
      </c>
      <c r="O6">
        <v>259819</v>
      </c>
    </row>
    <row r="7" spans="1:15">
      <c r="B7" s="93" t="s">
        <v>279</v>
      </c>
      <c r="C7" s="8">
        <v>10000000</v>
      </c>
      <c r="D7" s="11">
        <v>1</v>
      </c>
      <c r="E7" s="11" t="s">
        <v>230</v>
      </c>
      <c r="F7" s="13" t="s">
        <v>136</v>
      </c>
      <c r="G7" s="8">
        <v>20</v>
      </c>
      <c r="H7" s="14">
        <v>1</v>
      </c>
      <c r="I7" s="11">
        <f t="shared" si="0"/>
        <v>0.32986399999999999</v>
      </c>
      <c r="J7" s="10">
        <f t="shared" si="1"/>
        <v>3031.552397351636</v>
      </c>
      <c r="K7" s="11"/>
      <c r="L7" s="11"/>
      <c r="M7" s="11">
        <f t="shared" si="2"/>
        <v>3298640</v>
      </c>
      <c r="N7">
        <v>1</v>
      </c>
      <c r="O7">
        <v>3298640</v>
      </c>
    </row>
    <row r="8" spans="1:15">
      <c r="B8" s="93" t="s">
        <v>279</v>
      </c>
      <c r="C8" s="8">
        <v>10000000</v>
      </c>
      <c r="D8" s="11">
        <v>1</v>
      </c>
      <c r="E8" s="11" t="s">
        <v>230</v>
      </c>
      <c r="F8" s="13" t="s">
        <v>136</v>
      </c>
      <c r="G8" s="8">
        <v>20</v>
      </c>
      <c r="H8" s="14">
        <v>100</v>
      </c>
      <c r="I8" s="11">
        <f t="shared" si="0"/>
        <v>0.41415800000000008</v>
      </c>
      <c r="J8" s="10">
        <f t="shared" si="1"/>
        <v>241453.7447061266</v>
      </c>
      <c r="K8" s="11"/>
      <c r="L8" s="11"/>
      <c r="M8" s="11">
        <f t="shared" si="2"/>
        <v>41415.800000000003</v>
      </c>
      <c r="N8">
        <v>5</v>
      </c>
      <c r="O8">
        <v>207079</v>
      </c>
    </row>
    <row r="9" spans="1:15">
      <c r="B9" s="93" t="s">
        <v>279</v>
      </c>
      <c r="C9" s="8">
        <v>10000000</v>
      </c>
      <c r="D9" s="11">
        <v>1</v>
      </c>
      <c r="E9" s="11" t="s">
        <v>230</v>
      </c>
      <c r="F9" s="13" t="s">
        <v>136</v>
      </c>
      <c r="G9" s="8">
        <v>20</v>
      </c>
      <c r="H9" s="14">
        <v>200</v>
      </c>
      <c r="I9" s="11">
        <f t="shared" si="0"/>
        <v>0.5456359999999999</v>
      </c>
      <c r="J9" s="10">
        <f t="shared" si="1"/>
        <v>366544.72945333528</v>
      </c>
      <c r="K9" s="11"/>
      <c r="L9" s="11"/>
      <c r="M9" s="11">
        <f t="shared" si="2"/>
        <v>27281.8</v>
      </c>
      <c r="N9">
        <v>5</v>
      </c>
      <c r="O9">
        <v>136409</v>
      </c>
    </row>
    <row r="10" spans="1:15">
      <c r="B10" s="93" t="s">
        <v>279</v>
      </c>
      <c r="C10" s="8">
        <v>10000000</v>
      </c>
      <c r="D10" s="11">
        <v>1</v>
      </c>
      <c r="E10" s="11" t="s">
        <v>231</v>
      </c>
      <c r="F10" s="13" t="s">
        <v>127</v>
      </c>
      <c r="G10" s="8">
        <v>20</v>
      </c>
      <c r="H10" s="14">
        <v>1</v>
      </c>
      <c r="I10" s="11">
        <f t="shared" si="0"/>
        <v>0.47114149999999999</v>
      </c>
      <c r="J10" s="10">
        <f t="shared" si="1"/>
        <v>2122.5045978755852</v>
      </c>
      <c r="K10" s="11"/>
      <c r="L10" s="11"/>
      <c r="M10" s="11">
        <f t="shared" si="2"/>
        <v>4711415</v>
      </c>
      <c r="N10">
        <v>1</v>
      </c>
      <c r="O10">
        <v>4711415</v>
      </c>
    </row>
    <row r="11" spans="1:15">
      <c r="B11" s="93" t="s">
        <v>279</v>
      </c>
      <c r="C11" s="8">
        <v>10000000</v>
      </c>
      <c r="D11" s="11">
        <v>1</v>
      </c>
      <c r="E11" s="11" t="s">
        <v>231</v>
      </c>
      <c r="F11" s="13" t="s">
        <v>127</v>
      </c>
      <c r="G11" s="8">
        <v>20</v>
      </c>
      <c r="H11" s="14">
        <v>50</v>
      </c>
      <c r="I11" s="11">
        <f t="shared" si="0"/>
        <v>0.47524899999999998</v>
      </c>
      <c r="J11" s="10">
        <f t="shared" si="1"/>
        <v>105208.00675014572</v>
      </c>
      <c r="K11" s="11"/>
      <c r="L11" s="11"/>
      <c r="M11" s="11">
        <f t="shared" si="2"/>
        <v>95049.8</v>
      </c>
      <c r="N11">
        <v>5</v>
      </c>
      <c r="O11">
        <v>475249</v>
      </c>
    </row>
    <row r="12" spans="1:15">
      <c r="B12" s="93" t="s">
        <v>279</v>
      </c>
      <c r="C12" s="8">
        <v>10000000</v>
      </c>
      <c r="D12" s="11">
        <v>1</v>
      </c>
      <c r="E12" s="11" t="s">
        <v>231</v>
      </c>
      <c r="F12" s="13" t="s">
        <v>127</v>
      </c>
      <c r="G12" s="8">
        <v>20</v>
      </c>
      <c r="H12" s="14">
        <v>100</v>
      </c>
      <c r="I12" s="11">
        <f t="shared" si="0"/>
        <v>0.59511000000000003</v>
      </c>
      <c r="J12" s="10">
        <f t="shared" si="1"/>
        <v>168036.16138192939</v>
      </c>
      <c r="K12" s="11"/>
      <c r="L12" s="11"/>
      <c r="M12" s="11">
        <f t="shared" si="2"/>
        <v>59511</v>
      </c>
      <c r="N12">
        <v>5</v>
      </c>
      <c r="O12">
        <v>297555</v>
      </c>
    </row>
    <row r="13" spans="1:15">
      <c r="B13" s="93" t="s">
        <v>279</v>
      </c>
      <c r="C13" s="8">
        <v>10000000</v>
      </c>
      <c r="D13" s="11">
        <v>1</v>
      </c>
      <c r="E13" s="11" t="s">
        <v>231</v>
      </c>
      <c r="F13" s="13" t="s">
        <v>127</v>
      </c>
      <c r="G13" s="8">
        <v>20</v>
      </c>
      <c r="H13" s="14">
        <v>200</v>
      </c>
      <c r="I13" s="11">
        <f t="shared" si="0"/>
        <v>0.80280000000000007</v>
      </c>
      <c r="J13" s="10">
        <f t="shared" si="1"/>
        <v>249128.05181863479</v>
      </c>
      <c r="K13" s="11"/>
      <c r="L13" s="11"/>
      <c r="M13" s="11">
        <f t="shared" si="2"/>
        <v>40140</v>
      </c>
      <c r="N13">
        <v>5</v>
      </c>
      <c r="O13">
        <v>200700</v>
      </c>
    </row>
    <row r="14" spans="1:15">
      <c r="B14" s="93" t="s">
        <v>279</v>
      </c>
      <c r="C14" s="8">
        <v>10000000</v>
      </c>
      <c r="D14" s="11">
        <v>1</v>
      </c>
      <c r="E14" s="11" t="s">
        <v>231</v>
      </c>
      <c r="F14" s="13" t="s">
        <v>136</v>
      </c>
      <c r="G14" s="8">
        <v>20</v>
      </c>
      <c r="H14" s="14">
        <v>1</v>
      </c>
      <c r="I14" s="11">
        <f t="shared" si="0"/>
        <v>0.25817410000000002</v>
      </c>
      <c r="J14" s="10">
        <f t="shared" si="1"/>
        <v>3873.3552281193192</v>
      </c>
      <c r="K14" s="11"/>
      <c r="L14" s="11"/>
      <c r="M14" s="11">
        <f t="shared" si="2"/>
        <v>2581741</v>
      </c>
      <c r="N14">
        <v>1</v>
      </c>
      <c r="O14">
        <v>2581741</v>
      </c>
    </row>
    <row r="15" spans="1:15">
      <c r="B15" s="93" t="s">
        <v>279</v>
      </c>
      <c r="C15" s="8">
        <v>10000000</v>
      </c>
      <c r="D15" s="11">
        <v>1</v>
      </c>
      <c r="E15" s="11" t="s">
        <v>231</v>
      </c>
      <c r="F15" s="13" t="s">
        <v>136</v>
      </c>
      <c r="G15" s="8">
        <v>20</v>
      </c>
      <c r="H15" s="14">
        <v>100</v>
      </c>
      <c r="I15" s="11">
        <f t="shared" si="0"/>
        <v>0.41708199999999995</v>
      </c>
      <c r="J15" s="10">
        <f t="shared" si="1"/>
        <v>239761.00622899097</v>
      </c>
      <c r="K15" s="11"/>
      <c r="L15" s="11"/>
      <c r="M15" s="11">
        <f t="shared" si="2"/>
        <v>41708.199999999997</v>
      </c>
      <c r="N15">
        <v>5</v>
      </c>
      <c r="O15">
        <v>208541</v>
      </c>
    </row>
    <row r="16" spans="1:15">
      <c r="B16" s="93" t="s">
        <v>279</v>
      </c>
      <c r="C16" s="8">
        <v>10000000</v>
      </c>
      <c r="D16" s="11">
        <v>1</v>
      </c>
      <c r="E16" s="11" t="s">
        <v>231</v>
      </c>
      <c r="F16" s="13" t="s">
        <v>136</v>
      </c>
      <c r="G16" s="8">
        <v>20</v>
      </c>
      <c r="H16" s="14">
        <v>200</v>
      </c>
      <c r="I16" s="11">
        <f t="shared" si="0"/>
        <v>0.51563599999999998</v>
      </c>
      <c r="J16" s="10">
        <f t="shared" si="1"/>
        <v>387870.51330783736</v>
      </c>
      <c r="K16" s="11"/>
      <c r="L16" s="11"/>
      <c r="M16" s="11">
        <f t="shared" si="2"/>
        <v>25781.8</v>
      </c>
      <c r="N16">
        <v>5</v>
      </c>
      <c r="O16">
        <v>128909</v>
      </c>
    </row>
  </sheetData>
  <mergeCells count="1">
    <mergeCell ref="A1:K1"/>
  </mergeCells>
  <phoneticPr fontId="8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6" sqref="F6"/>
    </sheetView>
  </sheetViews>
  <sheetFormatPr defaultColWidth="9" defaultRowHeight="14"/>
  <cols>
    <col min="1" max="1" width="22.90625" customWidth="1"/>
    <col min="3" max="3" width="11.36328125" customWidth="1"/>
  </cols>
  <sheetData>
    <row r="1" spans="1:7">
      <c r="A1" s="1"/>
      <c r="B1" s="1"/>
      <c r="C1" s="1"/>
      <c r="D1" s="1"/>
      <c r="E1" s="1"/>
      <c r="F1" s="1"/>
    </row>
    <row r="2" spans="1:7" ht="42">
      <c r="A2" s="2" t="s">
        <v>116</v>
      </c>
      <c r="B2" s="3" t="s">
        <v>170</v>
      </c>
      <c r="C2" s="4" t="s">
        <v>117</v>
      </c>
      <c r="D2" s="5" t="s">
        <v>187</v>
      </c>
      <c r="E2" s="6" t="s">
        <v>232</v>
      </c>
      <c r="F2" s="7" t="s">
        <v>233</v>
      </c>
    </row>
    <row r="3" spans="1:7">
      <c r="A3" s="8" t="s">
        <v>190</v>
      </c>
      <c r="B3" s="8" t="s">
        <v>234</v>
      </c>
      <c r="C3" s="8">
        <v>10000000</v>
      </c>
      <c r="D3" s="8">
        <v>1</v>
      </c>
      <c r="E3" s="9"/>
      <c r="F3" s="9"/>
    </row>
    <row r="4" spans="1:7">
      <c r="A4" s="8" t="s">
        <v>190</v>
      </c>
      <c r="B4" s="9" t="s">
        <v>235</v>
      </c>
      <c r="C4" s="8">
        <v>10000000</v>
      </c>
      <c r="D4" s="10">
        <v>1</v>
      </c>
      <c r="E4" s="10">
        <v>131</v>
      </c>
      <c r="F4" s="9"/>
      <c r="G4" s="43" t="s">
        <v>280</v>
      </c>
    </row>
    <row r="5" spans="1:7">
      <c r="A5" s="8" t="s">
        <v>190</v>
      </c>
      <c r="B5" s="11" t="s">
        <v>230</v>
      </c>
      <c r="C5" s="8">
        <v>10000000</v>
      </c>
      <c r="D5" s="10">
        <v>1</v>
      </c>
      <c r="E5" s="10">
        <v>130</v>
      </c>
      <c r="F5" s="11"/>
      <c r="G5" s="43" t="s">
        <v>281</v>
      </c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O33"/>
  <sheetViews>
    <sheetView zoomScale="70" zoomScaleNormal="70" workbookViewId="0">
      <selection activeCell="D5" sqref="D5"/>
    </sheetView>
  </sheetViews>
  <sheetFormatPr defaultColWidth="9" defaultRowHeight="14"/>
  <cols>
    <col min="2" max="2" width="37.08984375" customWidth="1"/>
    <col min="3" max="3" width="9.90625" bestFit="1" customWidth="1"/>
    <col min="4" max="4" width="18.90625" customWidth="1"/>
    <col min="5" max="5" width="10" customWidth="1"/>
    <col min="6" max="6" width="25.08984375" customWidth="1"/>
    <col min="7" max="7" width="7.453125" customWidth="1"/>
    <col min="8" max="8" width="9.08984375" customWidth="1"/>
    <col min="9" max="9" width="21.90625" customWidth="1"/>
    <col min="10" max="10" width="17.90625" customWidth="1"/>
    <col min="11" max="11" width="14.90625" customWidth="1"/>
  </cols>
  <sheetData>
    <row r="1" spans="1:15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</row>
    <row r="2" spans="1:15" ht="28">
      <c r="A2" s="5" t="s">
        <v>115</v>
      </c>
      <c r="B2" s="5" t="s">
        <v>116</v>
      </c>
      <c r="C2" s="5" t="s">
        <v>261</v>
      </c>
      <c r="D2" s="5" t="s">
        <v>250</v>
      </c>
      <c r="E2" s="5" t="s">
        <v>118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7" t="s">
        <v>124</v>
      </c>
      <c r="L2" s="7" t="s">
        <v>238</v>
      </c>
      <c r="M2" s="7" t="s">
        <v>237</v>
      </c>
    </row>
    <row r="3" spans="1:15">
      <c r="A3" s="71" t="s">
        <v>242</v>
      </c>
      <c r="B3" s="63" t="s">
        <v>241</v>
      </c>
      <c r="C3" s="63">
        <v>10000000</v>
      </c>
      <c r="D3" s="8">
        <f>C3/E3/G3/H3</f>
        <v>500000</v>
      </c>
      <c r="E3" s="11">
        <v>1</v>
      </c>
      <c r="F3" s="13" t="s">
        <v>127</v>
      </c>
      <c r="G3" s="8">
        <v>20</v>
      </c>
      <c r="H3" s="14">
        <v>1</v>
      </c>
      <c r="I3" s="11">
        <f>K3/C3*H3</f>
        <v>0.26114809999999999</v>
      </c>
      <c r="J3" s="10">
        <f t="shared" ref="J3:J30" si="0">1000/I3*H3</f>
        <v>3829.2447848557963</v>
      </c>
      <c r="K3" s="11">
        <f t="shared" ref="K3:K30" si="1">O3/N3</f>
        <v>2611481</v>
      </c>
      <c r="L3" s="65">
        <v>1.36</v>
      </c>
      <c r="M3" s="65">
        <v>733</v>
      </c>
      <c r="N3">
        <v>1</v>
      </c>
      <c r="O3" s="11">
        <v>2611481</v>
      </c>
    </row>
    <row r="4" spans="1:15">
      <c r="A4" s="48"/>
      <c r="B4" s="63" t="s">
        <v>241</v>
      </c>
      <c r="C4" s="63">
        <v>10000000</v>
      </c>
      <c r="D4" s="8">
        <f t="shared" ref="D4:D6" si="2">C4/E4/G4/H4</f>
        <v>10000</v>
      </c>
      <c r="E4" s="11">
        <v>1</v>
      </c>
      <c r="F4" s="13" t="s">
        <v>127</v>
      </c>
      <c r="G4" s="8">
        <v>20</v>
      </c>
      <c r="H4" s="14">
        <v>50</v>
      </c>
      <c r="I4" s="11">
        <f>K4/C4*H4</f>
        <v>0.44394500000000003</v>
      </c>
      <c r="J4" s="10">
        <f t="shared" si="0"/>
        <v>112626.56410140893</v>
      </c>
      <c r="K4" s="11">
        <f t="shared" si="1"/>
        <v>88789</v>
      </c>
      <c r="L4" s="65">
        <v>0.8</v>
      </c>
      <c r="M4" s="66">
        <v>61148</v>
      </c>
      <c r="N4">
        <v>5</v>
      </c>
      <c r="O4" s="11">
        <v>443945</v>
      </c>
    </row>
    <row r="5" spans="1:15">
      <c r="A5" s="48"/>
      <c r="B5" s="63" t="s">
        <v>241</v>
      </c>
      <c r="C5" s="63">
        <v>10000000</v>
      </c>
      <c r="D5" s="8">
        <f t="shared" si="2"/>
        <v>5000</v>
      </c>
      <c r="E5" s="11">
        <v>1</v>
      </c>
      <c r="F5" s="13" t="s">
        <v>127</v>
      </c>
      <c r="G5" s="8">
        <v>20</v>
      </c>
      <c r="H5" s="14">
        <v>100</v>
      </c>
      <c r="I5" s="11">
        <f>K5/C5*H5</f>
        <v>0.54191400000000001</v>
      </c>
      <c r="J5" s="10">
        <f t="shared" si="0"/>
        <v>184531.12486483093</v>
      </c>
      <c r="K5" s="11">
        <f t="shared" si="1"/>
        <v>54191.4</v>
      </c>
      <c r="L5" s="65">
        <v>1.08</v>
      </c>
      <c r="M5" s="66">
        <v>86405</v>
      </c>
      <c r="N5">
        <v>5</v>
      </c>
      <c r="O5" s="11">
        <v>270957</v>
      </c>
    </row>
    <row r="6" spans="1:15">
      <c r="A6" s="48"/>
      <c r="B6" s="63" t="s">
        <v>241</v>
      </c>
      <c r="C6" s="63">
        <v>10000000</v>
      </c>
      <c r="D6" s="8">
        <f t="shared" si="2"/>
        <v>2500</v>
      </c>
      <c r="E6" s="11">
        <v>1</v>
      </c>
      <c r="F6" s="13" t="s">
        <v>127</v>
      </c>
      <c r="G6" s="8">
        <v>20</v>
      </c>
      <c r="H6" s="14">
        <v>200</v>
      </c>
      <c r="I6" s="11">
        <f>K6/C6*H6</f>
        <v>0.71161200000000002</v>
      </c>
      <c r="J6" s="10">
        <f t="shared" si="0"/>
        <v>281052.03397356987</v>
      </c>
      <c r="K6" s="11">
        <f t="shared" si="1"/>
        <v>35580.6</v>
      </c>
      <c r="L6" s="65">
        <v>1.42</v>
      </c>
      <c r="M6" s="66">
        <v>134686</v>
      </c>
      <c r="N6">
        <v>5</v>
      </c>
      <c r="O6" s="11">
        <v>177903</v>
      </c>
    </row>
    <row r="7" spans="1:15">
      <c r="A7" s="48"/>
      <c r="B7" s="63" t="s">
        <v>241</v>
      </c>
      <c r="C7" s="63">
        <v>1</v>
      </c>
      <c r="D7" s="8">
        <v>1000</v>
      </c>
      <c r="E7" s="11">
        <v>1</v>
      </c>
      <c r="F7" s="64" t="s">
        <v>243</v>
      </c>
      <c r="G7" s="8">
        <v>20</v>
      </c>
      <c r="H7" s="14">
        <v>1</v>
      </c>
      <c r="I7" s="11">
        <f>K7/D7/G7</f>
        <v>0.2671</v>
      </c>
      <c r="J7" s="10">
        <f t="shared" si="0"/>
        <v>3743.9161362785471</v>
      </c>
      <c r="K7" s="11">
        <f t="shared" si="1"/>
        <v>5342</v>
      </c>
      <c r="L7" s="67"/>
      <c r="M7" s="67"/>
      <c r="N7">
        <v>1</v>
      </c>
      <c r="O7">
        <v>5342</v>
      </c>
    </row>
    <row r="8" spans="1:15">
      <c r="A8" s="48"/>
      <c r="B8" s="63" t="s">
        <v>241</v>
      </c>
      <c r="C8" s="63">
        <v>1</v>
      </c>
      <c r="D8" s="8">
        <v>1000</v>
      </c>
      <c r="E8" s="11">
        <v>1</v>
      </c>
      <c r="F8" s="13" t="s">
        <v>128</v>
      </c>
      <c r="G8" s="8">
        <v>20</v>
      </c>
      <c r="H8" s="14">
        <v>50</v>
      </c>
      <c r="I8" s="11">
        <f t="shared" ref="I8:I10" si="3">K8/D8/G8</f>
        <v>1.74668</v>
      </c>
      <c r="J8" s="10">
        <f t="shared" si="0"/>
        <v>28625.735681407015</v>
      </c>
      <c r="K8" s="11">
        <f t="shared" si="1"/>
        <v>34933.599999999999</v>
      </c>
      <c r="L8" s="67"/>
      <c r="M8" s="67"/>
      <c r="N8">
        <v>5</v>
      </c>
      <c r="O8">
        <v>174668</v>
      </c>
    </row>
    <row r="9" spans="1:15">
      <c r="A9" s="48"/>
      <c r="B9" s="63" t="s">
        <v>241</v>
      </c>
      <c r="C9" s="63">
        <v>1</v>
      </c>
      <c r="D9" s="8">
        <v>1000</v>
      </c>
      <c r="E9" s="11">
        <v>1</v>
      </c>
      <c r="F9" s="13" t="s">
        <v>128</v>
      </c>
      <c r="G9" s="8">
        <v>20</v>
      </c>
      <c r="H9" s="14">
        <v>100</v>
      </c>
      <c r="I9" s="11">
        <f t="shared" si="3"/>
        <v>3.4389600000000002</v>
      </c>
      <c r="J9" s="10">
        <f t="shared" si="0"/>
        <v>29078.558634005629</v>
      </c>
      <c r="K9" s="11">
        <f t="shared" si="1"/>
        <v>68779.199999999997</v>
      </c>
      <c r="L9" s="67"/>
      <c r="M9" s="67"/>
      <c r="N9">
        <v>5</v>
      </c>
      <c r="O9" s="86">
        <v>343896</v>
      </c>
    </row>
    <row r="10" spans="1:15">
      <c r="A10" s="48"/>
      <c r="B10" s="63" t="s">
        <v>241</v>
      </c>
      <c r="C10" s="63">
        <v>1</v>
      </c>
      <c r="D10" s="8">
        <v>1000</v>
      </c>
      <c r="E10" s="11">
        <v>1</v>
      </c>
      <c r="F10" s="13" t="s">
        <v>128</v>
      </c>
      <c r="G10" s="8">
        <v>20</v>
      </c>
      <c r="H10" s="14">
        <v>200</v>
      </c>
      <c r="I10" s="11">
        <f t="shared" si="3"/>
        <v>7.1257499999999991</v>
      </c>
      <c r="J10" s="10">
        <f t="shared" si="0"/>
        <v>28067.22099428131</v>
      </c>
      <c r="K10" s="11">
        <f t="shared" si="1"/>
        <v>142515</v>
      </c>
      <c r="L10" s="67"/>
      <c r="M10" s="67"/>
      <c r="N10">
        <v>5</v>
      </c>
      <c r="O10">
        <v>712575</v>
      </c>
    </row>
    <row r="11" spans="1:15">
      <c r="A11" s="71" t="s">
        <v>242</v>
      </c>
      <c r="B11" s="63" t="s">
        <v>239</v>
      </c>
      <c r="C11" s="63">
        <v>6000000</v>
      </c>
      <c r="D11" s="8">
        <f t="shared" ref="D11:D30" si="4">C11/E11/G11/H11</f>
        <v>300000</v>
      </c>
      <c r="E11" s="11">
        <v>1</v>
      </c>
      <c r="F11" s="13" t="s">
        <v>127</v>
      </c>
      <c r="G11" s="8">
        <v>20</v>
      </c>
      <c r="H11" s="14">
        <v>1</v>
      </c>
      <c r="I11" s="11">
        <f t="shared" ref="I11:I30" si="5">K11/C11*H11</f>
        <v>1.2339683333333333</v>
      </c>
      <c r="J11" s="10">
        <f t="shared" si="0"/>
        <v>810.3935676361225</v>
      </c>
      <c r="K11" s="11">
        <f t="shared" si="1"/>
        <v>7403810</v>
      </c>
      <c r="L11" s="65"/>
      <c r="M11" s="65"/>
      <c r="N11">
        <v>1</v>
      </c>
      <c r="O11">
        <v>7403810</v>
      </c>
    </row>
    <row r="12" spans="1:15">
      <c r="A12" s="48"/>
      <c r="B12" s="63" t="s">
        <v>239</v>
      </c>
      <c r="C12" s="63">
        <v>6000000</v>
      </c>
      <c r="D12" s="8">
        <f t="shared" si="4"/>
        <v>6000</v>
      </c>
      <c r="E12" s="11">
        <v>1</v>
      </c>
      <c r="F12" s="13" t="s">
        <v>127</v>
      </c>
      <c r="G12" s="8">
        <v>20</v>
      </c>
      <c r="H12" s="14">
        <v>50</v>
      </c>
      <c r="I12" s="11">
        <f t="shared" si="5"/>
        <v>1.8911916666666668</v>
      </c>
      <c r="J12" s="10">
        <f t="shared" si="0"/>
        <v>26438.356767999012</v>
      </c>
      <c r="K12" s="11">
        <f t="shared" si="1"/>
        <v>226943</v>
      </c>
      <c r="L12" s="65"/>
      <c r="M12" s="66"/>
      <c r="N12">
        <v>5</v>
      </c>
      <c r="O12">
        <v>1134715</v>
      </c>
    </row>
    <row r="13" spans="1:15">
      <c r="A13" s="48"/>
      <c r="B13" s="63" t="s">
        <v>239</v>
      </c>
      <c r="C13" s="63">
        <v>6000000</v>
      </c>
      <c r="D13" s="8">
        <f t="shared" si="4"/>
        <v>3000</v>
      </c>
      <c r="E13" s="11">
        <v>1</v>
      </c>
      <c r="F13" s="13" t="s">
        <v>127</v>
      </c>
      <c r="G13" s="8">
        <v>20</v>
      </c>
      <c r="H13" s="14">
        <v>100</v>
      </c>
      <c r="I13" s="11">
        <f t="shared" si="5"/>
        <v>1.0720399999999999</v>
      </c>
      <c r="J13" s="10">
        <f t="shared" si="0"/>
        <v>93280.101488750428</v>
      </c>
      <c r="K13" s="11">
        <f t="shared" si="1"/>
        <v>64322.400000000001</v>
      </c>
      <c r="L13" s="65"/>
      <c r="M13" s="66"/>
      <c r="N13">
        <v>5</v>
      </c>
      <c r="O13">
        <v>321612</v>
      </c>
    </row>
    <row r="14" spans="1:15">
      <c r="A14" s="48"/>
      <c r="B14" s="63" t="s">
        <v>239</v>
      </c>
      <c r="C14" s="63">
        <v>6000000</v>
      </c>
      <c r="D14" s="8">
        <f t="shared" si="4"/>
        <v>1500</v>
      </c>
      <c r="E14" s="11">
        <v>1</v>
      </c>
      <c r="F14" s="13" t="s">
        <v>127</v>
      </c>
      <c r="G14" s="8">
        <v>20</v>
      </c>
      <c r="H14" s="14">
        <v>200</v>
      </c>
      <c r="I14" s="11">
        <f t="shared" si="5"/>
        <v>1.9586866666666667</v>
      </c>
      <c r="J14" s="10">
        <f t="shared" si="0"/>
        <v>102109.23646116615</v>
      </c>
      <c r="K14" s="11">
        <f t="shared" si="1"/>
        <v>58760.6</v>
      </c>
      <c r="L14" s="65"/>
      <c r="M14" s="66"/>
      <c r="N14">
        <v>5</v>
      </c>
      <c r="O14">
        <v>293803</v>
      </c>
    </row>
    <row r="15" spans="1:15">
      <c r="A15" s="48"/>
      <c r="B15" s="63" t="s">
        <v>239</v>
      </c>
      <c r="C15" s="63">
        <v>6000000</v>
      </c>
      <c r="D15" s="8">
        <f t="shared" si="4"/>
        <v>300000</v>
      </c>
      <c r="E15" s="27">
        <v>1</v>
      </c>
      <c r="F15" s="64" t="s">
        <v>244</v>
      </c>
      <c r="G15" s="8">
        <v>20</v>
      </c>
      <c r="H15" s="14">
        <v>1</v>
      </c>
      <c r="I15" s="11">
        <f t="shared" si="5"/>
        <v>0.44400466666666666</v>
      </c>
      <c r="J15" s="10">
        <f t="shared" si="0"/>
        <v>2252.2285801800881</v>
      </c>
      <c r="K15" s="11">
        <f t="shared" si="1"/>
        <v>2664028</v>
      </c>
      <c r="L15" s="65">
        <v>1.2</v>
      </c>
      <c r="M15" s="65">
        <v>835</v>
      </c>
      <c r="N15">
        <v>1</v>
      </c>
      <c r="O15">
        <v>2664028</v>
      </c>
    </row>
    <row r="16" spans="1:15">
      <c r="A16" s="48"/>
      <c r="B16" s="63" t="s">
        <v>239</v>
      </c>
      <c r="C16" s="63">
        <v>6000000</v>
      </c>
      <c r="D16" s="8">
        <f t="shared" si="4"/>
        <v>6000</v>
      </c>
      <c r="E16" s="27">
        <v>1</v>
      </c>
      <c r="F16" s="13" t="s">
        <v>130</v>
      </c>
      <c r="G16" s="8">
        <v>20</v>
      </c>
      <c r="H16" s="14">
        <v>50</v>
      </c>
      <c r="I16" s="11">
        <f t="shared" si="5"/>
        <v>1.1175350000000002</v>
      </c>
      <c r="J16" s="10">
        <f t="shared" si="0"/>
        <v>44741.328012098049</v>
      </c>
      <c r="K16" s="11">
        <f t="shared" si="1"/>
        <v>134104.20000000001</v>
      </c>
      <c r="L16" s="65">
        <v>1.91</v>
      </c>
      <c r="M16" s="66">
        <v>25931</v>
      </c>
      <c r="N16">
        <v>5</v>
      </c>
      <c r="O16">
        <v>670521</v>
      </c>
    </row>
    <row r="17" spans="1:15">
      <c r="A17" s="48"/>
      <c r="B17" s="63" t="s">
        <v>239</v>
      </c>
      <c r="C17" s="63">
        <v>6000000</v>
      </c>
      <c r="D17" s="8">
        <f t="shared" si="4"/>
        <v>3000</v>
      </c>
      <c r="E17" s="27">
        <v>1</v>
      </c>
      <c r="F17" s="13" t="s">
        <v>130</v>
      </c>
      <c r="G17" s="8">
        <v>20</v>
      </c>
      <c r="H17" s="14">
        <v>100</v>
      </c>
      <c r="I17" s="11">
        <f t="shared" si="5"/>
        <v>1.0461666666666667</v>
      </c>
      <c r="J17" s="10">
        <f t="shared" si="0"/>
        <v>95587.06388402103</v>
      </c>
      <c r="K17" s="11">
        <f t="shared" si="1"/>
        <v>62770</v>
      </c>
      <c r="L17" s="65">
        <v>2.6</v>
      </c>
      <c r="M17" s="66">
        <v>38115</v>
      </c>
      <c r="N17">
        <v>5</v>
      </c>
      <c r="O17">
        <v>313850</v>
      </c>
    </row>
    <row r="18" spans="1:15">
      <c r="A18" s="48"/>
      <c r="B18" s="63" t="s">
        <v>239</v>
      </c>
      <c r="C18" s="63">
        <v>6000000</v>
      </c>
      <c r="D18" s="8">
        <f t="shared" si="4"/>
        <v>1500</v>
      </c>
      <c r="E18" s="27">
        <v>1</v>
      </c>
      <c r="F18" s="13" t="s">
        <v>130</v>
      </c>
      <c r="G18" s="8">
        <v>20</v>
      </c>
      <c r="H18" s="14">
        <v>200</v>
      </c>
      <c r="I18" s="11">
        <f t="shared" si="5"/>
        <v>1.9380733333333333</v>
      </c>
      <c r="J18" s="10">
        <f t="shared" si="0"/>
        <v>103195.2695288448</v>
      </c>
      <c r="K18" s="11">
        <f t="shared" si="1"/>
        <v>58142.2</v>
      </c>
      <c r="L18" s="65">
        <v>3.47</v>
      </c>
      <c r="M18" s="66">
        <v>47259</v>
      </c>
      <c r="N18">
        <v>5</v>
      </c>
      <c r="O18">
        <v>290711</v>
      </c>
    </row>
    <row r="19" spans="1:15">
      <c r="A19" s="48"/>
      <c r="B19" s="63" t="s">
        <v>240</v>
      </c>
      <c r="C19" s="63">
        <v>3000000</v>
      </c>
      <c r="D19" s="8">
        <f>C19/E19/G19/H19</f>
        <v>150000</v>
      </c>
      <c r="E19" s="11">
        <v>1</v>
      </c>
      <c r="F19" s="13" t="s">
        <v>131</v>
      </c>
      <c r="G19" s="8">
        <v>20</v>
      </c>
      <c r="H19" s="14">
        <v>1</v>
      </c>
      <c r="I19" s="11">
        <f t="shared" si="5"/>
        <v>0.61204866666666669</v>
      </c>
      <c r="J19" s="10">
        <f t="shared" si="0"/>
        <v>1633.8570026566515</v>
      </c>
      <c r="K19" s="11">
        <f t="shared" si="1"/>
        <v>1836146</v>
      </c>
      <c r="L19" s="65">
        <v>1.52</v>
      </c>
      <c r="M19" s="65">
        <v>658</v>
      </c>
      <c r="N19">
        <v>1</v>
      </c>
      <c r="O19">
        <v>1836146</v>
      </c>
    </row>
    <row r="20" spans="1:15">
      <c r="A20" s="48"/>
      <c r="B20" s="63" t="s">
        <v>240</v>
      </c>
      <c r="C20" s="63">
        <v>3000000</v>
      </c>
      <c r="D20" s="8">
        <f t="shared" si="4"/>
        <v>3000</v>
      </c>
      <c r="E20" s="11">
        <v>1</v>
      </c>
      <c r="F20" s="13" t="s">
        <v>131</v>
      </c>
      <c r="G20" s="8">
        <v>20</v>
      </c>
      <c r="H20" s="14">
        <v>50</v>
      </c>
      <c r="I20" s="11">
        <f t="shared" si="5"/>
        <v>2.9631466666666664</v>
      </c>
      <c r="J20" s="10">
        <f t="shared" si="0"/>
        <v>16873.953814863482</v>
      </c>
      <c r="K20" s="11">
        <f t="shared" si="1"/>
        <v>177788.79999999999</v>
      </c>
      <c r="L20" s="65">
        <v>2.15</v>
      </c>
      <c r="M20" s="66">
        <v>23079</v>
      </c>
      <c r="N20">
        <v>5</v>
      </c>
      <c r="O20">
        <v>888944</v>
      </c>
    </row>
    <row r="21" spans="1:15">
      <c r="A21" s="48"/>
      <c r="B21" s="63" t="s">
        <v>240</v>
      </c>
      <c r="C21" s="63">
        <v>3000000</v>
      </c>
      <c r="D21" s="8">
        <f t="shared" si="4"/>
        <v>1500</v>
      </c>
      <c r="E21" s="11">
        <v>1</v>
      </c>
      <c r="F21" s="13" t="s">
        <v>131</v>
      </c>
      <c r="G21" s="8">
        <v>20</v>
      </c>
      <c r="H21" s="14">
        <v>100</v>
      </c>
      <c r="I21" s="11">
        <f t="shared" si="5"/>
        <v>3.017126666666667</v>
      </c>
      <c r="J21" s="10">
        <f t="shared" si="0"/>
        <v>33144.117250629184</v>
      </c>
      <c r="K21" s="11">
        <f t="shared" si="1"/>
        <v>90513.8</v>
      </c>
      <c r="L21" s="65">
        <v>2.86</v>
      </c>
      <c r="M21" s="66">
        <v>34608</v>
      </c>
      <c r="N21">
        <v>5</v>
      </c>
      <c r="O21">
        <v>452569</v>
      </c>
    </row>
    <row r="22" spans="1:15">
      <c r="A22" s="48"/>
      <c r="B22" s="63" t="s">
        <v>240</v>
      </c>
      <c r="C22" s="63">
        <v>3000000</v>
      </c>
      <c r="D22" s="8">
        <f t="shared" si="4"/>
        <v>750</v>
      </c>
      <c r="E22" s="11">
        <v>1</v>
      </c>
      <c r="F22" s="13" t="s">
        <v>131</v>
      </c>
      <c r="G22" s="8">
        <v>20</v>
      </c>
      <c r="H22" s="14">
        <v>200</v>
      </c>
      <c r="I22" s="11">
        <f t="shared" si="5"/>
        <v>5.9786933333333323</v>
      </c>
      <c r="J22" s="10">
        <f t="shared" si="0"/>
        <v>33452.125548057331</v>
      </c>
      <c r="K22" s="11">
        <f t="shared" si="1"/>
        <v>89680.4</v>
      </c>
      <c r="L22" s="65">
        <v>5.86</v>
      </c>
      <c r="M22" s="66">
        <v>33781</v>
      </c>
      <c r="N22">
        <v>5</v>
      </c>
      <c r="O22">
        <v>448402</v>
      </c>
    </row>
    <row r="23" spans="1:15">
      <c r="A23" s="48"/>
      <c r="B23" s="63" t="s">
        <v>241</v>
      </c>
      <c r="C23" s="63">
        <v>10000000</v>
      </c>
      <c r="D23" s="8">
        <f t="shared" si="4"/>
        <v>125000</v>
      </c>
      <c r="E23" s="11">
        <v>4</v>
      </c>
      <c r="F23" s="13" t="s">
        <v>132</v>
      </c>
      <c r="G23" s="8">
        <v>20</v>
      </c>
      <c r="H23" s="14">
        <v>1</v>
      </c>
      <c r="I23" s="11">
        <f t="shared" si="5"/>
        <v>0.33186959999999999</v>
      </c>
      <c r="J23" s="10">
        <f t="shared" si="0"/>
        <v>3013.2317030544527</v>
      </c>
      <c r="K23" s="11">
        <f t="shared" si="1"/>
        <v>3318696</v>
      </c>
      <c r="L23" s="65">
        <v>4.8499999999999996</v>
      </c>
      <c r="M23" s="65">
        <v>206</v>
      </c>
      <c r="N23">
        <v>1</v>
      </c>
      <c r="O23">
        <v>3318696</v>
      </c>
    </row>
    <row r="24" spans="1:15">
      <c r="A24" s="48"/>
      <c r="B24" s="63" t="s">
        <v>241</v>
      </c>
      <c r="C24" s="63">
        <v>10000000</v>
      </c>
      <c r="D24" s="8">
        <f t="shared" si="4"/>
        <v>2500</v>
      </c>
      <c r="E24" s="11">
        <v>4</v>
      </c>
      <c r="F24" s="13" t="s">
        <v>132</v>
      </c>
      <c r="G24" s="8">
        <v>20</v>
      </c>
      <c r="H24" s="14">
        <v>50</v>
      </c>
      <c r="I24" s="11">
        <f t="shared" si="5"/>
        <v>0.43084000000000006</v>
      </c>
      <c r="J24" s="10">
        <f t="shared" si="0"/>
        <v>116052.36282610713</v>
      </c>
      <c r="K24" s="11">
        <f t="shared" si="1"/>
        <v>86168</v>
      </c>
      <c r="L24" s="65">
        <v>10.029999999999999</v>
      </c>
      <c r="M24" s="66">
        <v>4848</v>
      </c>
      <c r="N24">
        <v>5</v>
      </c>
      <c r="O24">
        <v>430840</v>
      </c>
    </row>
    <row r="25" spans="1:15">
      <c r="A25" s="48"/>
      <c r="B25" s="63" t="s">
        <v>241</v>
      </c>
      <c r="C25" s="63">
        <v>10000000</v>
      </c>
      <c r="D25" s="8">
        <f t="shared" si="4"/>
        <v>1250</v>
      </c>
      <c r="E25" s="11">
        <v>4</v>
      </c>
      <c r="F25" s="13" t="s">
        <v>132</v>
      </c>
      <c r="G25" s="8">
        <v>20</v>
      </c>
      <c r="H25" s="14">
        <v>100</v>
      </c>
      <c r="I25" s="11">
        <f t="shared" si="5"/>
        <v>0.48849800000000004</v>
      </c>
      <c r="J25" s="10">
        <f t="shared" si="0"/>
        <v>204709.12879888964</v>
      </c>
      <c r="K25" s="11">
        <f t="shared" si="1"/>
        <v>48849.8</v>
      </c>
      <c r="L25" s="65">
        <v>13.13</v>
      </c>
      <c r="M25" s="66">
        <v>7552</v>
      </c>
      <c r="N25">
        <v>5</v>
      </c>
      <c r="O25">
        <v>244249</v>
      </c>
    </row>
    <row r="26" spans="1:15">
      <c r="A26" s="48"/>
      <c r="B26" s="63" t="s">
        <v>241</v>
      </c>
      <c r="C26" s="63">
        <v>10000000</v>
      </c>
      <c r="D26" s="8">
        <f t="shared" si="4"/>
        <v>625</v>
      </c>
      <c r="E26" s="11">
        <v>4</v>
      </c>
      <c r="F26" s="13" t="s">
        <v>132</v>
      </c>
      <c r="G26" s="8">
        <v>20</v>
      </c>
      <c r="H26" s="14">
        <v>200</v>
      </c>
      <c r="I26" s="11">
        <f t="shared" si="5"/>
        <v>0.70997199999999994</v>
      </c>
      <c r="J26" s="10">
        <f t="shared" si="0"/>
        <v>281701.25019014836</v>
      </c>
      <c r="K26" s="11">
        <f t="shared" si="1"/>
        <v>35498.6</v>
      </c>
      <c r="L26" s="65">
        <v>16.170000000000002</v>
      </c>
      <c r="M26" s="66">
        <v>12188</v>
      </c>
      <c r="N26">
        <v>5</v>
      </c>
      <c r="O26">
        <v>177493</v>
      </c>
    </row>
    <row r="27" spans="1:15">
      <c r="A27" s="48"/>
      <c r="B27" s="63" t="s">
        <v>241</v>
      </c>
      <c r="C27" s="63">
        <v>10000000</v>
      </c>
      <c r="D27" s="8">
        <f t="shared" si="4"/>
        <v>125000</v>
      </c>
      <c r="E27" s="11">
        <v>4</v>
      </c>
      <c r="F27" s="13" t="s">
        <v>133</v>
      </c>
      <c r="G27" s="8">
        <v>20</v>
      </c>
      <c r="H27" s="14">
        <v>1</v>
      </c>
      <c r="I27" s="11">
        <f t="shared" si="5"/>
        <v>0.38014340000000002</v>
      </c>
      <c r="J27" s="10">
        <f t="shared" si="0"/>
        <v>2630.5862471898763</v>
      </c>
      <c r="K27" s="11">
        <f t="shared" si="1"/>
        <v>3801434</v>
      </c>
      <c r="L27" s="65">
        <v>1.07</v>
      </c>
      <c r="M27" s="65">
        <v>936</v>
      </c>
      <c r="N27">
        <v>1</v>
      </c>
      <c r="O27">
        <v>3801434</v>
      </c>
    </row>
    <row r="28" spans="1:15">
      <c r="A28" s="48"/>
      <c r="B28" s="63" t="s">
        <v>241</v>
      </c>
      <c r="C28" s="63">
        <v>10000000</v>
      </c>
      <c r="D28" s="8">
        <f t="shared" si="4"/>
        <v>2500</v>
      </c>
      <c r="E28" s="11">
        <v>4</v>
      </c>
      <c r="F28" s="13" t="s">
        <v>133</v>
      </c>
      <c r="G28" s="8">
        <v>20</v>
      </c>
      <c r="H28" s="14">
        <v>50</v>
      </c>
      <c r="I28" s="11">
        <f t="shared" si="5"/>
        <v>0.48171400000000003</v>
      </c>
      <c r="J28" s="10">
        <f t="shared" si="0"/>
        <v>103796.02834877126</v>
      </c>
      <c r="K28" s="11">
        <f t="shared" si="1"/>
        <v>96342.8</v>
      </c>
      <c r="L28" s="65">
        <v>1.27</v>
      </c>
      <c r="M28" s="66">
        <v>38912</v>
      </c>
      <c r="N28">
        <v>5</v>
      </c>
      <c r="O28">
        <v>481714</v>
      </c>
    </row>
    <row r="29" spans="1:15">
      <c r="A29" s="48"/>
      <c r="B29" s="63" t="s">
        <v>241</v>
      </c>
      <c r="C29" s="63">
        <v>10000000</v>
      </c>
      <c r="D29" s="8">
        <f t="shared" si="4"/>
        <v>1250</v>
      </c>
      <c r="E29" s="11">
        <v>4</v>
      </c>
      <c r="F29" s="13" t="s">
        <v>133</v>
      </c>
      <c r="G29" s="8">
        <v>20</v>
      </c>
      <c r="H29" s="14">
        <v>100</v>
      </c>
      <c r="I29" s="11">
        <f t="shared" si="5"/>
        <v>0.55069400000000002</v>
      </c>
      <c r="J29" s="10">
        <f t="shared" si="0"/>
        <v>181589.04945396172</v>
      </c>
      <c r="K29" s="11">
        <f t="shared" si="1"/>
        <v>55069.4</v>
      </c>
      <c r="L29" s="65">
        <v>1.5</v>
      </c>
      <c r="M29" s="66">
        <v>65271</v>
      </c>
      <c r="N29">
        <v>5</v>
      </c>
      <c r="O29">
        <v>275347</v>
      </c>
    </row>
    <row r="30" spans="1:15">
      <c r="A30" s="72"/>
      <c r="B30" s="63" t="s">
        <v>241</v>
      </c>
      <c r="C30" s="63">
        <v>10000000</v>
      </c>
      <c r="D30" s="8">
        <f t="shared" si="4"/>
        <v>625</v>
      </c>
      <c r="E30" s="11">
        <v>4</v>
      </c>
      <c r="F30" s="13" t="s">
        <v>133</v>
      </c>
      <c r="G30" s="8">
        <v>20</v>
      </c>
      <c r="H30" s="14">
        <v>200</v>
      </c>
      <c r="I30" s="11">
        <f t="shared" si="5"/>
        <v>0.76889200000000002</v>
      </c>
      <c r="J30" s="10">
        <f t="shared" si="0"/>
        <v>260114.55444977968</v>
      </c>
      <c r="K30" s="11">
        <f t="shared" si="1"/>
        <v>38444.6</v>
      </c>
      <c r="L30" s="65">
        <v>2.1</v>
      </c>
      <c r="M30" s="66">
        <v>93455</v>
      </c>
      <c r="N30">
        <v>5</v>
      </c>
      <c r="O30">
        <v>192223</v>
      </c>
    </row>
    <row r="31" spans="1:15" ht="14.15" customHeight="1">
      <c r="A31" s="95" t="s">
        <v>134</v>
      </c>
      <c r="B31" s="95"/>
      <c r="C31" s="95"/>
      <c r="D31" s="95"/>
      <c r="E31" s="95"/>
      <c r="F31" s="95"/>
      <c r="G31" s="95"/>
      <c r="H31" s="95"/>
      <c r="I31" s="95"/>
      <c r="J31" s="95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70"/>
      <c r="K32" s="1"/>
    </row>
    <row r="33" spans="8:8">
      <c r="H33" s="1"/>
    </row>
  </sheetData>
  <mergeCells count="2">
    <mergeCell ref="A1:J1"/>
    <mergeCell ref="A31:J31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32"/>
  <sheetViews>
    <sheetView zoomScale="70" zoomScaleNormal="70" workbookViewId="0">
      <selection activeCell="M26" sqref="M26"/>
    </sheetView>
  </sheetViews>
  <sheetFormatPr defaultColWidth="9" defaultRowHeight="14"/>
  <cols>
    <col min="1" max="1" width="10.26953125" customWidth="1"/>
    <col min="2" max="2" width="33.90625" customWidth="1"/>
    <col min="3" max="3" width="9.90625" bestFit="1" customWidth="1"/>
    <col min="4" max="4" width="17" bestFit="1" customWidth="1"/>
    <col min="5" max="5" width="9.08984375" customWidth="1"/>
    <col min="6" max="6" width="22.453125" customWidth="1"/>
    <col min="7" max="7" width="10.08984375" hidden="1" customWidth="1"/>
    <col min="8" max="8" width="9.6328125" customWidth="1"/>
    <col min="9" max="9" width="10.6328125" customWidth="1"/>
    <col min="10" max="10" width="25.6328125" customWidth="1"/>
    <col min="11" max="11" width="13.453125" customWidth="1"/>
    <col min="12" max="12" width="15.7265625" customWidth="1"/>
    <col min="14" max="14" width="13.08984375" bestFit="1" customWidth="1"/>
  </cols>
  <sheetData>
    <row r="1" spans="1:16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6" ht="28">
      <c r="A2" s="5" t="s">
        <v>115</v>
      </c>
      <c r="B2" s="5" t="s">
        <v>116</v>
      </c>
      <c r="C2" s="5" t="s">
        <v>261</v>
      </c>
      <c r="D2" s="5" t="s">
        <v>256</v>
      </c>
      <c r="E2" s="5" t="s">
        <v>118</v>
      </c>
      <c r="F2" s="5" t="s">
        <v>119</v>
      </c>
      <c r="G2" s="5" t="s">
        <v>120</v>
      </c>
      <c r="H2" s="5" t="s">
        <v>120</v>
      </c>
      <c r="I2" s="5" t="s">
        <v>121</v>
      </c>
      <c r="J2" s="6" t="s">
        <v>122</v>
      </c>
      <c r="K2" s="6" t="s">
        <v>123</v>
      </c>
      <c r="L2" s="7" t="s">
        <v>135</v>
      </c>
      <c r="M2" s="7" t="s">
        <v>238</v>
      </c>
      <c r="N2" s="7" t="s">
        <v>237</v>
      </c>
    </row>
    <row r="3" spans="1:16">
      <c r="A3" s="82" t="s">
        <v>125</v>
      </c>
      <c r="B3" s="63" t="s">
        <v>262</v>
      </c>
      <c r="C3" s="63">
        <v>10000000</v>
      </c>
      <c r="D3" s="8">
        <f>C3/E3/H3/I3</f>
        <v>500000</v>
      </c>
      <c r="E3" s="11">
        <v>1</v>
      </c>
      <c r="F3" s="13" t="s">
        <v>136</v>
      </c>
      <c r="G3" s="8">
        <v>10000</v>
      </c>
      <c r="H3" s="8">
        <v>20</v>
      </c>
      <c r="I3" s="14">
        <v>1</v>
      </c>
      <c r="J3" s="10">
        <f>L3/C3*I3</f>
        <v>0.20846120000000001</v>
      </c>
      <c r="K3" s="10">
        <f>1000/J3*I3</f>
        <v>4797.0557590573208</v>
      </c>
      <c r="L3" s="11">
        <f>P3/O3</f>
        <v>2084612</v>
      </c>
      <c r="M3" s="58">
        <v>0.69</v>
      </c>
      <c r="N3" s="59">
        <v>1442</v>
      </c>
      <c r="O3">
        <v>1</v>
      </c>
      <c r="P3">
        <v>2084612</v>
      </c>
    </row>
    <row r="4" spans="1:16">
      <c r="A4" s="48"/>
      <c r="B4" s="63" t="s">
        <v>262</v>
      </c>
      <c r="C4" s="63">
        <v>10000000</v>
      </c>
      <c r="D4" s="8">
        <f t="shared" ref="D4:D23" si="0">C4/E4/H4/I4</f>
        <v>5000</v>
      </c>
      <c r="E4" s="11">
        <v>1</v>
      </c>
      <c r="F4" s="13" t="s">
        <v>136</v>
      </c>
      <c r="G4" s="8">
        <v>10000</v>
      </c>
      <c r="H4" s="8">
        <v>20</v>
      </c>
      <c r="I4" s="14">
        <v>100</v>
      </c>
      <c r="J4" s="10">
        <f t="shared" ref="J4:J23" si="1">L4/C4*I4</f>
        <v>0.51347199999999993</v>
      </c>
      <c r="K4" s="10">
        <f t="shared" ref="K4:K23" si="2">1000/J4*I4</f>
        <v>194752.58631434629</v>
      </c>
      <c r="L4" s="11">
        <f t="shared" ref="L4:L23" si="3">P4/O4</f>
        <v>51347.199999999997</v>
      </c>
      <c r="M4" s="58">
        <v>1.1100000000000001</v>
      </c>
      <c r="N4" s="59">
        <v>87379</v>
      </c>
      <c r="O4">
        <v>5</v>
      </c>
      <c r="P4">
        <v>256736</v>
      </c>
    </row>
    <row r="5" spans="1:16">
      <c r="A5" s="48"/>
      <c r="B5" s="63" t="s">
        <v>262</v>
      </c>
      <c r="C5" s="63">
        <v>10000000</v>
      </c>
      <c r="D5" s="8">
        <f t="shared" si="0"/>
        <v>2500</v>
      </c>
      <c r="E5" s="11">
        <v>1</v>
      </c>
      <c r="F5" s="13" t="s">
        <v>136</v>
      </c>
      <c r="G5" s="8">
        <v>10000</v>
      </c>
      <c r="H5" s="8">
        <v>20</v>
      </c>
      <c r="I5" s="14">
        <v>200</v>
      </c>
      <c r="J5" s="10">
        <f t="shared" si="1"/>
        <v>0.52026400000000006</v>
      </c>
      <c r="K5" s="10">
        <f t="shared" si="2"/>
        <v>384420.21742807492</v>
      </c>
      <c r="L5" s="11">
        <f t="shared" si="3"/>
        <v>26013.200000000001</v>
      </c>
      <c r="M5" s="58">
        <v>1.29</v>
      </c>
      <c r="N5" s="59">
        <v>147950</v>
      </c>
      <c r="O5">
        <v>5</v>
      </c>
      <c r="P5">
        <v>130066</v>
      </c>
    </row>
    <row r="6" spans="1:16">
      <c r="A6" s="82"/>
      <c r="B6" s="63" t="s">
        <v>251</v>
      </c>
      <c r="C6" s="63">
        <v>1</v>
      </c>
      <c r="D6" s="8">
        <v>1000</v>
      </c>
      <c r="E6" s="11">
        <v>1</v>
      </c>
      <c r="F6" s="8" t="s">
        <v>137</v>
      </c>
      <c r="G6" s="8">
        <v>10000</v>
      </c>
      <c r="H6" s="8">
        <v>20</v>
      </c>
      <c r="I6" s="14">
        <v>1</v>
      </c>
      <c r="J6" s="10">
        <f>L6/D6/H6</f>
        <v>0.2455</v>
      </c>
      <c r="K6" s="10">
        <f>1000/J6*I6</f>
        <v>4073.3197556008149</v>
      </c>
      <c r="L6" s="11">
        <f t="shared" si="3"/>
        <v>4910</v>
      </c>
      <c r="O6">
        <v>1</v>
      </c>
      <c r="P6">
        <v>4910</v>
      </c>
    </row>
    <row r="7" spans="1:16">
      <c r="A7" s="48"/>
      <c r="B7" s="63" t="s">
        <v>251</v>
      </c>
      <c r="C7" s="63">
        <v>1</v>
      </c>
      <c r="D7" s="8">
        <v>1000</v>
      </c>
      <c r="E7" s="11">
        <v>1</v>
      </c>
      <c r="F7" s="8" t="s">
        <v>137</v>
      </c>
      <c r="G7" s="8">
        <v>10000</v>
      </c>
      <c r="H7" s="8">
        <v>20</v>
      </c>
      <c r="I7" s="14">
        <v>100</v>
      </c>
      <c r="J7" s="10">
        <f t="shared" ref="J7:J8" si="4">L7/D7/H7</f>
        <v>0.68586000000000003</v>
      </c>
      <c r="K7" s="10">
        <f t="shared" ref="K7:K8" si="5">1000/J7*I7</f>
        <v>145802.35033388739</v>
      </c>
      <c r="L7" s="11">
        <f t="shared" si="3"/>
        <v>13717.2</v>
      </c>
      <c r="O7">
        <v>5</v>
      </c>
      <c r="P7">
        <v>68586</v>
      </c>
    </row>
    <row r="8" spans="1:16">
      <c r="A8" s="48"/>
      <c r="B8" s="63" t="s">
        <v>251</v>
      </c>
      <c r="C8" s="63">
        <v>1</v>
      </c>
      <c r="D8" s="8">
        <v>1000</v>
      </c>
      <c r="E8" s="11">
        <v>1</v>
      </c>
      <c r="F8" s="8" t="s">
        <v>137</v>
      </c>
      <c r="G8" s="8">
        <v>10000</v>
      </c>
      <c r="H8" s="8">
        <v>20</v>
      </c>
      <c r="I8" s="14">
        <v>200</v>
      </c>
      <c r="J8" s="10">
        <f t="shared" si="4"/>
        <v>1.4814099999999999</v>
      </c>
      <c r="K8" s="10">
        <f t="shared" si="5"/>
        <v>135006.5140643036</v>
      </c>
      <c r="L8" s="11">
        <f t="shared" si="3"/>
        <v>29628.2</v>
      </c>
      <c r="O8">
        <v>5</v>
      </c>
      <c r="P8">
        <v>148141</v>
      </c>
    </row>
    <row r="9" spans="1:16">
      <c r="A9" s="48"/>
      <c r="B9" s="63" t="s">
        <v>251</v>
      </c>
      <c r="C9" s="63">
        <v>6000000</v>
      </c>
      <c r="D9" s="8">
        <f>C9/E9/H9/I9</f>
        <v>300000</v>
      </c>
      <c r="E9" s="11">
        <v>1</v>
      </c>
      <c r="F9" s="13" t="s">
        <v>136</v>
      </c>
      <c r="G9" s="8">
        <v>10000</v>
      </c>
      <c r="H9" s="8">
        <v>20</v>
      </c>
      <c r="I9" s="14">
        <v>1</v>
      </c>
      <c r="J9" s="10">
        <f t="shared" si="1"/>
        <v>0.43163516666666668</v>
      </c>
      <c r="K9" s="10">
        <f t="shared" si="2"/>
        <v>2316.7713782974897</v>
      </c>
      <c r="L9" s="11">
        <f t="shared" si="3"/>
        <v>2589811</v>
      </c>
      <c r="M9" s="58">
        <v>0.56000000000000005</v>
      </c>
      <c r="N9" s="59">
        <v>1778</v>
      </c>
      <c r="O9">
        <v>1</v>
      </c>
      <c r="P9">
        <v>2589811</v>
      </c>
    </row>
    <row r="10" spans="1:16">
      <c r="A10" s="48"/>
      <c r="B10" s="63" t="s">
        <v>251</v>
      </c>
      <c r="C10" s="63">
        <v>6000000</v>
      </c>
      <c r="D10" s="8">
        <f>C10/E10/H10/I10</f>
        <v>3000</v>
      </c>
      <c r="E10" s="11">
        <v>1</v>
      </c>
      <c r="F10" s="13" t="s">
        <v>136</v>
      </c>
      <c r="G10" s="8">
        <v>10000</v>
      </c>
      <c r="H10" s="8">
        <v>20</v>
      </c>
      <c r="I10" s="14">
        <v>100</v>
      </c>
      <c r="J10" s="10">
        <f t="shared" si="1"/>
        <v>0.41106999999999999</v>
      </c>
      <c r="K10" s="10">
        <f t="shared" si="2"/>
        <v>243267.57000024326</v>
      </c>
      <c r="L10" s="11">
        <f t="shared" si="3"/>
        <v>24664.2</v>
      </c>
      <c r="M10" s="58">
        <v>0.97</v>
      </c>
      <c r="N10" s="59">
        <v>98822</v>
      </c>
      <c r="O10">
        <v>5</v>
      </c>
      <c r="P10">
        <v>123321</v>
      </c>
    </row>
    <row r="11" spans="1:16">
      <c r="A11" s="48"/>
      <c r="B11" s="63" t="s">
        <v>251</v>
      </c>
      <c r="C11" s="63">
        <v>6000000</v>
      </c>
      <c r="D11" s="8">
        <f>C11/E11/H11/I11</f>
        <v>1500</v>
      </c>
      <c r="E11" s="11">
        <v>1</v>
      </c>
      <c r="F11" s="13" t="s">
        <v>136</v>
      </c>
      <c r="G11" s="8">
        <v>10000</v>
      </c>
      <c r="H11" s="8">
        <v>20</v>
      </c>
      <c r="I11" s="14">
        <v>200</v>
      </c>
      <c r="J11" s="10">
        <f t="shared" si="1"/>
        <v>0.56644000000000005</v>
      </c>
      <c r="K11" s="10">
        <f t="shared" si="2"/>
        <v>353082.40943436197</v>
      </c>
      <c r="L11" s="11">
        <f t="shared" si="3"/>
        <v>16993.2</v>
      </c>
      <c r="M11" s="58">
        <v>1.49</v>
      </c>
      <c r="N11" s="59">
        <v>131567</v>
      </c>
      <c r="O11">
        <v>5</v>
      </c>
      <c r="P11">
        <v>84966</v>
      </c>
    </row>
    <row r="12" spans="1:16">
      <c r="A12" s="48"/>
      <c r="B12" s="63" t="s">
        <v>251</v>
      </c>
      <c r="C12" s="63">
        <v>6000000</v>
      </c>
      <c r="D12" s="8">
        <f t="shared" si="0"/>
        <v>300000</v>
      </c>
      <c r="E12" s="11">
        <v>1</v>
      </c>
      <c r="F12" s="8" t="s">
        <v>138</v>
      </c>
      <c r="G12" s="8">
        <v>10000</v>
      </c>
      <c r="H12" s="8">
        <v>20</v>
      </c>
      <c r="I12" s="14">
        <v>1</v>
      </c>
      <c r="J12" s="10">
        <f t="shared" si="1"/>
        <v>0.42765116666666669</v>
      </c>
      <c r="K12" s="10">
        <f t="shared" si="2"/>
        <v>2338.3544298370907</v>
      </c>
      <c r="L12" s="11">
        <f t="shared" si="3"/>
        <v>2565907</v>
      </c>
      <c r="M12" s="58">
        <v>4.6000000000000001E-4</v>
      </c>
      <c r="N12" s="59">
        <v>2173913</v>
      </c>
      <c r="O12">
        <v>1</v>
      </c>
      <c r="P12">
        <v>2565907</v>
      </c>
    </row>
    <row r="13" spans="1:16">
      <c r="A13" s="48"/>
      <c r="B13" s="63" t="s">
        <v>251</v>
      </c>
      <c r="C13" s="63">
        <v>6000000</v>
      </c>
      <c r="D13" s="8">
        <f t="shared" si="0"/>
        <v>3000</v>
      </c>
      <c r="E13" s="11">
        <v>1</v>
      </c>
      <c r="F13" s="8" t="s">
        <v>138</v>
      </c>
      <c r="G13" s="8">
        <v>10000</v>
      </c>
      <c r="H13" s="8">
        <v>20</v>
      </c>
      <c r="I13" s="14">
        <v>100</v>
      </c>
      <c r="J13" s="10">
        <f t="shared" si="1"/>
        <v>1.1403300000000001</v>
      </c>
      <c r="K13" s="10">
        <f t="shared" si="2"/>
        <v>87693.913165487174</v>
      </c>
      <c r="L13" s="11">
        <f t="shared" si="3"/>
        <v>68419.8</v>
      </c>
      <c r="M13" s="69">
        <v>3.2000000000000003E-4</v>
      </c>
      <c r="N13" s="23">
        <v>248138958</v>
      </c>
      <c r="O13">
        <v>5</v>
      </c>
      <c r="P13">
        <v>342099</v>
      </c>
    </row>
    <row r="14" spans="1:16">
      <c r="A14" s="48"/>
      <c r="B14" s="63" t="s">
        <v>251</v>
      </c>
      <c r="C14" s="63">
        <v>6000000</v>
      </c>
      <c r="D14" s="8">
        <f t="shared" si="0"/>
        <v>1500</v>
      </c>
      <c r="E14" s="11">
        <v>1</v>
      </c>
      <c r="F14" s="8" t="s">
        <v>138</v>
      </c>
      <c r="G14" s="8">
        <v>10000</v>
      </c>
      <c r="H14" s="8">
        <v>20</v>
      </c>
      <c r="I14" s="14">
        <v>200</v>
      </c>
      <c r="J14" s="10">
        <f t="shared" si="1"/>
        <v>2.0121666666666664</v>
      </c>
      <c r="K14" s="10">
        <f t="shared" si="2"/>
        <v>99395.344984676558</v>
      </c>
      <c r="L14" s="11">
        <f t="shared" si="3"/>
        <v>60365</v>
      </c>
      <c r="M14" s="58" t="s">
        <v>245</v>
      </c>
      <c r="N14" s="59">
        <v>50955414</v>
      </c>
      <c r="O14">
        <v>5</v>
      </c>
      <c r="P14">
        <v>301825</v>
      </c>
    </row>
    <row r="15" spans="1:16">
      <c r="A15" s="48"/>
      <c r="B15" s="63" t="s">
        <v>252</v>
      </c>
      <c r="C15" s="63">
        <v>3000000</v>
      </c>
      <c r="D15" s="8">
        <f t="shared" si="0"/>
        <v>150000</v>
      </c>
      <c r="E15" s="11">
        <v>1</v>
      </c>
      <c r="F15" s="8" t="s">
        <v>139</v>
      </c>
      <c r="G15" s="8">
        <v>10000</v>
      </c>
      <c r="H15" s="8">
        <v>20</v>
      </c>
      <c r="I15" s="14">
        <v>1</v>
      </c>
      <c r="J15" s="10">
        <f t="shared" si="1"/>
        <v>0.53008166666666667</v>
      </c>
      <c r="K15" s="10">
        <f t="shared" si="2"/>
        <v>1886.5017654512355</v>
      </c>
      <c r="L15" s="11">
        <f t="shared" si="3"/>
        <v>1590245</v>
      </c>
      <c r="M15" s="58">
        <v>0.64</v>
      </c>
      <c r="N15" s="59">
        <v>1562</v>
      </c>
      <c r="O15">
        <v>1</v>
      </c>
      <c r="P15">
        <v>1590245</v>
      </c>
    </row>
    <row r="16" spans="1:16">
      <c r="A16" s="48"/>
      <c r="B16" s="63" t="s">
        <v>252</v>
      </c>
      <c r="C16" s="63">
        <v>3000000</v>
      </c>
      <c r="D16" s="8">
        <f t="shared" si="0"/>
        <v>1500</v>
      </c>
      <c r="E16" s="11">
        <v>1</v>
      </c>
      <c r="F16" s="8" t="s">
        <v>139</v>
      </c>
      <c r="G16" s="8">
        <v>10000</v>
      </c>
      <c r="H16" s="8">
        <v>20</v>
      </c>
      <c r="I16" s="14">
        <v>100</v>
      </c>
      <c r="J16" s="10">
        <f t="shared" si="1"/>
        <v>0.44889333333333326</v>
      </c>
      <c r="K16" s="10">
        <f t="shared" si="2"/>
        <v>222770.07158344972</v>
      </c>
      <c r="L16" s="11">
        <f t="shared" si="3"/>
        <v>13466.8</v>
      </c>
      <c r="M16" s="58">
        <v>1.19</v>
      </c>
      <c r="N16" s="83">
        <v>82098</v>
      </c>
      <c r="O16">
        <v>5</v>
      </c>
      <c r="P16">
        <v>67334</v>
      </c>
    </row>
    <row r="17" spans="1:16">
      <c r="A17" s="48"/>
      <c r="B17" s="63" t="s">
        <v>252</v>
      </c>
      <c r="C17" s="63">
        <v>3000000</v>
      </c>
      <c r="D17" s="8">
        <f t="shared" si="0"/>
        <v>750</v>
      </c>
      <c r="E17" s="11">
        <v>1</v>
      </c>
      <c r="F17" s="8" t="s">
        <v>139</v>
      </c>
      <c r="G17" s="8">
        <v>10000</v>
      </c>
      <c r="H17" s="8">
        <v>20</v>
      </c>
      <c r="I17" s="14">
        <v>200</v>
      </c>
      <c r="J17" s="10">
        <f t="shared" si="1"/>
        <v>0.59094666666666673</v>
      </c>
      <c r="K17" s="10">
        <f t="shared" si="2"/>
        <v>338440.01714762748</v>
      </c>
      <c r="L17" s="11">
        <f t="shared" si="3"/>
        <v>8864.2000000000007</v>
      </c>
      <c r="M17" s="58">
        <v>1.48</v>
      </c>
      <c r="N17" s="59">
        <v>130396</v>
      </c>
      <c r="O17">
        <v>5</v>
      </c>
      <c r="P17">
        <v>44321</v>
      </c>
    </row>
    <row r="18" spans="1:16">
      <c r="A18" s="48"/>
      <c r="B18" s="63" t="s">
        <v>253</v>
      </c>
      <c r="C18" s="63">
        <v>10000000</v>
      </c>
      <c r="D18" s="8">
        <f t="shared" si="0"/>
        <v>125000</v>
      </c>
      <c r="E18" s="11">
        <v>4</v>
      </c>
      <c r="F18" s="8" t="s">
        <v>140</v>
      </c>
      <c r="G18" s="8">
        <v>10000</v>
      </c>
      <c r="H18" s="8">
        <v>20</v>
      </c>
      <c r="I18" s="14">
        <v>1</v>
      </c>
      <c r="J18" s="10">
        <f t="shared" si="1"/>
        <v>0.21712890000000001</v>
      </c>
      <c r="K18" s="10">
        <f t="shared" si="2"/>
        <v>4605.5591862713809</v>
      </c>
      <c r="L18" s="11">
        <f>P18/O18</f>
        <v>2171289</v>
      </c>
      <c r="M18" s="58">
        <v>1.95</v>
      </c>
      <c r="N18" s="68">
        <v>513</v>
      </c>
      <c r="O18">
        <v>1</v>
      </c>
      <c r="P18">
        <v>2171289</v>
      </c>
    </row>
    <row r="19" spans="1:16">
      <c r="A19" s="48"/>
      <c r="B19" s="63" t="s">
        <v>253</v>
      </c>
      <c r="C19" s="63">
        <v>10000000</v>
      </c>
      <c r="D19" s="8">
        <f t="shared" si="0"/>
        <v>1250</v>
      </c>
      <c r="E19" s="11">
        <v>4</v>
      </c>
      <c r="F19" s="8" t="s">
        <v>140</v>
      </c>
      <c r="G19" s="8">
        <v>10000</v>
      </c>
      <c r="H19" s="8">
        <v>20</v>
      </c>
      <c r="I19" s="14">
        <v>100</v>
      </c>
      <c r="J19" s="10">
        <f t="shared" si="1"/>
        <v>0.49641599999999997</v>
      </c>
      <c r="K19" s="10">
        <f t="shared" si="2"/>
        <v>201443.95023528655</v>
      </c>
      <c r="L19" s="11">
        <f t="shared" si="3"/>
        <v>49641.599999999999</v>
      </c>
      <c r="M19" s="58">
        <v>4.0999999999999996</v>
      </c>
      <c r="N19" s="59">
        <v>24057</v>
      </c>
      <c r="O19">
        <v>5</v>
      </c>
      <c r="P19">
        <v>248208</v>
      </c>
    </row>
    <row r="20" spans="1:16">
      <c r="A20" s="48"/>
      <c r="B20" s="63" t="s">
        <v>253</v>
      </c>
      <c r="C20" s="63">
        <v>10000000</v>
      </c>
      <c r="D20" s="8">
        <f t="shared" si="0"/>
        <v>625</v>
      </c>
      <c r="E20" s="11">
        <v>4</v>
      </c>
      <c r="F20" s="8" t="s">
        <v>140</v>
      </c>
      <c r="G20" s="8">
        <v>10000</v>
      </c>
      <c r="H20" s="8">
        <v>20</v>
      </c>
      <c r="I20" s="14">
        <v>200</v>
      </c>
      <c r="J20" s="10">
        <f t="shared" si="1"/>
        <v>0.62919999999999998</v>
      </c>
      <c r="K20" s="10">
        <f t="shared" si="2"/>
        <v>317863.95422759058</v>
      </c>
      <c r="L20" s="11">
        <f t="shared" si="3"/>
        <v>31460</v>
      </c>
      <c r="M20" s="58">
        <v>4.6399999999999997</v>
      </c>
      <c r="N20" s="59">
        <v>41304</v>
      </c>
      <c r="O20">
        <v>5</v>
      </c>
      <c r="P20">
        <v>157300</v>
      </c>
    </row>
    <row r="21" spans="1:16">
      <c r="A21" s="48"/>
      <c r="B21" s="63" t="s">
        <v>253</v>
      </c>
      <c r="C21" s="63">
        <v>10000000</v>
      </c>
      <c r="D21" s="8">
        <f t="shared" si="0"/>
        <v>125000</v>
      </c>
      <c r="E21" s="11">
        <v>4</v>
      </c>
      <c r="F21" s="8" t="s">
        <v>141</v>
      </c>
      <c r="G21" s="8">
        <v>10000</v>
      </c>
      <c r="H21" s="8">
        <v>20</v>
      </c>
      <c r="I21" s="14">
        <v>1</v>
      </c>
      <c r="J21" s="10">
        <f t="shared" si="1"/>
        <v>0.27144760000000001</v>
      </c>
      <c r="K21" s="10">
        <f t="shared" si="2"/>
        <v>3683.9522618730098</v>
      </c>
      <c r="L21" s="11">
        <f t="shared" si="3"/>
        <v>2714476</v>
      </c>
      <c r="M21" s="60">
        <v>0.97</v>
      </c>
      <c r="N21" s="59">
        <v>1035</v>
      </c>
      <c r="O21">
        <v>1</v>
      </c>
      <c r="P21">
        <v>2714476</v>
      </c>
    </row>
    <row r="22" spans="1:16">
      <c r="A22" s="48"/>
      <c r="B22" s="63" t="s">
        <v>253</v>
      </c>
      <c r="C22" s="63">
        <v>10000000</v>
      </c>
      <c r="D22" s="8">
        <f t="shared" si="0"/>
        <v>1250</v>
      </c>
      <c r="E22" s="11">
        <v>4</v>
      </c>
      <c r="F22" s="8" t="s">
        <v>141</v>
      </c>
      <c r="G22" s="8">
        <v>10000</v>
      </c>
      <c r="H22" s="8">
        <v>20</v>
      </c>
      <c r="I22" s="14">
        <v>100</v>
      </c>
      <c r="J22" s="10">
        <f t="shared" si="1"/>
        <v>0.56175200000000003</v>
      </c>
      <c r="K22" s="10">
        <f t="shared" si="2"/>
        <v>178014.49750067646</v>
      </c>
      <c r="L22" s="11">
        <f t="shared" si="3"/>
        <v>56175.199999999997</v>
      </c>
      <c r="M22" s="58">
        <v>1.47</v>
      </c>
      <c r="N22" s="59">
        <v>66736</v>
      </c>
      <c r="O22">
        <v>5</v>
      </c>
      <c r="P22">
        <v>280876</v>
      </c>
    </row>
    <row r="23" spans="1:16">
      <c r="A23" s="72"/>
      <c r="B23" s="63" t="s">
        <v>253</v>
      </c>
      <c r="C23" s="63">
        <v>10000000</v>
      </c>
      <c r="D23" s="8">
        <f t="shared" si="0"/>
        <v>625</v>
      </c>
      <c r="E23" s="11">
        <v>4</v>
      </c>
      <c r="F23" s="8" t="s">
        <v>141</v>
      </c>
      <c r="G23" s="8">
        <v>10000</v>
      </c>
      <c r="H23" s="8">
        <v>20</v>
      </c>
      <c r="I23" s="14">
        <v>200</v>
      </c>
      <c r="J23" s="10">
        <f t="shared" si="1"/>
        <v>0.71556399999999998</v>
      </c>
      <c r="K23" s="10">
        <f t="shared" si="2"/>
        <v>279499.80714513309</v>
      </c>
      <c r="L23" s="11">
        <f t="shared" si="3"/>
        <v>35778.199999999997</v>
      </c>
      <c r="M23" s="58">
        <v>1.85</v>
      </c>
      <c r="N23" s="59">
        <v>104678</v>
      </c>
      <c r="O23">
        <v>5</v>
      </c>
      <c r="P23">
        <v>178891</v>
      </c>
    </row>
    <row r="24" spans="1:16" ht="14.15" customHeight="1">
      <c r="A24" s="95" t="s">
        <v>142</v>
      </c>
      <c r="B24" s="95"/>
      <c r="C24" s="95"/>
      <c r="D24" s="95"/>
      <c r="E24" s="95"/>
      <c r="F24" s="95"/>
      <c r="G24" s="95"/>
      <c r="H24" s="95"/>
      <c r="I24" s="95"/>
      <c r="J24" s="95"/>
      <c r="K24" s="95"/>
    </row>
    <row r="25" spans="1:16">
      <c r="A25" s="1"/>
      <c r="E25" s="1"/>
      <c r="F25" s="1"/>
      <c r="G25" s="1"/>
      <c r="H25" s="1"/>
      <c r="I25" s="1"/>
      <c r="J25" s="1"/>
      <c r="K25" s="1"/>
    </row>
    <row r="32" spans="1:16" ht="14.15" customHeight="1"/>
  </sheetData>
  <mergeCells count="2">
    <mergeCell ref="A1:K1"/>
    <mergeCell ref="A24:K24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63"/>
  <sheetViews>
    <sheetView topLeftCell="A6" zoomScale="70" zoomScaleNormal="70" workbookViewId="0">
      <selection activeCell="L25" sqref="L25"/>
    </sheetView>
  </sheetViews>
  <sheetFormatPr defaultColWidth="9" defaultRowHeight="14"/>
  <cols>
    <col min="1" max="1" width="8" customWidth="1"/>
    <col min="2" max="2" width="34.90625" customWidth="1"/>
    <col min="3" max="3" width="9.90625" bestFit="1" customWidth="1"/>
    <col min="4" max="4" width="11.36328125" customWidth="1"/>
    <col min="5" max="5" width="6" customWidth="1"/>
    <col min="6" max="6" width="35.08984375" customWidth="1"/>
    <col min="8" max="8" width="7.453125" customWidth="1"/>
    <col min="9" max="9" width="9.08984375" customWidth="1"/>
    <col min="10" max="10" width="14.08984375" customWidth="1"/>
    <col min="11" max="11" width="14.36328125" customWidth="1"/>
    <col min="12" max="12" width="9" customWidth="1"/>
  </cols>
  <sheetData>
    <row r="1" spans="1:16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6" ht="28">
      <c r="A2" s="5" t="s">
        <v>115</v>
      </c>
      <c r="B2" s="5" t="s">
        <v>116</v>
      </c>
      <c r="C2" s="5" t="s">
        <v>261</v>
      </c>
      <c r="D2" s="5" t="s">
        <v>257</v>
      </c>
      <c r="E2" s="5" t="s">
        <v>118</v>
      </c>
      <c r="F2" s="5" t="s">
        <v>119</v>
      </c>
      <c r="G2" s="5" t="s">
        <v>143</v>
      </c>
      <c r="H2" s="5" t="s">
        <v>120</v>
      </c>
      <c r="I2" s="5" t="s">
        <v>121</v>
      </c>
      <c r="J2" s="6" t="s">
        <v>122</v>
      </c>
      <c r="K2" s="6" t="s">
        <v>123</v>
      </c>
      <c r="L2" s="7" t="s">
        <v>135</v>
      </c>
      <c r="M2" s="7" t="s">
        <v>238</v>
      </c>
      <c r="N2" s="7" t="s">
        <v>237</v>
      </c>
    </row>
    <row r="3" spans="1:16">
      <c r="A3" s="97" t="s">
        <v>249</v>
      </c>
      <c r="B3" s="63" t="s">
        <v>246</v>
      </c>
      <c r="C3" s="63">
        <v>6000000</v>
      </c>
      <c r="D3" s="8">
        <f>C3/I3/H3/E3</f>
        <v>300000</v>
      </c>
      <c r="E3" s="11">
        <v>1</v>
      </c>
      <c r="F3" s="8" t="s">
        <v>144</v>
      </c>
      <c r="G3" s="8" t="s">
        <v>145</v>
      </c>
      <c r="H3" s="8">
        <v>20</v>
      </c>
      <c r="I3" s="8">
        <v>1</v>
      </c>
      <c r="J3" s="10">
        <f>L3/C3*I3</f>
        <v>0.8031855</v>
      </c>
      <c r="K3" s="10">
        <f>1000/J3*I3*2</f>
        <v>2490.0847936124346</v>
      </c>
      <c r="L3" s="11">
        <f>P3/O3</f>
        <v>4819113</v>
      </c>
      <c r="M3" s="61">
        <v>2.1</v>
      </c>
      <c r="N3" s="61">
        <v>476</v>
      </c>
      <c r="O3">
        <v>1</v>
      </c>
      <c r="P3">
        <v>4819113</v>
      </c>
    </row>
    <row r="4" spans="1:16">
      <c r="A4" s="98"/>
      <c r="B4" s="63" t="s">
        <v>246</v>
      </c>
      <c r="C4" s="63">
        <v>6000000</v>
      </c>
      <c r="D4" s="8">
        <f t="shared" ref="D4:D38" si="0">C4/I4/H4/E4</f>
        <v>3000</v>
      </c>
      <c r="E4" s="11">
        <v>1</v>
      </c>
      <c r="F4" s="8" t="s">
        <v>144</v>
      </c>
      <c r="G4" s="8" t="s">
        <v>145</v>
      </c>
      <c r="H4" s="8">
        <v>20</v>
      </c>
      <c r="I4" s="49">
        <v>100</v>
      </c>
      <c r="J4" s="10">
        <f t="shared" ref="J4:J38" si="1">L4/C4*I4</f>
        <v>1.7565933333333335</v>
      </c>
      <c r="K4" s="10">
        <f t="shared" ref="K4:K38" si="2">1000/J4*I4*2</f>
        <v>113856.74544288377</v>
      </c>
      <c r="L4" s="11">
        <f t="shared" ref="L4:L38" si="3">P4/O4</f>
        <v>105395.6</v>
      </c>
      <c r="M4" s="62">
        <v>3.2</v>
      </c>
      <c r="N4" s="23">
        <v>30989</v>
      </c>
      <c r="O4">
        <v>5</v>
      </c>
      <c r="P4">
        <v>526978</v>
      </c>
    </row>
    <row r="5" spans="1:16">
      <c r="A5" s="98"/>
      <c r="B5" s="63" t="s">
        <v>246</v>
      </c>
      <c r="C5" s="63">
        <v>6000000</v>
      </c>
      <c r="D5" s="8">
        <f t="shared" si="0"/>
        <v>1500</v>
      </c>
      <c r="E5" s="11">
        <v>1</v>
      </c>
      <c r="F5" s="8" t="s">
        <v>144</v>
      </c>
      <c r="G5" s="8" t="s">
        <v>145</v>
      </c>
      <c r="H5" s="8">
        <v>20</v>
      </c>
      <c r="I5" s="8">
        <v>200</v>
      </c>
      <c r="J5" s="10">
        <f t="shared" si="1"/>
        <v>3.4275533333333339</v>
      </c>
      <c r="K5" s="10">
        <f t="shared" si="2"/>
        <v>116701.32047544116</v>
      </c>
      <c r="L5" s="11">
        <f t="shared" si="3"/>
        <v>102826.6</v>
      </c>
      <c r="M5" s="62">
        <v>4.57</v>
      </c>
      <c r="N5" s="23">
        <v>43322</v>
      </c>
      <c r="O5">
        <v>5</v>
      </c>
      <c r="P5">
        <v>514133</v>
      </c>
    </row>
    <row r="6" spans="1:16">
      <c r="A6" s="98"/>
      <c r="B6" s="63" t="s">
        <v>246</v>
      </c>
      <c r="C6" s="63">
        <v>6000000</v>
      </c>
      <c r="D6" s="8">
        <f t="shared" si="0"/>
        <v>300000</v>
      </c>
      <c r="E6" s="11">
        <v>1</v>
      </c>
      <c r="F6" s="8" t="s">
        <v>146</v>
      </c>
      <c r="G6" s="8" t="s">
        <v>145</v>
      </c>
      <c r="H6" s="8">
        <v>20</v>
      </c>
      <c r="I6" s="8">
        <v>1</v>
      </c>
      <c r="J6" s="10">
        <f t="shared" si="1"/>
        <v>0.77053783333333337</v>
      </c>
      <c r="K6" s="10">
        <f t="shared" si="2"/>
        <v>2595.5896173819715</v>
      </c>
      <c r="L6" s="11">
        <f t="shared" si="3"/>
        <v>4623227</v>
      </c>
      <c r="M6" s="73">
        <v>3.27</v>
      </c>
      <c r="N6" s="56">
        <v>306</v>
      </c>
      <c r="O6">
        <v>1</v>
      </c>
      <c r="P6">
        <v>4623227</v>
      </c>
    </row>
    <row r="7" spans="1:16">
      <c r="A7" s="98"/>
      <c r="B7" s="63" t="s">
        <v>246</v>
      </c>
      <c r="C7" s="63">
        <v>6000000</v>
      </c>
      <c r="D7" s="8">
        <f t="shared" si="0"/>
        <v>3000</v>
      </c>
      <c r="E7" s="11">
        <v>1</v>
      </c>
      <c r="F7" s="8" t="s">
        <v>146</v>
      </c>
      <c r="G7" s="8" t="s">
        <v>145</v>
      </c>
      <c r="H7" s="8">
        <v>20</v>
      </c>
      <c r="I7" s="49">
        <v>100</v>
      </c>
      <c r="J7" s="10">
        <f t="shared" si="1"/>
        <v>1.9609799999999999</v>
      </c>
      <c r="K7" s="10">
        <f t="shared" si="2"/>
        <v>101989.82141582271</v>
      </c>
      <c r="L7" s="11">
        <f t="shared" si="3"/>
        <v>117658.8</v>
      </c>
      <c r="M7" s="62">
        <v>8.8000000000000007</v>
      </c>
      <c r="N7" s="23">
        <v>11110</v>
      </c>
      <c r="O7">
        <v>5</v>
      </c>
      <c r="P7">
        <v>588294</v>
      </c>
    </row>
    <row r="8" spans="1:16">
      <c r="A8" s="98"/>
      <c r="B8" s="63" t="s">
        <v>246</v>
      </c>
      <c r="C8" s="63">
        <v>6000000</v>
      </c>
      <c r="D8" s="8">
        <f t="shared" si="0"/>
        <v>1500</v>
      </c>
      <c r="E8" s="11">
        <v>1</v>
      </c>
      <c r="F8" s="8" t="s">
        <v>146</v>
      </c>
      <c r="G8" s="8" t="s">
        <v>145</v>
      </c>
      <c r="H8" s="8">
        <v>20</v>
      </c>
      <c r="I8" s="8">
        <v>200</v>
      </c>
      <c r="J8" s="10">
        <f t="shared" si="1"/>
        <v>3.3913333333333329</v>
      </c>
      <c r="K8" s="10">
        <f t="shared" si="2"/>
        <v>117947.70984863378</v>
      </c>
      <c r="L8" s="11">
        <f t="shared" si="3"/>
        <v>101740</v>
      </c>
      <c r="M8" s="62">
        <v>14.36</v>
      </c>
      <c r="N8" s="23">
        <v>13507</v>
      </c>
      <c r="O8">
        <v>5</v>
      </c>
      <c r="P8">
        <v>508700</v>
      </c>
    </row>
    <row r="9" spans="1:16">
      <c r="A9" s="98"/>
      <c r="B9" s="63" t="s">
        <v>247</v>
      </c>
      <c r="C9" s="63">
        <v>3000000</v>
      </c>
      <c r="D9" s="8">
        <f t="shared" si="0"/>
        <v>150000</v>
      </c>
      <c r="E9" s="11">
        <v>1</v>
      </c>
      <c r="F9" s="8" t="s">
        <v>147</v>
      </c>
      <c r="G9" s="8" t="s">
        <v>145</v>
      </c>
      <c r="H9" s="8">
        <v>20</v>
      </c>
      <c r="I9" s="8">
        <v>1</v>
      </c>
      <c r="J9" s="10">
        <f t="shared" si="1"/>
        <v>1.1351393333333333</v>
      </c>
      <c r="K9" s="10">
        <f t="shared" si="2"/>
        <v>1761.898245677917</v>
      </c>
      <c r="L9" s="11">
        <f t="shared" si="3"/>
        <v>3405418</v>
      </c>
      <c r="M9" s="62">
        <v>1.81</v>
      </c>
      <c r="N9" s="23">
        <v>5482</v>
      </c>
      <c r="O9">
        <v>1</v>
      </c>
      <c r="P9">
        <v>3405418</v>
      </c>
    </row>
    <row r="10" spans="1:16">
      <c r="A10" s="98"/>
      <c r="B10" s="63" t="s">
        <v>247</v>
      </c>
      <c r="C10" s="63">
        <v>3000000</v>
      </c>
      <c r="D10" s="8">
        <f t="shared" si="0"/>
        <v>3000</v>
      </c>
      <c r="E10" s="11">
        <v>1</v>
      </c>
      <c r="F10" s="8" t="s">
        <v>147</v>
      </c>
      <c r="G10" s="8" t="s">
        <v>145</v>
      </c>
      <c r="H10" s="8">
        <v>20</v>
      </c>
      <c r="I10" s="49">
        <v>50</v>
      </c>
      <c r="J10" s="10">
        <f t="shared" si="1"/>
        <v>3.0873766666666667</v>
      </c>
      <c r="K10" s="10">
        <f t="shared" si="2"/>
        <v>32389.957817478269</v>
      </c>
      <c r="L10" s="11">
        <f t="shared" si="3"/>
        <v>185242.6</v>
      </c>
      <c r="M10" s="62">
        <v>2.99</v>
      </c>
      <c r="N10" s="23">
        <v>16605</v>
      </c>
      <c r="O10">
        <v>5</v>
      </c>
      <c r="P10">
        <v>926213</v>
      </c>
    </row>
    <row r="11" spans="1:16">
      <c r="A11" s="98"/>
      <c r="B11" s="63" t="s">
        <v>247</v>
      </c>
      <c r="C11" s="63">
        <v>3000000</v>
      </c>
      <c r="D11" s="8">
        <f t="shared" si="0"/>
        <v>1500</v>
      </c>
      <c r="E11" s="11">
        <v>1</v>
      </c>
      <c r="F11" s="8" t="s">
        <v>147</v>
      </c>
      <c r="G11" s="8" t="s">
        <v>145</v>
      </c>
      <c r="H11" s="8">
        <v>20</v>
      </c>
      <c r="I11" s="49">
        <v>100</v>
      </c>
      <c r="J11" s="10">
        <f t="shared" si="1"/>
        <v>4.8581666666666665</v>
      </c>
      <c r="K11" s="10">
        <f t="shared" si="2"/>
        <v>41167.793063226869</v>
      </c>
      <c r="L11" s="11">
        <f t="shared" si="3"/>
        <v>145745</v>
      </c>
      <c r="M11" s="62">
        <v>4.16</v>
      </c>
      <c r="N11" s="23">
        <v>23764</v>
      </c>
      <c r="O11">
        <v>5</v>
      </c>
      <c r="P11">
        <v>728725</v>
      </c>
    </row>
    <row r="12" spans="1:16">
      <c r="A12" s="98"/>
      <c r="B12" s="63" t="s">
        <v>247</v>
      </c>
      <c r="C12" s="63">
        <v>3000000</v>
      </c>
      <c r="D12" s="8">
        <f t="shared" si="0"/>
        <v>750</v>
      </c>
      <c r="E12" s="11">
        <v>1</v>
      </c>
      <c r="F12" s="8" t="s">
        <v>147</v>
      </c>
      <c r="G12" s="8" t="s">
        <v>145</v>
      </c>
      <c r="H12" s="8">
        <v>20</v>
      </c>
      <c r="I12" s="8">
        <v>200</v>
      </c>
      <c r="J12" s="10">
        <f t="shared" si="1"/>
        <v>9.6332666666666658</v>
      </c>
      <c r="K12" s="10">
        <f t="shared" si="2"/>
        <v>41522.778704350902</v>
      </c>
      <c r="L12" s="11">
        <f t="shared" si="3"/>
        <v>144499</v>
      </c>
      <c r="M12" s="62">
        <v>6.46</v>
      </c>
      <c r="N12" s="23">
        <v>30663</v>
      </c>
      <c r="O12">
        <v>5</v>
      </c>
      <c r="P12">
        <v>722495</v>
      </c>
    </row>
    <row r="13" spans="1:16">
      <c r="A13" s="98"/>
      <c r="B13" s="63" t="s">
        <v>248</v>
      </c>
      <c r="C13" s="63">
        <v>10000000</v>
      </c>
      <c r="D13" s="8">
        <f t="shared" si="0"/>
        <v>125000</v>
      </c>
      <c r="E13" s="11">
        <v>4</v>
      </c>
      <c r="F13" s="8" t="s">
        <v>148</v>
      </c>
      <c r="G13" s="8" t="s">
        <v>145</v>
      </c>
      <c r="H13" s="8">
        <v>20</v>
      </c>
      <c r="I13" s="8">
        <v>1</v>
      </c>
      <c r="J13" s="10">
        <f t="shared" si="1"/>
        <v>0.4891103</v>
      </c>
      <c r="K13" s="10">
        <f t="shared" si="2"/>
        <v>4089.0572126573493</v>
      </c>
      <c r="L13" s="11">
        <f t="shared" si="3"/>
        <v>4891103</v>
      </c>
      <c r="M13" s="62">
        <v>6.68</v>
      </c>
      <c r="N13" s="27">
        <v>150</v>
      </c>
      <c r="O13">
        <v>1</v>
      </c>
      <c r="P13">
        <v>4891103</v>
      </c>
    </row>
    <row r="14" spans="1:16">
      <c r="A14" s="98"/>
      <c r="B14" s="63" t="s">
        <v>248</v>
      </c>
      <c r="C14" s="63">
        <v>10000000</v>
      </c>
      <c r="D14" s="8">
        <f t="shared" si="0"/>
        <v>2500</v>
      </c>
      <c r="E14" s="11">
        <v>4</v>
      </c>
      <c r="F14" s="8" t="s">
        <v>148</v>
      </c>
      <c r="G14" s="8" t="s">
        <v>145</v>
      </c>
      <c r="H14" s="8">
        <v>20</v>
      </c>
      <c r="I14" s="49">
        <v>50</v>
      </c>
      <c r="J14" s="10">
        <f t="shared" si="1"/>
        <v>0.92528699999999997</v>
      </c>
      <c r="K14" s="10">
        <f t="shared" si="2"/>
        <v>108074.57578027142</v>
      </c>
      <c r="L14" s="11">
        <f t="shared" si="3"/>
        <v>185057.4</v>
      </c>
      <c r="M14" s="62">
        <v>10</v>
      </c>
      <c r="N14" s="23">
        <v>4924</v>
      </c>
      <c r="O14">
        <v>5</v>
      </c>
      <c r="P14">
        <v>925287</v>
      </c>
    </row>
    <row r="15" spans="1:16">
      <c r="A15" s="98"/>
      <c r="B15" s="63" t="s">
        <v>248</v>
      </c>
      <c r="C15" s="63">
        <v>10000000</v>
      </c>
      <c r="D15" s="8">
        <f t="shared" si="0"/>
        <v>1250</v>
      </c>
      <c r="E15" s="11">
        <v>4</v>
      </c>
      <c r="F15" s="8" t="s">
        <v>148</v>
      </c>
      <c r="G15" s="8" t="s">
        <v>145</v>
      </c>
      <c r="H15" s="8">
        <v>20</v>
      </c>
      <c r="I15" s="49">
        <v>100</v>
      </c>
      <c r="J15" s="10">
        <f t="shared" si="1"/>
        <v>1.1845160000000001</v>
      </c>
      <c r="K15" s="10">
        <f t="shared" si="2"/>
        <v>168845.33429687735</v>
      </c>
      <c r="L15" s="11">
        <f t="shared" si="3"/>
        <v>118451.6</v>
      </c>
      <c r="M15" s="75">
        <v>12.26</v>
      </c>
      <c r="N15" s="23">
        <v>8076</v>
      </c>
      <c r="O15">
        <v>5</v>
      </c>
      <c r="P15">
        <v>592258</v>
      </c>
    </row>
    <row r="16" spans="1:16">
      <c r="A16" s="98"/>
      <c r="B16" s="63" t="s">
        <v>248</v>
      </c>
      <c r="C16" s="63">
        <v>10000000</v>
      </c>
      <c r="D16" s="8">
        <f t="shared" si="0"/>
        <v>625</v>
      </c>
      <c r="E16" s="11">
        <v>4</v>
      </c>
      <c r="F16" s="8" t="s">
        <v>148</v>
      </c>
      <c r="G16" s="8" t="s">
        <v>145</v>
      </c>
      <c r="H16" s="8">
        <v>20</v>
      </c>
      <c r="I16" s="8">
        <v>200</v>
      </c>
      <c r="J16" s="10">
        <f t="shared" si="1"/>
        <v>1.973932</v>
      </c>
      <c r="K16" s="10">
        <f t="shared" si="2"/>
        <v>202641.22573624621</v>
      </c>
      <c r="L16" s="11">
        <f t="shared" si="3"/>
        <v>98696.6</v>
      </c>
      <c r="M16" s="62">
        <v>16.93</v>
      </c>
      <c r="N16" s="23">
        <v>11606</v>
      </c>
      <c r="O16">
        <v>5</v>
      </c>
      <c r="P16">
        <v>493483</v>
      </c>
    </row>
    <row r="17" spans="1:16">
      <c r="A17" s="98"/>
      <c r="B17" s="63" t="s">
        <v>248</v>
      </c>
      <c r="C17" s="63">
        <v>10000000</v>
      </c>
      <c r="D17" s="8">
        <f t="shared" si="0"/>
        <v>125000</v>
      </c>
      <c r="E17" s="11">
        <v>4</v>
      </c>
      <c r="F17" s="8" t="s">
        <v>149</v>
      </c>
      <c r="G17" s="8" t="s">
        <v>145</v>
      </c>
      <c r="H17" s="8">
        <v>20</v>
      </c>
      <c r="I17" s="8">
        <v>1</v>
      </c>
      <c r="J17" s="10">
        <f t="shared" si="1"/>
        <v>0.55199770000000004</v>
      </c>
      <c r="K17" s="10">
        <f t="shared" si="2"/>
        <v>3623.2035024783613</v>
      </c>
      <c r="L17" s="11">
        <f t="shared" si="3"/>
        <v>5519977</v>
      </c>
      <c r="M17" s="62">
        <v>1.83</v>
      </c>
      <c r="N17" s="27">
        <v>546</v>
      </c>
      <c r="O17">
        <v>1</v>
      </c>
      <c r="P17">
        <v>5519977</v>
      </c>
    </row>
    <row r="18" spans="1:16">
      <c r="A18" s="98"/>
      <c r="B18" s="63" t="s">
        <v>248</v>
      </c>
      <c r="C18" s="63">
        <v>10000000</v>
      </c>
      <c r="D18" s="8">
        <f t="shared" si="0"/>
        <v>2500</v>
      </c>
      <c r="E18" s="11">
        <v>4</v>
      </c>
      <c r="F18" s="8" t="s">
        <v>149</v>
      </c>
      <c r="G18" s="8" t="s">
        <v>145</v>
      </c>
      <c r="H18" s="8">
        <v>20</v>
      </c>
      <c r="I18" s="49">
        <v>50</v>
      </c>
      <c r="J18" s="10">
        <f t="shared" si="1"/>
        <v>0.99729699999999999</v>
      </c>
      <c r="K18" s="10">
        <f t="shared" si="2"/>
        <v>100271.03260112082</v>
      </c>
      <c r="L18" s="11">
        <f t="shared" si="3"/>
        <v>199459.4</v>
      </c>
      <c r="M18" s="62">
        <v>1.47</v>
      </c>
      <c r="N18" s="23">
        <v>33611</v>
      </c>
      <c r="O18">
        <v>5</v>
      </c>
      <c r="P18">
        <v>997297</v>
      </c>
    </row>
    <row r="19" spans="1:16">
      <c r="A19" s="98"/>
      <c r="B19" s="63" t="s">
        <v>248</v>
      </c>
      <c r="C19" s="63">
        <v>10000000</v>
      </c>
      <c r="D19" s="8">
        <f t="shared" si="0"/>
        <v>1250</v>
      </c>
      <c r="E19" s="11">
        <v>4</v>
      </c>
      <c r="F19" s="8" t="s">
        <v>149</v>
      </c>
      <c r="G19" s="8" t="s">
        <v>145</v>
      </c>
      <c r="H19" s="8">
        <v>20</v>
      </c>
      <c r="I19" s="49">
        <v>100</v>
      </c>
      <c r="J19" s="10">
        <f t="shared" si="1"/>
        <v>1.16977</v>
      </c>
      <c r="K19" s="10">
        <f t="shared" si="2"/>
        <v>170973.78117065749</v>
      </c>
      <c r="L19" s="11">
        <f t="shared" si="3"/>
        <v>116977</v>
      </c>
      <c r="M19" s="62">
        <v>1.55</v>
      </c>
      <c r="N19" s="23">
        <v>63522</v>
      </c>
      <c r="O19">
        <v>5</v>
      </c>
      <c r="P19">
        <v>584885</v>
      </c>
    </row>
    <row r="20" spans="1:16">
      <c r="A20" s="98"/>
      <c r="B20" s="63" t="s">
        <v>248</v>
      </c>
      <c r="C20" s="63">
        <v>10000000</v>
      </c>
      <c r="D20" s="8">
        <f t="shared" si="0"/>
        <v>625</v>
      </c>
      <c r="E20" s="11">
        <v>4</v>
      </c>
      <c r="F20" s="8" t="s">
        <v>149</v>
      </c>
      <c r="G20" s="8" t="s">
        <v>145</v>
      </c>
      <c r="H20" s="8">
        <v>20</v>
      </c>
      <c r="I20" s="8">
        <v>200</v>
      </c>
      <c r="J20" s="10">
        <f t="shared" si="1"/>
        <v>2.1016279999999998</v>
      </c>
      <c r="K20" s="10">
        <f t="shared" si="2"/>
        <v>190328.64046348832</v>
      </c>
      <c r="L20" s="11">
        <f t="shared" si="3"/>
        <v>105081.4</v>
      </c>
      <c r="M20" s="62">
        <v>2.14</v>
      </c>
      <c r="N20" s="23">
        <v>91198</v>
      </c>
      <c r="O20">
        <v>5</v>
      </c>
      <c r="P20">
        <v>525407</v>
      </c>
    </row>
    <row r="21" spans="1:16">
      <c r="A21" s="97" t="s">
        <v>249</v>
      </c>
      <c r="B21" s="63" t="s">
        <v>246</v>
      </c>
      <c r="C21" s="63">
        <v>6000000</v>
      </c>
      <c r="D21" s="8">
        <f t="shared" si="0"/>
        <v>300000</v>
      </c>
      <c r="E21" s="11">
        <v>1</v>
      </c>
      <c r="F21" s="8" t="s">
        <v>144</v>
      </c>
      <c r="G21" s="8" t="s">
        <v>150</v>
      </c>
      <c r="H21" s="8">
        <v>20</v>
      </c>
      <c r="I21" s="8">
        <v>1</v>
      </c>
      <c r="J21" s="10">
        <f t="shared" si="1"/>
        <v>0.81619583333333334</v>
      </c>
      <c r="K21" s="10">
        <f t="shared" si="2"/>
        <v>2450.3923180200832</v>
      </c>
      <c r="L21" s="11">
        <f t="shared" si="3"/>
        <v>4897175</v>
      </c>
      <c r="O21">
        <v>1</v>
      </c>
      <c r="P21">
        <v>4897175</v>
      </c>
    </row>
    <row r="22" spans="1:16">
      <c r="A22" s="98"/>
      <c r="B22" s="63" t="s">
        <v>246</v>
      </c>
      <c r="C22" s="63">
        <v>6000000</v>
      </c>
      <c r="D22" s="8">
        <f t="shared" si="0"/>
        <v>3000</v>
      </c>
      <c r="E22" s="11">
        <v>1</v>
      </c>
      <c r="F22" s="8" t="s">
        <v>144</v>
      </c>
      <c r="G22" s="8" t="s">
        <v>150</v>
      </c>
      <c r="H22" s="8">
        <v>20</v>
      </c>
      <c r="I22" s="49">
        <v>100</v>
      </c>
      <c r="J22" s="10">
        <f t="shared" si="1"/>
        <v>1.7152733333333332</v>
      </c>
      <c r="K22" s="10">
        <f t="shared" si="2"/>
        <v>116599.49240354309</v>
      </c>
      <c r="L22" s="11">
        <f t="shared" si="3"/>
        <v>102916.4</v>
      </c>
      <c r="O22">
        <v>5</v>
      </c>
      <c r="P22">
        <v>514582</v>
      </c>
    </row>
    <row r="23" spans="1:16">
      <c r="A23" s="98"/>
      <c r="B23" s="63" t="s">
        <v>246</v>
      </c>
      <c r="C23" s="63">
        <v>6000000</v>
      </c>
      <c r="D23" s="8">
        <f t="shared" si="0"/>
        <v>1500</v>
      </c>
      <c r="E23" s="11">
        <v>1</v>
      </c>
      <c r="F23" s="8" t="s">
        <v>144</v>
      </c>
      <c r="G23" s="8" t="s">
        <v>150</v>
      </c>
      <c r="H23" s="8">
        <v>20</v>
      </c>
      <c r="I23" s="8">
        <v>200</v>
      </c>
      <c r="J23" s="10">
        <f t="shared" si="1"/>
        <v>4.2319933333333335</v>
      </c>
      <c r="K23" s="10">
        <f t="shared" si="2"/>
        <v>94518.107306407212</v>
      </c>
      <c r="L23" s="11">
        <f t="shared" si="3"/>
        <v>126959.8</v>
      </c>
      <c r="O23">
        <v>5</v>
      </c>
      <c r="P23">
        <v>634799</v>
      </c>
    </row>
    <row r="24" spans="1:16">
      <c r="A24" s="98"/>
      <c r="B24" s="63" t="s">
        <v>246</v>
      </c>
      <c r="C24" s="63">
        <v>6000000</v>
      </c>
      <c r="D24" s="8">
        <f t="shared" si="0"/>
        <v>300000</v>
      </c>
      <c r="E24" s="11">
        <v>1</v>
      </c>
      <c r="F24" s="8" t="s">
        <v>146</v>
      </c>
      <c r="G24" s="8" t="s">
        <v>150</v>
      </c>
      <c r="H24" s="8">
        <v>20</v>
      </c>
      <c r="I24" s="8">
        <v>1</v>
      </c>
      <c r="J24" s="10">
        <f t="shared" si="1"/>
        <v>0.85038049999999998</v>
      </c>
      <c r="K24" s="10">
        <f t="shared" si="2"/>
        <v>2351.8883605633009</v>
      </c>
      <c r="L24" s="11">
        <f t="shared" si="3"/>
        <v>5102283</v>
      </c>
      <c r="O24">
        <v>1</v>
      </c>
      <c r="P24">
        <v>5102283</v>
      </c>
    </row>
    <row r="25" spans="1:16">
      <c r="A25" s="98"/>
      <c r="B25" s="63" t="s">
        <v>246</v>
      </c>
      <c r="C25" s="63">
        <v>6000000</v>
      </c>
      <c r="D25" s="8">
        <f t="shared" si="0"/>
        <v>3000</v>
      </c>
      <c r="E25" s="11">
        <v>1</v>
      </c>
      <c r="F25" s="8" t="s">
        <v>146</v>
      </c>
      <c r="G25" s="8" t="s">
        <v>150</v>
      </c>
      <c r="H25" s="8">
        <v>20</v>
      </c>
      <c r="I25" s="49">
        <v>100</v>
      </c>
      <c r="J25" s="10">
        <f t="shared" si="1"/>
        <v>2.4011799999999996</v>
      </c>
      <c r="K25" s="10">
        <f t="shared" si="2"/>
        <v>83292.381245887445</v>
      </c>
      <c r="L25" s="11">
        <f t="shared" si="3"/>
        <v>144070.79999999999</v>
      </c>
      <c r="O25">
        <v>5</v>
      </c>
      <c r="P25">
        <v>720354</v>
      </c>
    </row>
    <row r="26" spans="1:16">
      <c r="A26" s="98"/>
      <c r="B26" s="63" t="s">
        <v>246</v>
      </c>
      <c r="C26" s="63">
        <v>6000000</v>
      </c>
      <c r="D26" s="8">
        <f t="shared" si="0"/>
        <v>1500</v>
      </c>
      <c r="E26" s="11">
        <v>1</v>
      </c>
      <c r="F26" s="8" t="s">
        <v>146</v>
      </c>
      <c r="G26" s="8" t="s">
        <v>150</v>
      </c>
      <c r="H26" s="8">
        <v>20</v>
      </c>
      <c r="I26" s="8">
        <v>200</v>
      </c>
      <c r="J26" s="10">
        <f t="shared" si="1"/>
        <v>4.5852933333333334</v>
      </c>
      <c r="K26" s="10">
        <f t="shared" si="2"/>
        <v>87235.422233982841</v>
      </c>
      <c r="L26" s="11">
        <f t="shared" si="3"/>
        <v>137558.79999999999</v>
      </c>
      <c r="O26">
        <v>5</v>
      </c>
      <c r="P26">
        <v>687794</v>
      </c>
    </row>
    <row r="27" spans="1:16">
      <c r="A27" s="98"/>
      <c r="B27" s="63" t="s">
        <v>247</v>
      </c>
      <c r="C27" s="63">
        <v>3000000</v>
      </c>
      <c r="D27" s="8">
        <f t="shared" si="0"/>
        <v>150000</v>
      </c>
      <c r="E27" s="11">
        <v>1</v>
      </c>
      <c r="F27" s="8" t="s">
        <v>147</v>
      </c>
      <c r="G27" s="8" t="s">
        <v>150</v>
      </c>
      <c r="H27" s="8">
        <v>20</v>
      </c>
      <c r="I27" s="8">
        <v>1</v>
      </c>
      <c r="J27" s="10">
        <f t="shared" si="1"/>
        <v>1.1805696666666667</v>
      </c>
      <c r="K27" s="10">
        <f t="shared" si="2"/>
        <v>1694.0973976122825</v>
      </c>
      <c r="L27" s="11">
        <f t="shared" si="3"/>
        <v>3541709</v>
      </c>
      <c r="O27">
        <v>1</v>
      </c>
      <c r="P27">
        <v>3541709</v>
      </c>
    </row>
    <row r="28" spans="1:16">
      <c r="A28" s="98"/>
      <c r="B28" s="63" t="s">
        <v>247</v>
      </c>
      <c r="C28" s="63">
        <v>3000000</v>
      </c>
      <c r="D28" s="8">
        <f t="shared" si="0"/>
        <v>3000</v>
      </c>
      <c r="E28" s="11">
        <v>1</v>
      </c>
      <c r="F28" s="8" t="s">
        <v>147</v>
      </c>
      <c r="G28" s="8" t="s">
        <v>150</v>
      </c>
      <c r="H28" s="8">
        <v>20</v>
      </c>
      <c r="I28" s="49">
        <v>50</v>
      </c>
      <c r="J28" s="10">
        <f t="shared" si="1"/>
        <v>3.662973333333333</v>
      </c>
      <c r="K28" s="10">
        <f t="shared" si="2"/>
        <v>27300.226045871666</v>
      </c>
      <c r="L28" s="11">
        <f t="shared" si="3"/>
        <v>219778.4</v>
      </c>
      <c r="O28">
        <v>5</v>
      </c>
      <c r="P28">
        <v>1098892</v>
      </c>
    </row>
    <row r="29" spans="1:16">
      <c r="A29" s="98"/>
      <c r="B29" s="63" t="s">
        <v>247</v>
      </c>
      <c r="C29" s="63">
        <v>3000000</v>
      </c>
      <c r="D29" s="8">
        <f t="shared" si="0"/>
        <v>1500</v>
      </c>
      <c r="E29" s="11">
        <v>1</v>
      </c>
      <c r="F29" s="8" t="s">
        <v>147</v>
      </c>
      <c r="G29" s="8" t="s">
        <v>150</v>
      </c>
      <c r="H29" s="8">
        <v>20</v>
      </c>
      <c r="I29" s="49">
        <v>100</v>
      </c>
      <c r="J29" s="10">
        <f t="shared" si="1"/>
        <v>6.757673333333333</v>
      </c>
      <c r="K29" s="10">
        <f t="shared" si="2"/>
        <v>29595.98520595353</v>
      </c>
      <c r="L29" s="11">
        <f t="shared" si="3"/>
        <v>202730.2</v>
      </c>
      <c r="O29">
        <v>5</v>
      </c>
      <c r="P29">
        <v>1013651</v>
      </c>
    </row>
    <row r="30" spans="1:16">
      <c r="A30" s="98"/>
      <c r="B30" s="63" t="s">
        <v>247</v>
      </c>
      <c r="C30" s="63">
        <v>3000000</v>
      </c>
      <c r="D30" s="8">
        <f t="shared" si="0"/>
        <v>750</v>
      </c>
      <c r="E30" s="11">
        <v>1</v>
      </c>
      <c r="F30" s="8" t="s">
        <v>147</v>
      </c>
      <c r="G30" s="8" t="s">
        <v>150</v>
      </c>
      <c r="H30" s="8">
        <v>20</v>
      </c>
      <c r="I30" s="8">
        <v>200</v>
      </c>
      <c r="J30" s="10">
        <f t="shared" si="1"/>
        <v>13.476933333333333</v>
      </c>
      <c r="K30" s="10">
        <f t="shared" si="2"/>
        <v>29680.342709023815</v>
      </c>
      <c r="L30" s="11">
        <f t="shared" si="3"/>
        <v>202154</v>
      </c>
      <c r="O30">
        <v>5</v>
      </c>
      <c r="P30">
        <v>1010770</v>
      </c>
    </row>
    <row r="31" spans="1:16">
      <c r="A31" s="98"/>
      <c r="B31" s="63" t="s">
        <v>248</v>
      </c>
      <c r="C31" s="63">
        <v>10000000</v>
      </c>
      <c r="D31" s="8">
        <f t="shared" si="0"/>
        <v>125000</v>
      </c>
      <c r="E31" s="11">
        <v>4</v>
      </c>
      <c r="F31" s="8" t="s">
        <v>148</v>
      </c>
      <c r="G31" s="8" t="s">
        <v>150</v>
      </c>
      <c r="H31" s="8">
        <v>20</v>
      </c>
      <c r="I31" s="8">
        <v>1</v>
      </c>
      <c r="J31" s="10">
        <f t="shared" si="1"/>
        <v>0.52169960000000004</v>
      </c>
      <c r="K31" s="10">
        <f t="shared" si="2"/>
        <v>3833.6237942294756</v>
      </c>
      <c r="L31" s="11">
        <f t="shared" si="3"/>
        <v>5216996</v>
      </c>
      <c r="O31">
        <v>1</v>
      </c>
      <c r="P31">
        <v>5216996</v>
      </c>
    </row>
    <row r="32" spans="1:16">
      <c r="A32" s="98"/>
      <c r="B32" s="63" t="s">
        <v>248</v>
      </c>
      <c r="C32" s="63">
        <v>10000000</v>
      </c>
      <c r="D32" s="8">
        <f t="shared" si="0"/>
        <v>2500</v>
      </c>
      <c r="E32" s="11">
        <v>4</v>
      </c>
      <c r="F32" s="8" t="s">
        <v>148</v>
      </c>
      <c r="G32" s="8" t="s">
        <v>150</v>
      </c>
      <c r="H32" s="8">
        <v>20</v>
      </c>
      <c r="I32" s="49">
        <v>50</v>
      </c>
      <c r="J32" s="10">
        <f t="shared" si="1"/>
        <v>1.074473</v>
      </c>
      <c r="K32" s="10">
        <f t="shared" si="2"/>
        <v>93068.881209672094</v>
      </c>
      <c r="L32" s="11">
        <f t="shared" si="3"/>
        <v>214894.6</v>
      </c>
      <c r="O32">
        <v>5</v>
      </c>
      <c r="P32">
        <v>1074473</v>
      </c>
    </row>
    <row r="33" spans="1:16">
      <c r="A33" s="98"/>
      <c r="B33" s="63" t="s">
        <v>248</v>
      </c>
      <c r="C33" s="63">
        <v>10000000</v>
      </c>
      <c r="D33" s="8">
        <f t="shared" si="0"/>
        <v>1250</v>
      </c>
      <c r="E33" s="11">
        <v>4</v>
      </c>
      <c r="F33" s="8" t="s">
        <v>148</v>
      </c>
      <c r="G33" s="8" t="s">
        <v>150</v>
      </c>
      <c r="H33" s="8">
        <v>20</v>
      </c>
      <c r="I33" s="49">
        <v>100</v>
      </c>
      <c r="J33" s="10">
        <f t="shared" si="1"/>
        <v>1.4412660000000002</v>
      </c>
      <c r="K33" s="10">
        <f t="shared" si="2"/>
        <v>138766.88966505835</v>
      </c>
      <c r="L33" s="11">
        <f t="shared" si="3"/>
        <v>144126.6</v>
      </c>
      <c r="O33">
        <v>5</v>
      </c>
      <c r="P33">
        <v>720633</v>
      </c>
    </row>
    <row r="34" spans="1:16">
      <c r="A34" s="98"/>
      <c r="B34" s="63" t="s">
        <v>248</v>
      </c>
      <c r="C34" s="63">
        <v>10000000</v>
      </c>
      <c r="D34" s="8">
        <f t="shared" si="0"/>
        <v>625</v>
      </c>
      <c r="E34" s="11">
        <v>4</v>
      </c>
      <c r="F34" s="8" t="s">
        <v>148</v>
      </c>
      <c r="G34" s="8" t="s">
        <v>150</v>
      </c>
      <c r="H34" s="8">
        <v>20</v>
      </c>
      <c r="I34" s="8">
        <v>200</v>
      </c>
      <c r="J34" s="10">
        <f t="shared" si="1"/>
        <v>2.7465079999999999</v>
      </c>
      <c r="K34" s="10">
        <f t="shared" si="2"/>
        <v>145639.4811156567</v>
      </c>
      <c r="L34" s="11">
        <f t="shared" si="3"/>
        <v>137325.4</v>
      </c>
      <c r="O34">
        <v>5</v>
      </c>
      <c r="P34">
        <v>686627</v>
      </c>
    </row>
    <row r="35" spans="1:16">
      <c r="A35" s="98"/>
      <c r="B35" s="63" t="s">
        <v>248</v>
      </c>
      <c r="C35" s="63">
        <v>10000000</v>
      </c>
      <c r="D35" s="8">
        <f t="shared" si="0"/>
        <v>125000</v>
      </c>
      <c r="E35" s="11">
        <v>4</v>
      </c>
      <c r="F35" s="8" t="s">
        <v>149</v>
      </c>
      <c r="G35" s="8" t="s">
        <v>150</v>
      </c>
      <c r="H35" s="8">
        <v>20</v>
      </c>
      <c r="I35" s="8">
        <v>1</v>
      </c>
      <c r="J35" s="10">
        <f t="shared" si="1"/>
        <v>0.54612510000000003</v>
      </c>
      <c r="K35" s="10">
        <f t="shared" si="2"/>
        <v>3662.1645846345459</v>
      </c>
      <c r="L35" s="11">
        <f t="shared" si="3"/>
        <v>5461251</v>
      </c>
      <c r="O35">
        <v>1</v>
      </c>
      <c r="P35">
        <v>5461251</v>
      </c>
    </row>
    <row r="36" spans="1:16">
      <c r="A36" s="98"/>
      <c r="B36" s="63" t="s">
        <v>248</v>
      </c>
      <c r="C36" s="63">
        <v>10000000</v>
      </c>
      <c r="D36" s="8">
        <f t="shared" si="0"/>
        <v>2500</v>
      </c>
      <c r="E36" s="11">
        <v>4</v>
      </c>
      <c r="F36" s="8" t="s">
        <v>149</v>
      </c>
      <c r="G36" s="8" t="s">
        <v>150</v>
      </c>
      <c r="H36" s="8">
        <v>20</v>
      </c>
      <c r="I36" s="49">
        <v>50</v>
      </c>
      <c r="J36" s="10">
        <f t="shared" si="1"/>
        <v>1.09755</v>
      </c>
      <c r="K36" s="10">
        <f t="shared" si="2"/>
        <v>91112.022231333423</v>
      </c>
      <c r="L36" s="11">
        <f t="shared" si="3"/>
        <v>219510</v>
      </c>
      <c r="O36">
        <v>5</v>
      </c>
      <c r="P36">
        <v>1097550</v>
      </c>
    </row>
    <row r="37" spans="1:16">
      <c r="A37" s="98"/>
      <c r="B37" s="63" t="s">
        <v>248</v>
      </c>
      <c r="C37" s="63">
        <v>10000000</v>
      </c>
      <c r="D37" s="8">
        <f t="shared" si="0"/>
        <v>1250</v>
      </c>
      <c r="E37" s="11">
        <v>4</v>
      </c>
      <c r="F37" s="8" t="s">
        <v>149</v>
      </c>
      <c r="G37" s="8" t="s">
        <v>150</v>
      </c>
      <c r="H37" s="8">
        <v>20</v>
      </c>
      <c r="I37" s="49">
        <v>100</v>
      </c>
      <c r="J37" s="10">
        <f t="shared" si="1"/>
        <v>1.4068979999999998</v>
      </c>
      <c r="K37" s="10">
        <f t="shared" si="2"/>
        <v>142156.71640730178</v>
      </c>
      <c r="L37" s="11">
        <f t="shared" si="3"/>
        <v>140689.79999999999</v>
      </c>
      <c r="O37">
        <v>5</v>
      </c>
      <c r="P37">
        <v>703449</v>
      </c>
    </row>
    <row r="38" spans="1:16">
      <c r="A38" s="99"/>
      <c r="B38" s="63" t="s">
        <v>248</v>
      </c>
      <c r="C38" s="63">
        <v>10000000</v>
      </c>
      <c r="D38" s="8">
        <f t="shared" si="0"/>
        <v>625</v>
      </c>
      <c r="E38" s="11">
        <v>4</v>
      </c>
      <c r="F38" s="8" t="s">
        <v>149</v>
      </c>
      <c r="G38" s="8" t="s">
        <v>150</v>
      </c>
      <c r="H38" s="8">
        <v>20</v>
      </c>
      <c r="I38" s="8">
        <v>200</v>
      </c>
      <c r="J38" s="10">
        <f t="shared" si="1"/>
        <v>2.6037079999999997</v>
      </c>
      <c r="K38" s="10">
        <f t="shared" si="2"/>
        <v>153627.05802647609</v>
      </c>
      <c r="L38" s="11">
        <f t="shared" si="3"/>
        <v>130185.4</v>
      </c>
      <c r="O38">
        <v>5</v>
      </c>
      <c r="P38">
        <v>650927</v>
      </c>
    </row>
    <row r="39" spans="1:16" ht="14.15" customHeight="1">
      <c r="A39" s="95" t="s">
        <v>151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</row>
    <row r="63" ht="14.15" customHeight="1"/>
  </sheetData>
  <mergeCells count="4">
    <mergeCell ref="A1:K1"/>
    <mergeCell ref="A39:K39"/>
    <mergeCell ref="A3:A20"/>
    <mergeCell ref="A21:A38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="85" zoomScaleNormal="85" workbookViewId="0">
      <selection activeCell="I19" sqref="I19"/>
    </sheetView>
  </sheetViews>
  <sheetFormatPr defaultColWidth="9" defaultRowHeight="14"/>
  <cols>
    <col min="2" max="2" width="13.6328125" customWidth="1"/>
    <col min="3" max="3" width="7.90625" bestFit="1" customWidth="1"/>
    <col min="4" max="4" width="12.81640625" customWidth="1"/>
    <col min="5" max="5" width="10" customWidth="1"/>
    <col min="6" max="6" width="25.08984375" customWidth="1"/>
    <col min="7" max="7" width="7.453125" customWidth="1"/>
    <col min="8" max="8" width="9.08984375" customWidth="1"/>
    <col min="9" max="9" width="25.6328125" customWidth="1"/>
    <col min="10" max="10" width="10" customWidth="1"/>
    <col min="11" max="11" width="5.7265625" customWidth="1"/>
    <col min="12" max="12" width="6.08984375" customWidth="1"/>
    <col min="13" max="13" width="14.90625" customWidth="1"/>
  </cols>
  <sheetData>
    <row r="1" spans="1:13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3" ht="56">
      <c r="A2" s="5" t="s">
        <v>115</v>
      </c>
      <c r="B2" s="5" t="s">
        <v>116</v>
      </c>
      <c r="C2" s="5" t="s">
        <v>275</v>
      </c>
      <c r="D2" s="5" t="s">
        <v>258</v>
      </c>
      <c r="E2" s="5" t="s">
        <v>152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6" t="s">
        <v>153</v>
      </c>
      <c r="L2" s="7" t="s">
        <v>154</v>
      </c>
      <c r="M2" s="7" t="s">
        <v>124</v>
      </c>
    </row>
    <row r="3" spans="1:13">
      <c r="A3" s="88"/>
      <c r="B3" s="63" t="s">
        <v>279</v>
      </c>
      <c r="C3" s="90" t="s">
        <v>277</v>
      </c>
      <c r="D3" s="8">
        <v>1000000</v>
      </c>
      <c r="E3" s="11">
        <v>100</v>
      </c>
      <c r="F3" s="8" t="s">
        <v>127</v>
      </c>
      <c r="G3" s="8">
        <v>1</v>
      </c>
      <c r="H3" s="14">
        <v>1</v>
      </c>
      <c r="I3" s="11">
        <f>M3/D3</f>
        <v>2.7614E-2</v>
      </c>
      <c r="J3" s="10"/>
      <c r="K3" s="11"/>
      <c r="L3" s="11"/>
      <c r="M3">
        <v>27614</v>
      </c>
    </row>
    <row r="4" spans="1:13">
      <c r="A4" s="88"/>
      <c r="B4" s="63" t="s">
        <v>279</v>
      </c>
      <c r="C4" s="90" t="s">
        <v>277</v>
      </c>
      <c r="D4" s="8">
        <v>1000000</v>
      </c>
      <c r="E4" s="11">
        <v>100</v>
      </c>
      <c r="F4" s="8" t="s">
        <v>129</v>
      </c>
      <c r="G4" s="8">
        <v>1</v>
      </c>
      <c r="H4" s="14">
        <v>1</v>
      </c>
      <c r="I4" s="11">
        <f t="shared" ref="I4:I8" si="0">M4/D4</f>
        <v>3.1556000000000001E-2</v>
      </c>
      <c r="J4" s="10"/>
      <c r="K4" s="11"/>
      <c r="L4" s="11"/>
      <c r="M4">
        <v>31556</v>
      </c>
    </row>
    <row r="5" spans="1:13">
      <c r="A5" s="88"/>
      <c r="B5" s="63" t="s">
        <v>279</v>
      </c>
      <c r="C5" s="90" t="s">
        <v>277</v>
      </c>
      <c r="D5" s="8">
        <v>1000000</v>
      </c>
      <c r="E5" s="11">
        <v>1000</v>
      </c>
      <c r="F5" s="8" t="s">
        <v>127</v>
      </c>
      <c r="G5" s="8">
        <v>1</v>
      </c>
      <c r="H5" s="14">
        <v>1</v>
      </c>
      <c r="I5" s="11">
        <f t="shared" si="0"/>
        <v>1.8807000000000001E-2</v>
      </c>
      <c r="J5" s="10"/>
      <c r="K5" s="11"/>
      <c r="L5" s="11"/>
      <c r="M5">
        <v>18807</v>
      </c>
    </row>
    <row r="6" spans="1:13">
      <c r="A6" s="88"/>
      <c r="B6" s="63" t="s">
        <v>279</v>
      </c>
      <c r="C6" s="90" t="s">
        <v>277</v>
      </c>
      <c r="D6" s="8">
        <v>1000000</v>
      </c>
      <c r="E6" s="11">
        <v>1000</v>
      </c>
      <c r="F6" s="8" t="s">
        <v>129</v>
      </c>
      <c r="G6" s="8">
        <v>1</v>
      </c>
      <c r="H6" s="14">
        <v>1</v>
      </c>
      <c r="I6" s="11">
        <f t="shared" si="0"/>
        <v>2.0403000000000001E-2</v>
      </c>
      <c r="J6" s="10"/>
      <c r="K6" s="11"/>
      <c r="L6" s="11"/>
      <c r="M6">
        <v>20403</v>
      </c>
    </row>
    <row r="7" spans="1:13">
      <c r="A7" s="88"/>
      <c r="B7" s="63" t="s">
        <v>279</v>
      </c>
      <c r="C7" s="90" t="s">
        <v>277</v>
      </c>
      <c r="D7" s="8">
        <v>1000000</v>
      </c>
      <c r="E7" s="11">
        <v>5000</v>
      </c>
      <c r="F7" s="8" t="s">
        <v>127</v>
      </c>
      <c r="G7" s="8">
        <v>1</v>
      </c>
      <c r="H7" s="14">
        <v>1</v>
      </c>
      <c r="I7" s="11">
        <f t="shared" si="0"/>
        <v>2.0525000000000002E-2</v>
      </c>
      <c r="J7" s="10"/>
      <c r="K7" s="11"/>
      <c r="L7" s="11"/>
      <c r="M7">
        <v>20525</v>
      </c>
    </row>
    <row r="8" spans="1:13">
      <c r="A8" s="89"/>
      <c r="B8" s="63" t="s">
        <v>279</v>
      </c>
      <c r="C8" s="90" t="s">
        <v>277</v>
      </c>
      <c r="D8" s="8">
        <v>1000000</v>
      </c>
      <c r="E8" s="11">
        <v>5000</v>
      </c>
      <c r="F8" s="8" t="s">
        <v>129</v>
      </c>
      <c r="G8" s="8">
        <v>1</v>
      </c>
      <c r="H8" s="14">
        <v>1</v>
      </c>
      <c r="I8" s="11">
        <f t="shared" si="0"/>
        <v>2.1340000000000001E-2</v>
      </c>
      <c r="J8" s="10"/>
      <c r="K8" s="11"/>
      <c r="L8" s="11"/>
      <c r="M8">
        <v>21340</v>
      </c>
    </row>
  </sheetData>
  <mergeCells count="1">
    <mergeCell ref="A1:L1"/>
  </mergeCells>
  <phoneticPr fontId="8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11" zoomScale="85" zoomScaleNormal="85" workbookViewId="0">
      <selection activeCell="K36" sqref="K36"/>
    </sheetView>
  </sheetViews>
  <sheetFormatPr defaultColWidth="9" defaultRowHeight="14"/>
  <cols>
    <col min="1" max="1" width="10.26953125" customWidth="1"/>
    <col min="2" max="2" width="14.08984375" customWidth="1"/>
    <col min="3" max="3" width="7.90625" bestFit="1" customWidth="1"/>
    <col min="4" max="4" width="10" bestFit="1" customWidth="1"/>
    <col min="5" max="5" width="11.36328125" customWidth="1"/>
    <col min="6" max="6" width="9.08984375" customWidth="1"/>
    <col min="7" max="7" width="7.453125" customWidth="1"/>
    <col min="8" max="8" width="24.36328125" customWidth="1"/>
    <col min="9" max="9" width="7.453125" customWidth="1"/>
    <col min="10" max="10" width="9.08984375" customWidth="1"/>
    <col min="11" max="12" width="11.36328125" style="46" customWidth="1"/>
    <col min="13" max="13" width="6.08984375" customWidth="1"/>
    <col min="14" max="14" width="5.6328125" customWidth="1"/>
    <col min="15" max="15" width="7.453125" customWidth="1"/>
  </cols>
  <sheetData>
    <row r="1" spans="1:17">
      <c r="A1" s="100" t="s">
        <v>278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7" ht="42">
      <c r="A2" s="5" t="s">
        <v>115</v>
      </c>
      <c r="B2" s="5" t="s">
        <v>116</v>
      </c>
      <c r="C2" s="5" t="s">
        <v>275</v>
      </c>
      <c r="D2" s="5" t="s">
        <v>263</v>
      </c>
      <c r="E2" s="5" t="s">
        <v>257</v>
      </c>
      <c r="F2" s="5" t="s">
        <v>118</v>
      </c>
      <c r="G2" s="5" t="s">
        <v>155</v>
      </c>
      <c r="H2" s="5" t="s">
        <v>119</v>
      </c>
      <c r="I2" s="5" t="s">
        <v>120</v>
      </c>
      <c r="J2" s="5" t="s">
        <v>121</v>
      </c>
      <c r="K2" s="47" t="s">
        <v>122</v>
      </c>
      <c r="L2" s="47" t="s">
        <v>123</v>
      </c>
      <c r="M2" s="6" t="s">
        <v>153</v>
      </c>
      <c r="N2" s="7" t="s">
        <v>154</v>
      </c>
      <c r="O2" s="11" t="s">
        <v>135</v>
      </c>
    </row>
    <row r="3" spans="1:17">
      <c r="A3" s="91" t="s">
        <v>260</v>
      </c>
      <c r="B3" s="63" t="s">
        <v>279</v>
      </c>
      <c r="C3" s="90" t="s">
        <v>276</v>
      </c>
      <c r="D3" s="11">
        <v>1000000</v>
      </c>
      <c r="E3" s="8">
        <f>D3/I3/J3</f>
        <v>50000</v>
      </c>
      <c r="F3" s="11">
        <v>1</v>
      </c>
      <c r="G3" s="11" t="s">
        <v>156</v>
      </c>
      <c r="H3" s="8" t="s">
        <v>157</v>
      </c>
      <c r="I3" s="8">
        <v>20</v>
      </c>
      <c r="J3" s="8">
        <v>1</v>
      </c>
      <c r="K3" s="10">
        <f>O3/D3*J3</f>
        <v>0.38991199999999998</v>
      </c>
      <c r="L3" s="10">
        <f>1000/K3*J3</f>
        <v>2564.6812614128316</v>
      </c>
      <c r="M3" s="11"/>
      <c r="N3" s="11"/>
      <c r="O3" s="11">
        <f>Q3/P3</f>
        <v>389912</v>
      </c>
      <c r="P3">
        <v>1</v>
      </c>
      <c r="Q3">
        <v>389912</v>
      </c>
    </row>
    <row r="4" spans="1:17">
      <c r="A4" s="92"/>
      <c r="B4" s="63" t="s">
        <v>279</v>
      </c>
      <c r="C4" s="90" t="s">
        <v>276</v>
      </c>
      <c r="D4" s="11">
        <v>1000000</v>
      </c>
      <c r="E4" s="8">
        <f t="shared" ref="E4:E18" si="0">D4/I4/J4</f>
        <v>1000</v>
      </c>
      <c r="F4" s="11">
        <v>1</v>
      </c>
      <c r="G4" s="11" t="s">
        <v>156</v>
      </c>
      <c r="H4" s="8" t="s">
        <v>157</v>
      </c>
      <c r="I4" s="8">
        <v>20</v>
      </c>
      <c r="J4" s="8">
        <v>50</v>
      </c>
      <c r="K4" s="10">
        <f t="shared" ref="K4:K18" si="1">O4/D4*J4</f>
        <v>1.34552</v>
      </c>
      <c r="L4" s="10">
        <f t="shared" ref="L4:L18" si="2">1000/K4*J4</f>
        <v>37160.354361139187</v>
      </c>
      <c r="M4" s="11"/>
      <c r="N4" s="11"/>
      <c r="O4" s="11">
        <f t="shared" ref="O4:O18" si="3">Q4/P4</f>
        <v>26910.400000000001</v>
      </c>
      <c r="P4">
        <v>5</v>
      </c>
      <c r="Q4">
        <v>134552</v>
      </c>
    </row>
    <row r="5" spans="1:17">
      <c r="A5" s="92"/>
      <c r="B5" s="63" t="s">
        <v>279</v>
      </c>
      <c r="C5" s="90" t="s">
        <v>276</v>
      </c>
      <c r="D5" s="11">
        <v>1000000</v>
      </c>
      <c r="E5" s="8">
        <f t="shared" si="0"/>
        <v>500</v>
      </c>
      <c r="F5" s="11">
        <v>1</v>
      </c>
      <c r="G5" s="11" t="s">
        <v>156</v>
      </c>
      <c r="H5" s="8" t="s">
        <v>157</v>
      </c>
      <c r="I5" s="8">
        <v>20</v>
      </c>
      <c r="J5" s="8">
        <v>100</v>
      </c>
      <c r="K5" s="10">
        <f t="shared" si="1"/>
        <v>1.3462000000000001</v>
      </c>
      <c r="L5" s="10">
        <f t="shared" si="2"/>
        <v>74283.167434259391</v>
      </c>
      <c r="M5" s="11"/>
      <c r="N5" s="11"/>
      <c r="O5" s="11">
        <f t="shared" si="3"/>
        <v>13462</v>
      </c>
      <c r="P5">
        <v>5</v>
      </c>
      <c r="Q5">
        <v>67310</v>
      </c>
    </row>
    <row r="6" spans="1:17">
      <c r="A6" s="92"/>
      <c r="B6" s="63" t="s">
        <v>279</v>
      </c>
      <c r="C6" s="90" t="s">
        <v>276</v>
      </c>
      <c r="D6" s="11">
        <v>1000000</v>
      </c>
      <c r="E6" s="8">
        <f t="shared" si="0"/>
        <v>250</v>
      </c>
      <c r="F6" s="11">
        <v>1</v>
      </c>
      <c r="G6" s="11" t="s">
        <v>156</v>
      </c>
      <c r="H6" s="8" t="s">
        <v>157</v>
      </c>
      <c r="I6" s="8">
        <v>20</v>
      </c>
      <c r="J6" s="8">
        <v>200</v>
      </c>
      <c r="K6" s="10">
        <f t="shared" si="1"/>
        <v>1.238</v>
      </c>
      <c r="L6" s="10">
        <f t="shared" si="2"/>
        <v>161550.88852988693</v>
      </c>
      <c r="M6" s="11"/>
      <c r="N6" s="11"/>
      <c r="O6" s="11">
        <f t="shared" si="3"/>
        <v>6190</v>
      </c>
      <c r="P6">
        <v>5</v>
      </c>
      <c r="Q6">
        <v>30950</v>
      </c>
    </row>
    <row r="7" spans="1:17">
      <c r="A7" s="92"/>
      <c r="B7" s="63" t="s">
        <v>279</v>
      </c>
      <c r="C7" s="90" t="s">
        <v>276</v>
      </c>
      <c r="D7" s="11">
        <v>1000000</v>
      </c>
      <c r="E7" s="8">
        <f t="shared" si="0"/>
        <v>50000</v>
      </c>
      <c r="F7" s="11">
        <v>1</v>
      </c>
      <c r="G7" s="11" t="s">
        <v>158</v>
      </c>
      <c r="H7" s="8" t="s">
        <v>157</v>
      </c>
      <c r="I7" s="8">
        <v>20</v>
      </c>
      <c r="J7" s="8">
        <v>1</v>
      </c>
      <c r="K7" s="10">
        <f t="shared" si="1"/>
        <v>0.45051000000000002</v>
      </c>
      <c r="L7" s="10">
        <f t="shared" si="2"/>
        <v>2219.7065547934562</v>
      </c>
      <c r="M7" s="11"/>
      <c r="N7" s="11"/>
      <c r="O7" s="11">
        <f t="shared" si="3"/>
        <v>450510</v>
      </c>
      <c r="P7">
        <v>1</v>
      </c>
      <c r="Q7">
        <v>450510</v>
      </c>
    </row>
    <row r="8" spans="1:17">
      <c r="A8" s="92"/>
      <c r="B8" s="63" t="s">
        <v>279</v>
      </c>
      <c r="C8" s="90" t="s">
        <v>276</v>
      </c>
      <c r="D8" s="11">
        <v>1000000</v>
      </c>
      <c r="E8" s="8">
        <f t="shared" si="0"/>
        <v>1000</v>
      </c>
      <c r="F8" s="11">
        <v>1</v>
      </c>
      <c r="G8" s="11" t="s">
        <v>158</v>
      </c>
      <c r="H8" s="8" t="s">
        <v>157</v>
      </c>
      <c r="I8" s="8">
        <v>20</v>
      </c>
      <c r="J8" s="8">
        <v>50</v>
      </c>
      <c r="K8" s="10">
        <f t="shared" si="1"/>
        <v>1.2333299999999998</v>
      </c>
      <c r="L8" s="10">
        <f t="shared" si="2"/>
        <v>40540.650109865172</v>
      </c>
      <c r="M8" s="11"/>
      <c r="N8" s="11"/>
      <c r="O8" s="11">
        <f t="shared" si="3"/>
        <v>24666.6</v>
      </c>
      <c r="P8">
        <v>5</v>
      </c>
      <c r="Q8">
        <v>123333</v>
      </c>
    </row>
    <row r="9" spans="1:17">
      <c r="A9" s="92"/>
      <c r="B9" s="63" t="s">
        <v>279</v>
      </c>
      <c r="C9" s="90" t="s">
        <v>276</v>
      </c>
      <c r="D9" s="11">
        <v>1000000</v>
      </c>
      <c r="E9" s="8">
        <f t="shared" si="0"/>
        <v>500</v>
      </c>
      <c r="F9" s="11">
        <v>1</v>
      </c>
      <c r="G9" s="11" t="s">
        <v>158</v>
      </c>
      <c r="H9" s="8" t="s">
        <v>157</v>
      </c>
      <c r="I9" s="8">
        <v>20</v>
      </c>
      <c r="J9" s="8">
        <v>100</v>
      </c>
      <c r="K9" s="10">
        <f t="shared" si="1"/>
        <v>1.1802799999999998</v>
      </c>
      <c r="L9" s="10">
        <f t="shared" si="2"/>
        <v>84725.658318365153</v>
      </c>
      <c r="M9" s="11"/>
      <c r="N9" s="11"/>
      <c r="O9" s="11">
        <f t="shared" si="3"/>
        <v>11802.8</v>
      </c>
      <c r="P9">
        <v>5</v>
      </c>
      <c r="Q9">
        <v>59014</v>
      </c>
    </row>
    <row r="10" spans="1:17">
      <c r="A10" s="92"/>
      <c r="B10" s="63" t="s">
        <v>279</v>
      </c>
      <c r="C10" s="90" t="s">
        <v>276</v>
      </c>
      <c r="D10" s="11">
        <v>1000000</v>
      </c>
      <c r="E10" s="8">
        <f t="shared" si="0"/>
        <v>250</v>
      </c>
      <c r="F10" s="11">
        <v>1</v>
      </c>
      <c r="G10" s="11" t="s">
        <v>158</v>
      </c>
      <c r="H10" s="8" t="s">
        <v>157</v>
      </c>
      <c r="I10" s="8">
        <v>20</v>
      </c>
      <c r="J10" s="8">
        <v>200</v>
      </c>
      <c r="K10" s="10">
        <f t="shared" si="1"/>
        <v>1.3079200000000002</v>
      </c>
      <c r="L10" s="10">
        <f t="shared" si="2"/>
        <v>152914.55134870633</v>
      </c>
      <c r="M10" s="11"/>
      <c r="N10" s="11"/>
      <c r="O10" s="11">
        <f t="shared" si="3"/>
        <v>6539.6</v>
      </c>
      <c r="P10">
        <v>5</v>
      </c>
      <c r="Q10">
        <v>32698</v>
      </c>
    </row>
    <row r="11" spans="1:17">
      <c r="A11" s="92"/>
      <c r="B11" s="63" t="s">
        <v>279</v>
      </c>
      <c r="C11" s="90" t="s">
        <v>276</v>
      </c>
      <c r="D11" s="11">
        <v>1000000</v>
      </c>
      <c r="E11" s="8">
        <f t="shared" si="0"/>
        <v>50000</v>
      </c>
      <c r="F11" s="11">
        <v>1</v>
      </c>
      <c r="G11" s="11" t="s">
        <v>156</v>
      </c>
      <c r="H11" s="8" t="s">
        <v>159</v>
      </c>
      <c r="I11" s="8">
        <v>20</v>
      </c>
      <c r="J11" s="8">
        <v>1</v>
      </c>
      <c r="K11" s="10">
        <f t="shared" si="1"/>
        <v>0.36317100000000002</v>
      </c>
      <c r="L11" s="10">
        <f t="shared" si="2"/>
        <v>2753.5238221113468</v>
      </c>
      <c r="M11" s="11"/>
      <c r="N11" s="11"/>
      <c r="O11" s="11">
        <f t="shared" si="3"/>
        <v>363171</v>
      </c>
      <c r="P11">
        <v>1</v>
      </c>
      <c r="Q11">
        <v>363171</v>
      </c>
    </row>
    <row r="12" spans="1:17">
      <c r="A12" s="92"/>
      <c r="B12" s="63" t="s">
        <v>279</v>
      </c>
      <c r="C12" s="90" t="s">
        <v>276</v>
      </c>
      <c r="D12" s="11">
        <v>1000000</v>
      </c>
      <c r="E12" s="8">
        <f t="shared" si="0"/>
        <v>1000</v>
      </c>
      <c r="F12" s="11">
        <v>1</v>
      </c>
      <c r="G12" s="11" t="s">
        <v>156</v>
      </c>
      <c r="H12" s="8" t="s">
        <v>159</v>
      </c>
      <c r="I12" s="8">
        <v>20</v>
      </c>
      <c r="J12" s="8">
        <v>50</v>
      </c>
      <c r="K12" s="10">
        <f t="shared" si="1"/>
        <v>0.69013999999999998</v>
      </c>
      <c r="L12" s="10">
        <f t="shared" si="2"/>
        <v>72449.0683049816</v>
      </c>
      <c r="M12" s="11"/>
      <c r="N12" s="11"/>
      <c r="O12" s="11">
        <f t="shared" si="3"/>
        <v>13802.8</v>
      </c>
      <c r="P12">
        <v>5</v>
      </c>
      <c r="Q12">
        <v>69014</v>
      </c>
    </row>
    <row r="13" spans="1:17" s="74" customFormat="1">
      <c r="A13" s="92"/>
      <c r="B13" s="63" t="s">
        <v>279</v>
      </c>
      <c r="C13" s="90" t="s">
        <v>276</v>
      </c>
      <c r="D13" s="11">
        <v>1000000</v>
      </c>
      <c r="E13" s="8">
        <f t="shared" si="0"/>
        <v>500</v>
      </c>
      <c r="F13" s="50">
        <v>1</v>
      </c>
      <c r="G13" s="50" t="s">
        <v>156</v>
      </c>
      <c r="H13" s="32" t="s">
        <v>159</v>
      </c>
      <c r="I13" s="32">
        <v>20</v>
      </c>
      <c r="J13" s="32">
        <v>100</v>
      </c>
      <c r="K13" s="10">
        <f t="shared" si="1"/>
        <v>0.75881999999999994</v>
      </c>
      <c r="L13" s="10">
        <f t="shared" si="2"/>
        <v>131783.5586832187</v>
      </c>
      <c r="M13" s="50"/>
      <c r="N13" s="50"/>
      <c r="O13" s="11">
        <f t="shared" si="3"/>
        <v>7588.2</v>
      </c>
      <c r="P13">
        <v>5</v>
      </c>
      <c r="Q13" s="74">
        <v>37941</v>
      </c>
    </row>
    <row r="14" spans="1:17">
      <c r="A14" s="92"/>
      <c r="B14" s="63" t="s">
        <v>279</v>
      </c>
      <c r="C14" s="90" t="s">
        <v>276</v>
      </c>
      <c r="D14" s="11">
        <v>1000000</v>
      </c>
      <c r="E14" s="8">
        <f t="shared" si="0"/>
        <v>250</v>
      </c>
      <c r="F14" s="11">
        <v>1</v>
      </c>
      <c r="G14" s="11" t="s">
        <v>156</v>
      </c>
      <c r="H14" s="8" t="s">
        <v>159</v>
      </c>
      <c r="I14" s="8">
        <v>20</v>
      </c>
      <c r="J14" s="8">
        <v>200</v>
      </c>
      <c r="K14" s="10">
        <f t="shared" si="1"/>
        <v>0.94547999999999988</v>
      </c>
      <c r="L14" s="10">
        <f t="shared" si="2"/>
        <v>211532.76642551931</v>
      </c>
      <c r="M14" s="11"/>
      <c r="N14" s="11"/>
      <c r="O14" s="11">
        <f t="shared" si="3"/>
        <v>4727.3999999999996</v>
      </c>
      <c r="P14">
        <v>5</v>
      </c>
      <c r="Q14" s="74">
        <v>23637</v>
      </c>
    </row>
    <row r="15" spans="1:17">
      <c r="A15" s="92"/>
      <c r="B15" s="63" t="s">
        <v>279</v>
      </c>
      <c r="C15" s="90" t="s">
        <v>276</v>
      </c>
      <c r="D15" s="11">
        <v>1000000</v>
      </c>
      <c r="E15" s="8">
        <f t="shared" si="0"/>
        <v>50000</v>
      </c>
      <c r="F15" s="11">
        <v>1</v>
      </c>
      <c r="G15" s="11" t="s">
        <v>158</v>
      </c>
      <c r="H15" s="8" t="s">
        <v>159</v>
      </c>
      <c r="I15" s="8">
        <v>20</v>
      </c>
      <c r="J15" s="8">
        <v>1</v>
      </c>
      <c r="K15" s="10">
        <f t="shared" si="1"/>
        <v>0.38314399999999998</v>
      </c>
      <c r="L15" s="10">
        <f t="shared" si="2"/>
        <v>2609.9847576890152</v>
      </c>
      <c r="M15" s="11"/>
      <c r="N15" s="11"/>
      <c r="O15" s="11">
        <f t="shared" si="3"/>
        <v>383144</v>
      </c>
      <c r="P15">
        <v>1</v>
      </c>
      <c r="Q15">
        <v>383144</v>
      </c>
    </row>
    <row r="16" spans="1:17">
      <c r="A16" s="92"/>
      <c r="B16" s="63" t="s">
        <v>279</v>
      </c>
      <c r="C16" s="90" t="s">
        <v>276</v>
      </c>
      <c r="D16" s="11">
        <v>1000000</v>
      </c>
      <c r="E16" s="8">
        <f t="shared" si="0"/>
        <v>1000</v>
      </c>
      <c r="F16" s="11">
        <v>1</v>
      </c>
      <c r="G16" s="11" t="s">
        <v>158</v>
      </c>
      <c r="H16" s="8" t="s">
        <v>159</v>
      </c>
      <c r="I16" s="8">
        <v>20</v>
      </c>
      <c r="J16" s="8">
        <v>50</v>
      </c>
      <c r="K16" s="10">
        <f t="shared" si="1"/>
        <v>0.68711000000000011</v>
      </c>
      <c r="L16" s="10">
        <f t="shared" si="2"/>
        <v>72768.552342419687</v>
      </c>
      <c r="M16" s="11"/>
      <c r="N16" s="11"/>
      <c r="O16" s="11">
        <f t="shared" si="3"/>
        <v>13742.2</v>
      </c>
      <c r="P16">
        <v>5</v>
      </c>
      <c r="Q16">
        <v>68711</v>
      </c>
    </row>
    <row r="17" spans="1:17" s="74" customFormat="1">
      <c r="A17" s="92"/>
      <c r="B17" s="63" t="s">
        <v>279</v>
      </c>
      <c r="C17" s="90" t="s">
        <v>276</v>
      </c>
      <c r="D17" s="11">
        <v>1000000</v>
      </c>
      <c r="E17" s="8">
        <f t="shared" si="0"/>
        <v>500</v>
      </c>
      <c r="F17" s="50">
        <v>1</v>
      </c>
      <c r="G17" s="50" t="s">
        <v>158</v>
      </c>
      <c r="H17" s="32" t="s">
        <v>159</v>
      </c>
      <c r="I17" s="32">
        <v>20</v>
      </c>
      <c r="J17" s="32">
        <v>100</v>
      </c>
      <c r="K17" s="10">
        <f t="shared" si="1"/>
        <v>0.77970000000000006</v>
      </c>
      <c r="L17" s="10">
        <f t="shared" si="2"/>
        <v>128254.45684237526</v>
      </c>
      <c r="M17" s="50"/>
      <c r="N17" s="50"/>
      <c r="O17" s="11">
        <f t="shared" si="3"/>
        <v>7797</v>
      </c>
      <c r="P17">
        <v>5</v>
      </c>
      <c r="Q17" s="74">
        <v>38985</v>
      </c>
    </row>
    <row r="18" spans="1:17">
      <c r="A18" s="92"/>
      <c r="B18" s="63" t="s">
        <v>279</v>
      </c>
      <c r="C18" s="90" t="s">
        <v>276</v>
      </c>
      <c r="D18" s="11">
        <v>1000000</v>
      </c>
      <c r="E18" s="8">
        <f t="shared" si="0"/>
        <v>250</v>
      </c>
      <c r="F18" s="11">
        <v>1</v>
      </c>
      <c r="G18" s="11" t="s">
        <v>158</v>
      </c>
      <c r="H18" s="8" t="s">
        <v>159</v>
      </c>
      <c r="I18" s="8">
        <v>20</v>
      </c>
      <c r="J18" s="8">
        <v>200</v>
      </c>
      <c r="K18" s="10">
        <f t="shared" si="1"/>
        <v>0.93679999999999997</v>
      </c>
      <c r="L18" s="10">
        <f t="shared" si="2"/>
        <v>213492.74124679761</v>
      </c>
      <c r="M18" s="11"/>
      <c r="N18" s="11"/>
      <c r="O18" s="11">
        <f t="shared" si="3"/>
        <v>4684</v>
      </c>
      <c r="P18">
        <v>5</v>
      </c>
      <c r="Q18">
        <v>23420</v>
      </c>
    </row>
    <row r="19" spans="1:17">
      <c r="A19" s="91" t="s">
        <v>259</v>
      </c>
      <c r="B19" s="63" t="s">
        <v>279</v>
      </c>
      <c r="C19" s="90" t="s">
        <v>277</v>
      </c>
      <c r="D19" s="11">
        <v>1000000</v>
      </c>
      <c r="E19" s="8">
        <f>D19/I19/J19</f>
        <v>50000</v>
      </c>
      <c r="F19" s="11">
        <v>1</v>
      </c>
      <c r="G19" s="11" t="s">
        <v>156</v>
      </c>
      <c r="H19" s="8" t="s">
        <v>157</v>
      </c>
      <c r="I19" s="8">
        <v>20</v>
      </c>
      <c r="J19" s="8">
        <v>1</v>
      </c>
      <c r="K19" s="10">
        <f>O19/D19*J19</f>
        <v>0.58101899999999995</v>
      </c>
      <c r="L19" s="10">
        <f>1000/K19*J19</f>
        <v>1721.1141115867124</v>
      </c>
      <c r="M19" s="11"/>
      <c r="N19" s="11"/>
      <c r="O19" s="11">
        <f>Q19/P19</f>
        <v>581019</v>
      </c>
      <c r="P19">
        <v>1</v>
      </c>
      <c r="Q19">
        <v>581019</v>
      </c>
    </row>
    <row r="20" spans="1:17">
      <c r="A20" s="92"/>
      <c r="B20" s="63" t="s">
        <v>279</v>
      </c>
      <c r="C20" s="90" t="s">
        <v>277</v>
      </c>
      <c r="D20" s="11">
        <v>1000000</v>
      </c>
      <c r="E20" s="8">
        <f t="shared" ref="E20:E34" si="4">D20/I20/J20</f>
        <v>1000</v>
      </c>
      <c r="F20" s="11">
        <v>1</v>
      </c>
      <c r="G20" s="11" t="s">
        <v>156</v>
      </c>
      <c r="H20" s="8" t="s">
        <v>157</v>
      </c>
      <c r="I20" s="8">
        <v>20</v>
      </c>
      <c r="J20" s="8">
        <v>50</v>
      </c>
      <c r="K20" s="10">
        <f t="shared" ref="K20:K34" si="5">O20/D20*J20</f>
        <v>1.37314</v>
      </c>
      <c r="L20" s="10">
        <f t="shared" ref="L20:L34" si="6">1000/K20*J20</f>
        <v>36412.893077180772</v>
      </c>
      <c r="M20" s="11"/>
      <c r="N20" s="11"/>
      <c r="O20" s="11">
        <f t="shared" ref="O20:O34" si="7">Q20/P20</f>
        <v>27462.799999999999</v>
      </c>
      <c r="P20">
        <v>5</v>
      </c>
      <c r="Q20">
        <v>137314</v>
      </c>
    </row>
    <row r="21" spans="1:17">
      <c r="A21" s="92"/>
      <c r="B21" s="63" t="s">
        <v>279</v>
      </c>
      <c r="C21" s="90" t="s">
        <v>277</v>
      </c>
      <c r="D21" s="11">
        <v>1000000</v>
      </c>
      <c r="E21" s="8">
        <f t="shared" si="4"/>
        <v>500</v>
      </c>
      <c r="F21" s="11">
        <v>1</v>
      </c>
      <c r="G21" s="11" t="s">
        <v>156</v>
      </c>
      <c r="H21" s="8" t="s">
        <v>157</v>
      </c>
      <c r="I21" s="8">
        <v>20</v>
      </c>
      <c r="J21" s="8">
        <v>100</v>
      </c>
      <c r="K21" s="10">
        <f t="shared" si="5"/>
        <v>1.5003200000000001</v>
      </c>
      <c r="L21" s="10">
        <f t="shared" si="6"/>
        <v>66652.447477871392</v>
      </c>
      <c r="M21" s="11"/>
      <c r="N21" s="11"/>
      <c r="O21" s="11">
        <f t="shared" si="7"/>
        <v>15003.2</v>
      </c>
      <c r="P21">
        <v>5</v>
      </c>
      <c r="Q21">
        <v>75016</v>
      </c>
    </row>
    <row r="22" spans="1:17">
      <c r="A22" s="92"/>
      <c r="B22" s="63" t="s">
        <v>279</v>
      </c>
      <c r="C22" s="90" t="s">
        <v>277</v>
      </c>
      <c r="D22" s="11">
        <v>1000000</v>
      </c>
      <c r="E22" s="8">
        <f t="shared" si="4"/>
        <v>250</v>
      </c>
      <c r="F22" s="11">
        <v>1</v>
      </c>
      <c r="G22" s="11" t="s">
        <v>156</v>
      </c>
      <c r="H22" s="8" t="s">
        <v>157</v>
      </c>
      <c r="I22" s="8">
        <v>20</v>
      </c>
      <c r="J22" s="8">
        <v>200</v>
      </c>
      <c r="K22" s="10">
        <f t="shared" si="5"/>
        <v>1.6637200000000001</v>
      </c>
      <c r="L22" s="10">
        <f t="shared" si="6"/>
        <v>120212.53576322937</v>
      </c>
      <c r="M22" s="11"/>
      <c r="N22" s="11"/>
      <c r="O22" s="11">
        <f t="shared" si="7"/>
        <v>8318.6</v>
      </c>
      <c r="P22">
        <v>5</v>
      </c>
      <c r="Q22">
        <v>41593</v>
      </c>
    </row>
    <row r="23" spans="1:17">
      <c r="A23" s="92"/>
      <c r="B23" s="63" t="s">
        <v>279</v>
      </c>
      <c r="C23" s="90" t="s">
        <v>277</v>
      </c>
      <c r="D23" s="11">
        <v>1000000</v>
      </c>
      <c r="E23" s="8">
        <f t="shared" si="4"/>
        <v>50000</v>
      </c>
      <c r="F23" s="11">
        <v>1</v>
      </c>
      <c r="G23" s="11" t="s">
        <v>158</v>
      </c>
      <c r="H23" s="8" t="s">
        <v>157</v>
      </c>
      <c r="I23" s="8">
        <v>20</v>
      </c>
      <c r="J23" s="8">
        <v>1</v>
      </c>
      <c r="K23" s="10">
        <f t="shared" si="5"/>
        <v>0.53310000000000002</v>
      </c>
      <c r="L23" s="10">
        <f t="shared" si="6"/>
        <v>1875.8206715438002</v>
      </c>
      <c r="M23" s="11"/>
      <c r="N23" s="11"/>
      <c r="O23" s="11">
        <f t="shared" si="7"/>
        <v>533100</v>
      </c>
      <c r="P23">
        <v>1</v>
      </c>
      <c r="Q23">
        <v>533100</v>
      </c>
    </row>
    <row r="24" spans="1:17">
      <c r="A24" s="92"/>
      <c r="B24" s="63" t="s">
        <v>279</v>
      </c>
      <c r="C24" s="90" t="s">
        <v>277</v>
      </c>
      <c r="D24" s="11">
        <v>1000000</v>
      </c>
      <c r="E24" s="8">
        <f t="shared" si="4"/>
        <v>1000</v>
      </c>
      <c r="F24" s="11">
        <v>1</v>
      </c>
      <c r="G24" s="11" t="s">
        <v>158</v>
      </c>
      <c r="H24" s="8" t="s">
        <v>157</v>
      </c>
      <c r="I24" s="8">
        <v>20</v>
      </c>
      <c r="J24" s="8">
        <v>50</v>
      </c>
      <c r="K24" s="10">
        <f t="shared" si="5"/>
        <v>1.5378200000000002</v>
      </c>
      <c r="L24" s="10">
        <f t="shared" si="6"/>
        <v>32513.558153750109</v>
      </c>
      <c r="M24" s="11"/>
      <c r="N24" s="11"/>
      <c r="O24" s="11">
        <f t="shared" si="7"/>
        <v>30756.400000000001</v>
      </c>
      <c r="P24">
        <v>5</v>
      </c>
      <c r="Q24">
        <v>153782</v>
      </c>
    </row>
    <row r="25" spans="1:17">
      <c r="A25" s="92"/>
      <c r="B25" s="63" t="s">
        <v>279</v>
      </c>
      <c r="C25" s="90" t="s">
        <v>277</v>
      </c>
      <c r="D25" s="11">
        <v>1000000</v>
      </c>
      <c r="E25" s="8">
        <f t="shared" si="4"/>
        <v>500</v>
      </c>
      <c r="F25" s="11">
        <v>1</v>
      </c>
      <c r="G25" s="11" t="s">
        <v>158</v>
      </c>
      <c r="H25" s="8" t="s">
        <v>157</v>
      </c>
      <c r="I25" s="8">
        <v>20</v>
      </c>
      <c r="J25" s="8">
        <v>100</v>
      </c>
      <c r="K25" s="10">
        <f t="shared" si="5"/>
        <v>1.7734400000000001</v>
      </c>
      <c r="L25" s="10">
        <f t="shared" si="6"/>
        <v>56387.585709130268</v>
      </c>
      <c r="M25" s="11"/>
      <c r="N25" s="11"/>
      <c r="O25" s="11">
        <f t="shared" si="7"/>
        <v>17734.400000000001</v>
      </c>
      <c r="P25">
        <v>5</v>
      </c>
      <c r="Q25">
        <v>88672</v>
      </c>
    </row>
    <row r="26" spans="1:17">
      <c r="A26" s="92"/>
      <c r="B26" s="63" t="s">
        <v>279</v>
      </c>
      <c r="C26" s="90" t="s">
        <v>277</v>
      </c>
      <c r="D26" s="11">
        <v>1000000</v>
      </c>
      <c r="E26" s="8">
        <f t="shared" si="4"/>
        <v>250</v>
      </c>
      <c r="F26" s="11">
        <v>1</v>
      </c>
      <c r="G26" s="11" t="s">
        <v>158</v>
      </c>
      <c r="H26" s="8" t="s">
        <v>157</v>
      </c>
      <c r="I26" s="8">
        <v>20</v>
      </c>
      <c r="J26" s="8">
        <v>200</v>
      </c>
      <c r="K26" s="10">
        <f t="shared" si="5"/>
        <v>1.3071600000000001</v>
      </c>
      <c r="L26" s="10">
        <f t="shared" si="6"/>
        <v>153003.45787814804</v>
      </c>
      <c r="M26" s="11"/>
      <c r="N26" s="11"/>
      <c r="O26" s="11">
        <f t="shared" si="7"/>
        <v>6535.8</v>
      </c>
      <c r="P26">
        <v>5</v>
      </c>
      <c r="Q26">
        <v>32679</v>
      </c>
    </row>
    <row r="27" spans="1:17">
      <c r="A27" s="92"/>
      <c r="B27" s="63" t="s">
        <v>279</v>
      </c>
      <c r="C27" s="90" t="s">
        <v>277</v>
      </c>
      <c r="D27" s="11">
        <v>1000000</v>
      </c>
      <c r="E27" s="8">
        <f t="shared" si="4"/>
        <v>50000</v>
      </c>
      <c r="F27" s="11">
        <v>1</v>
      </c>
      <c r="G27" s="11" t="s">
        <v>156</v>
      </c>
      <c r="H27" s="8" t="s">
        <v>159</v>
      </c>
      <c r="I27" s="8">
        <v>20</v>
      </c>
      <c r="J27" s="8">
        <v>1</v>
      </c>
      <c r="K27" s="10">
        <f t="shared" si="5"/>
        <v>0.45012400000000002</v>
      </c>
      <c r="L27" s="10">
        <f t="shared" si="6"/>
        <v>2221.6100452319806</v>
      </c>
      <c r="M27" s="11"/>
      <c r="N27" s="11"/>
      <c r="O27" s="11">
        <f t="shared" si="7"/>
        <v>450124</v>
      </c>
      <c r="P27">
        <v>1</v>
      </c>
      <c r="Q27">
        <v>450124</v>
      </c>
    </row>
    <row r="28" spans="1:17">
      <c r="A28" s="92"/>
      <c r="B28" s="63" t="s">
        <v>279</v>
      </c>
      <c r="C28" s="90" t="s">
        <v>277</v>
      </c>
      <c r="D28" s="11">
        <v>1000000</v>
      </c>
      <c r="E28" s="8">
        <f t="shared" si="4"/>
        <v>1000</v>
      </c>
      <c r="F28" s="11">
        <v>1</v>
      </c>
      <c r="G28" s="11" t="s">
        <v>156</v>
      </c>
      <c r="H28" s="8" t="s">
        <v>159</v>
      </c>
      <c r="I28" s="8">
        <v>20</v>
      </c>
      <c r="J28" s="8">
        <v>50</v>
      </c>
      <c r="K28" s="10">
        <f t="shared" si="5"/>
        <v>0.65501000000000009</v>
      </c>
      <c r="L28" s="10">
        <f t="shared" si="6"/>
        <v>76334.712447138198</v>
      </c>
      <c r="M28" s="11"/>
      <c r="N28" s="11"/>
      <c r="O28" s="11">
        <f t="shared" si="7"/>
        <v>13100.2</v>
      </c>
      <c r="P28">
        <v>5</v>
      </c>
      <c r="Q28">
        <v>65501</v>
      </c>
    </row>
    <row r="29" spans="1:17">
      <c r="A29" s="92"/>
      <c r="B29" s="63" t="s">
        <v>279</v>
      </c>
      <c r="C29" s="90" t="s">
        <v>277</v>
      </c>
      <c r="D29" s="11">
        <v>1000000</v>
      </c>
      <c r="E29" s="8">
        <f t="shared" si="4"/>
        <v>500</v>
      </c>
      <c r="F29" s="50">
        <v>1</v>
      </c>
      <c r="G29" s="50" t="s">
        <v>156</v>
      </c>
      <c r="H29" s="32" t="s">
        <v>159</v>
      </c>
      <c r="I29" s="32">
        <v>20</v>
      </c>
      <c r="J29" s="32">
        <v>100</v>
      </c>
      <c r="K29" s="10">
        <f t="shared" si="5"/>
        <v>0.99413999999999991</v>
      </c>
      <c r="L29" s="10">
        <f t="shared" si="6"/>
        <v>100589.45420162151</v>
      </c>
      <c r="M29" s="50"/>
      <c r="N29" s="50"/>
      <c r="O29" s="11">
        <f t="shared" si="7"/>
        <v>9941.4</v>
      </c>
      <c r="P29">
        <v>5</v>
      </c>
      <c r="Q29">
        <v>49707</v>
      </c>
    </row>
    <row r="30" spans="1:17">
      <c r="A30" s="92"/>
      <c r="B30" s="63" t="s">
        <v>279</v>
      </c>
      <c r="C30" s="90" t="s">
        <v>277</v>
      </c>
      <c r="D30" s="11">
        <v>1000000</v>
      </c>
      <c r="E30" s="8">
        <f t="shared" si="4"/>
        <v>250</v>
      </c>
      <c r="F30" s="11">
        <v>1</v>
      </c>
      <c r="G30" s="11" t="s">
        <v>156</v>
      </c>
      <c r="H30" s="8" t="s">
        <v>159</v>
      </c>
      <c r="I30" s="8">
        <v>20</v>
      </c>
      <c r="J30" s="8">
        <v>200</v>
      </c>
      <c r="K30" s="10">
        <f t="shared" si="5"/>
        <v>1.0392399999999999</v>
      </c>
      <c r="L30" s="10">
        <f t="shared" si="6"/>
        <v>192448.32762403297</v>
      </c>
      <c r="M30" s="11"/>
      <c r="N30" s="11"/>
      <c r="O30" s="11">
        <f t="shared" si="7"/>
        <v>5196.2</v>
      </c>
      <c r="P30">
        <v>5</v>
      </c>
      <c r="Q30">
        <v>25981</v>
      </c>
    </row>
    <row r="31" spans="1:17">
      <c r="A31" s="92"/>
      <c r="B31" s="63" t="s">
        <v>279</v>
      </c>
      <c r="C31" s="90" t="s">
        <v>277</v>
      </c>
      <c r="D31" s="11">
        <v>1000000</v>
      </c>
      <c r="E31" s="8">
        <f t="shared" si="4"/>
        <v>50000</v>
      </c>
      <c r="F31" s="11">
        <v>1</v>
      </c>
      <c r="G31" s="11" t="s">
        <v>158</v>
      </c>
      <c r="H31" s="8" t="s">
        <v>159</v>
      </c>
      <c r="I31" s="8">
        <v>20</v>
      </c>
      <c r="J31" s="8">
        <v>1</v>
      </c>
      <c r="K31" s="10">
        <f t="shared" si="5"/>
        <v>0.43415100000000001</v>
      </c>
      <c r="L31" s="10">
        <f t="shared" si="6"/>
        <v>2303.3460708371049</v>
      </c>
      <c r="M31" s="11"/>
      <c r="N31" s="11"/>
      <c r="O31" s="11">
        <f t="shared" si="7"/>
        <v>434151</v>
      </c>
      <c r="P31">
        <v>1</v>
      </c>
      <c r="Q31">
        <v>434151</v>
      </c>
    </row>
    <row r="32" spans="1:17">
      <c r="A32" s="92"/>
      <c r="B32" s="63" t="s">
        <v>279</v>
      </c>
      <c r="C32" s="90" t="s">
        <v>277</v>
      </c>
      <c r="D32" s="11">
        <v>1000000</v>
      </c>
      <c r="E32" s="8">
        <f t="shared" si="4"/>
        <v>1000</v>
      </c>
      <c r="F32" s="11">
        <v>1</v>
      </c>
      <c r="G32" s="11" t="s">
        <v>158</v>
      </c>
      <c r="H32" s="8" t="s">
        <v>159</v>
      </c>
      <c r="I32" s="8">
        <v>20</v>
      </c>
      <c r="J32" s="8">
        <v>50</v>
      </c>
      <c r="K32" s="10">
        <f t="shared" si="5"/>
        <v>0.70819999999999994</v>
      </c>
      <c r="L32" s="10">
        <f t="shared" si="6"/>
        <v>70601.524992939856</v>
      </c>
      <c r="M32" s="11"/>
      <c r="N32" s="11"/>
      <c r="O32" s="11">
        <f t="shared" si="7"/>
        <v>14164</v>
      </c>
      <c r="P32">
        <v>5</v>
      </c>
      <c r="Q32">
        <v>70820</v>
      </c>
    </row>
    <row r="33" spans="1:17">
      <c r="A33" s="92"/>
      <c r="B33" s="63" t="s">
        <v>279</v>
      </c>
      <c r="C33" s="90" t="s">
        <v>277</v>
      </c>
      <c r="D33" s="11">
        <v>1000000</v>
      </c>
      <c r="E33" s="8">
        <f t="shared" si="4"/>
        <v>500</v>
      </c>
      <c r="F33" s="50">
        <v>1</v>
      </c>
      <c r="G33" s="50" t="s">
        <v>158</v>
      </c>
      <c r="H33" s="32" t="s">
        <v>159</v>
      </c>
      <c r="I33" s="32">
        <v>20</v>
      </c>
      <c r="J33" s="32">
        <v>100</v>
      </c>
      <c r="K33" s="10">
        <f t="shared" si="5"/>
        <v>0.93329999999999991</v>
      </c>
      <c r="L33" s="10">
        <f t="shared" si="6"/>
        <v>107146.68381013609</v>
      </c>
      <c r="M33" s="50"/>
      <c r="N33" s="50"/>
      <c r="O33" s="11">
        <f t="shared" si="7"/>
        <v>9333</v>
      </c>
      <c r="P33">
        <v>5</v>
      </c>
      <c r="Q33">
        <v>46665</v>
      </c>
    </row>
    <row r="34" spans="1:17">
      <c r="A34" s="92"/>
      <c r="B34" s="63" t="s">
        <v>279</v>
      </c>
      <c r="C34" s="90" t="s">
        <v>277</v>
      </c>
      <c r="D34" s="11">
        <v>1000000</v>
      </c>
      <c r="E34" s="8">
        <f t="shared" si="4"/>
        <v>250</v>
      </c>
      <c r="F34" s="11">
        <v>1</v>
      </c>
      <c r="G34" s="11" t="s">
        <v>158</v>
      </c>
      <c r="H34" s="8" t="s">
        <v>159</v>
      </c>
      <c r="I34" s="8">
        <v>20</v>
      </c>
      <c r="J34" s="8">
        <v>200</v>
      </c>
      <c r="K34" s="10">
        <f t="shared" si="5"/>
        <v>0.93028</v>
      </c>
      <c r="L34" s="10">
        <f t="shared" si="6"/>
        <v>214989.03555918651</v>
      </c>
      <c r="M34" s="11"/>
      <c r="N34" s="11"/>
      <c r="O34" s="11">
        <f t="shared" si="7"/>
        <v>4651.3999999999996</v>
      </c>
      <c r="P34">
        <v>5</v>
      </c>
      <c r="Q34">
        <v>23257</v>
      </c>
    </row>
  </sheetData>
  <mergeCells count="1">
    <mergeCell ref="A1:N1"/>
  </mergeCells>
  <phoneticPr fontId="8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2"/>
  <sheetViews>
    <sheetView zoomScale="70" zoomScaleNormal="70" workbookViewId="0">
      <selection activeCell="C19" sqref="C19"/>
    </sheetView>
  </sheetViews>
  <sheetFormatPr defaultColWidth="9" defaultRowHeight="14"/>
  <cols>
    <col min="1" max="1" width="15.453125" customWidth="1"/>
    <col min="2" max="3" width="24.36328125" customWidth="1"/>
    <col min="4" max="4" width="11.36328125" customWidth="1"/>
    <col min="5" max="5" width="9.6328125" customWidth="1"/>
    <col min="6" max="6" width="22.453125" customWidth="1"/>
    <col min="9" max="9" width="14.6328125" bestFit="1" customWidth="1"/>
    <col min="10" max="10" width="16.08984375" customWidth="1"/>
    <col min="11" max="11" width="14.26953125" customWidth="1"/>
  </cols>
  <sheetData>
    <row r="1" spans="1:14">
      <c r="A1" s="94" t="s">
        <v>160</v>
      </c>
      <c r="B1" s="94"/>
      <c r="C1" s="94"/>
      <c r="D1" s="94"/>
      <c r="E1" s="94"/>
      <c r="F1" s="94"/>
      <c r="G1" s="94"/>
      <c r="H1" s="94"/>
      <c r="I1" s="94"/>
      <c r="J1" s="94"/>
    </row>
    <row r="2" spans="1:14" ht="28">
      <c r="A2" s="5" t="s">
        <v>161</v>
      </c>
      <c r="B2" s="5" t="s">
        <v>116</v>
      </c>
      <c r="C2" s="5" t="s">
        <v>261</v>
      </c>
      <c r="D2" s="5" t="s">
        <v>257</v>
      </c>
      <c r="E2" s="5" t="s">
        <v>118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7" t="s">
        <v>162</v>
      </c>
      <c r="L2" s="7" t="s">
        <v>238</v>
      </c>
      <c r="M2" s="7" t="s">
        <v>237</v>
      </c>
    </row>
    <row r="3" spans="1:14">
      <c r="A3" s="101" t="s">
        <v>163</v>
      </c>
      <c r="B3" s="11" t="s">
        <v>164</v>
      </c>
      <c r="C3" s="63">
        <v>20000000</v>
      </c>
      <c r="D3" s="8">
        <f>C3/E3/G3/H3</f>
        <v>125000</v>
      </c>
      <c r="E3" s="11">
        <v>4</v>
      </c>
      <c r="F3" s="8" t="s">
        <v>132</v>
      </c>
      <c r="G3" s="8">
        <v>20</v>
      </c>
      <c r="H3" s="8">
        <v>2</v>
      </c>
      <c r="I3" s="11">
        <f>K3/C3</f>
        <v>5.0000000000000001E-4</v>
      </c>
      <c r="J3" s="10">
        <f>1000/I3*H3</f>
        <v>4000000</v>
      </c>
      <c r="K3" s="11">
        <v>10000</v>
      </c>
      <c r="L3" s="27">
        <v>5.08</v>
      </c>
      <c r="M3" s="27">
        <v>388</v>
      </c>
      <c r="N3">
        <v>2</v>
      </c>
    </row>
    <row r="4" spans="1:14">
      <c r="A4" s="102"/>
      <c r="B4" s="11" t="s">
        <v>164</v>
      </c>
      <c r="C4" s="63">
        <v>20000000</v>
      </c>
      <c r="D4" s="8">
        <f t="shared" ref="D4:D22" si="0">C4/E4/G4/H4</f>
        <v>2500</v>
      </c>
      <c r="E4" s="11">
        <v>4</v>
      </c>
      <c r="F4" s="8" t="s">
        <v>132</v>
      </c>
      <c r="G4" s="8">
        <v>20</v>
      </c>
      <c r="H4" s="8">
        <v>100</v>
      </c>
      <c r="I4" s="11">
        <f t="shared" ref="I4:I22" si="1">K4/C4</f>
        <v>5.0000000000000001E-4</v>
      </c>
      <c r="J4" s="10">
        <f t="shared" ref="J4:J22" si="2">1000/I4*H4</f>
        <v>200000000</v>
      </c>
      <c r="K4" s="11">
        <v>10000</v>
      </c>
      <c r="L4" s="27">
        <v>7.49</v>
      </c>
      <c r="M4" s="23">
        <v>13096</v>
      </c>
      <c r="N4">
        <v>5</v>
      </c>
    </row>
    <row r="5" spans="1:14">
      <c r="A5" s="102"/>
      <c r="B5" s="11" t="s">
        <v>164</v>
      </c>
      <c r="C5" s="63">
        <v>20000000</v>
      </c>
      <c r="D5" s="8">
        <f t="shared" si="0"/>
        <v>1250</v>
      </c>
      <c r="E5" s="11">
        <v>4</v>
      </c>
      <c r="F5" s="8" t="s">
        <v>132</v>
      </c>
      <c r="G5" s="8">
        <v>20</v>
      </c>
      <c r="H5" s="8">
        <v>200</v>
      </c>
      <c r="I5" s="11">
        <f t="shared" si="1"/>
        <v>5.0000000000000001E-4</v>
      </c>
      <c r="J5" s="10">
        <f t="shared" si="2"/>
        <v>400000000</v>
      </c>
      <c r="K5" s="11">
        <v>10000</v>
      </c>
      <c r="L5" s="84">
        <v>12.58</v>
      </c>
      <c r="M5" s="85">
        <v>9106</v>
      </c>
      <c r="N5">
        <v>5</v>
      </c>
    </row>
    <row r="6" spans="1:14">
      <c r="A6" s="102"/>
      <c r="B6" s="11" t="s">
        <v>164</v>
      </c>
      <c r="C6" s="63">
        <v>20000000</v>
      </c>
      <c r="D6" s="8">
        <f t="shared" si="0"/>
        <v>125000</v>
      </c>
      <c r="E6" s="11">
        <v>4</v>
      </c>
      <c r="F6" s="8" t="s">
        <v>133</v>
      </c>
      <c r="G6" s="8">
        <v>20</v>
      </c>
      <c r="H6" s="8">
        <v>2</v>
      </c>
      <c r="I6" s="11">
        <f t="shared" si="1"/>
        <v>5.0000000000000001E-4</v>
      </c>
      <c r="J6" s="10">
        <f t="shared" si="2"/>
        <v>4000000</v>
      </c>
      <c r="K6" s="11">
        <v>10000</v>
      </c>
      <c r="L6" s="27">
        <v>1.91</v>
      </c>
      <c r="M6" s="23">
        <v>1039</v>
      </c>
      <c r="N6">
        <v>2</v>
      </c>
    </row>
    <row r="7" spans="1:14">
      <c r="A7" s="102"/>
      <c r="B7" s="11" t="s">
        <v>164</v>
      </c>
      <c r="C7" s="63">
        <v>20000000</v>
      </c>
      <c r="D7" s="8">
        <f t="shared" si="0"/>
        <v>2500</v>
      </c>
      <c r="E7" s="11">
        <v>4</v>
      </c>
      <c r="F7" s="8" t="s">
        <v>133</v>
      </c>
      <c r="G7" s="8">
        <v>20</v>
      </c>
      <c r="H7" s="8">
        <v>100</v>
      </c>
      <c r="I7" s="11">
        <f t="shared" si="1"/>
        <v>5.0000000000000001E-4</v>
      </c>
      <c r="J7" s="10">
        <f t="shared" si="2"/>
        <v>200000000</v>
      </c>
      <c r="K7" s="11">
        <v>10000</v>
      </c>
      <c r="L7" s="27">
        <v>1.41</v>
      </c>
      <c r="M7" s="23">
        <v>69529</v>
      </c>
      <c r="N7">
        <v>5</v>
      </c>
    </row>
    <row r="8" spans="1:14">
      <c r="A8" s="103"/>
      <c r="B8" s="11" t="s">
        <v>164</v>
      </c>
      <c r="C8" s="63">
        <v>20000000</v>
      </c>
      <c r="D8" s="8">
        <f t="shared" si="0"/>
        <v>1250</v>
      </c>
      <c r="E8" s="11">
        <v>4</v>
      </c>
      <c r="F8" s="8" t="s">
        <v>133</v>
      </c>
      <c r="G8" s="8">
        <v>20</v>
      </c>
      <c r="H8" s="8">
        <v>200</v>
      </c>
      <c r="I8" s="11">
        <f t="shared" si="1"/>
        <v>5.0000000000000001E-4</v>
      </c>
      <c r="J8" s="10">
        <f t="shared" si="2"/>
        <v>400000000</v>
      </c>
      <c r="K8" s="11">
        <v>10000</v>
      </c>
      <c r="L8" s="56">
        <v>1.96</v>
      </c>
      <c r="M8" s="57">
        <v>98708</v>
      </c>
      <c r="N8">
        <v>5</v>
      </c>
    </row>
    <row r="9" spans="1:14">
      <c r="A9" s="101" t="s">
        <v>163</v>
      </c>
      <c r="B9" s="11" t="s">
        <v>164</v>
      </c>
      <c r="C9" s="63">
        <v>20000000</v>
      </c>
      <c r="D9" s="8">
        <f t="shared" si="0"/>
        <v>125000</v>
      </c>
      <c r="E9" s="11">
        <v>4</v>
      </c>
      <c r="F9" s="8" t="s">
        <v>140</v>
      </c>
      <c r="G9" s="8">
        <v>20</v>
      </c>
      <c r="H9" s="8">
        <v>2</v>
      </c>
      <c r="I9" s="11">
        <f t="shared" si="1"/>
        <v>5.0000000000000001E-4</v>
      </c>
      <c r="J9" s="10">
        <f t="shared" si="2"/>
        <v>4000000</v>
      </c>
      <c r="K9" s="11">
        <v>10000</v>
      </c>
      <c r="L9" s="27">
        <v>2.0299999999999998</v>
      </c>
      <c r="M9" s="27">
        <v>956</v>
      </c>
      <c r="N9">
        <v>2</v>
      </c>
    </row>
    <row r="10" spans="1:14">
      <c r="A10" s="102"/>
      <c r="B10" s="11" t="s">
        <v>164</v>
      </c>
      <c r="C10" s="63">
        <v>20000000</v>
      </c>
      <c r="D10" s="8">
        <f t="shared" si="0"/>
        <v>2500</v>
      </c>
      <c r="E10" s="11">
        <v>4</v>
      </c>
      <c r="F10" s="8" t="s">
        <v>140</v>
      </c>
      <c r="G10" s="8">
        <v>20</v>
      </c>
      <c r="H10" s="8">
        <v>100</v>
      </c>
      <c r="I10" s="11">
        <f t="shared" si="1"/>
        <v>5.0000000000000001E-4</v>
      </c>
      <c r="J10" s="10">
        <f t="shared" si="2"/>
        <v>200000000</v>
      </c>
      <c r="K10" s="11">
        <v>10000</v>
      </c>
      <c r="N10">
        <v>5</v>
      </c>
    </row>
    <row r="11" spans="1:14">
      <c r="A11" s="102"/>
      <c r="B11" s="11" t="s">
        <v>164</v>
      </c>
      <c r="C11" s="63">
        <v>20000000</v>
      </c>
      <c r="D11" s="8">
        <f t="shared" si="0"/>
        <v>1250</v>
      </c>
      <c r="E11" s="11">
        <v>4</v>
      </c>
      <c r="F11" s="8" t="s">
        <v>140</v>
      </c>
      <c r="G11" s="8">
        <v>20</v>
      </c>
      <c r="H11" s="8">
        <v>200</v>
      </c>
      <c r="I11" s="11">
        <f t="shared" si="1"/>
        <v>5.0000000000000001E-4</v>
      </c>
      <c r="J11" s="10">
        <f t="shared" si="2"/>
        <v>400000000</v>
      </c>
      <c r="K11" s="11">
        <v>10000</v>
      </c>
      <c r="L11" s="84">
        <v>4.88</v>
      </c>
      <c r="M11" s="85">
        <v>38330</v>
      </c>
      <c r="N11">
        <v>5</v>
      </c>
    </row>
    <row r="12" spans="1:14">
      <c r="A12" s="102"/>
      <c r="B12" s="11" t="s">
        <v>164</v>
      </c>
      <c r="C12" s="63">
        <v>20000000</v>
      </c>
      <c r="D12" s="8">
        <f t="shared" si="0"/>
        <v>125000</v>
      </c>
      <c r="E12" s="11">
        <v>4</v>
      </c>
      <c r="F12" s="8" t="s">
        <v>141</v>
      </c>
      <c r="G12" s="8">
        <v>20</v>
      </c>
      <c r="H12" s="8">
        <v>2</v>
      </c>
      <c r="I12" s="11">
        <f t="shared" si="1"/>
        <v>5.0000000000000001E-4</v>
      </c>
      <c r="J12" s="10">
        <f t="shared" si="2"/>
        <v>4000000</v>
      </c>
      <c r="K12" s="11">
        <v>10000</v>
      </c>
      <c r="L12" s="27">
        <v>1.26</v>
      </c>
      <c r="M12" s="23">
        <v>1578</v>
      </c>
      <c r="N12">
        <v>2</v>
      </c>
    </row>
    <row r="13" spans="1:14">
      <c r="A13" s="102"/>
      <c r="B13" s="11" t="s">
        <v>164</v>
      </c>
      <c r="C13" s="63">
        <v>20000000</v>
      </c>
      <c r="D13" s="8">
        <f t="shared" si="0"/>
        <v>2500</v>
      </c>
      <c r="E13" s="11">
        <v>4</v>
      </c>
      <c r="F13" s="8" t="s">
        <v>141</v>
      </c>
      <c r="G13" s="8">
        <v>20</v>
      </c>
      <c r="H13" s="8">
        <v>100</v>
      </c>
      <c r="I13" s="11">
        <f t="shared" si="1"/>
        <v>5.0000000000000001E-4</v>
      </c>
      <c r="J13" s="10">
        <f t="shared" si="2"/>
        <v>200000000</v>
      </c>
      <c r="K13" s="11">
        <v>10000</v>
      </c>
      <c r="N13">
        <v>5</v>
      </c>
    </row>
    <row r="14" spans="1:14">
      <c r="A14" s="103"/>
      <c r="B14" s="11" t="s">
        <v>164</v>
      </c>
      <c r="C14" s="63">
        <v>20000000</v>
      </c>
      <c r="D14" s="8">
        <f t="shared" si="0"/>
        <v>1250</v>
      </c>
      <c r="E14" s="11">
        <v>4</v>
      </c>
      <c r="F14" s="8" t="s">
        <v>141</v>
      </c>
      <c r="G14" s="8">
        <v>20</v>
      </c>
      <c r="H14" s="8">
        <v>200</v>
      </c>
      <c r="I14" s="11">
        <f t="shared" si="1"/>
        <v>5.0000000000000001E-4</v>
      </c>
      <c r="J14" s="10">
        <f t="shared" si="2"/>
        <v>400000000</v>
      </c>
      <c r="K14" s="11">
        <v>10000</v>
      </c>
      <c r="L14" s="27">
        <v>1.57</v>
      </c>
      <c r="M14" s="23">
        <v>121196</v>
      </c>
      <c r="N14">
        <v>5</v>
      </c>
    </row>
    <row r="15" spans="1:14">
      <c r="A15" s="101" t="s">
        <v>165</v>
      </c>
      <c r="B15" s="11" t="s">
        <v>164</v>
      </c>
      <c r="C15" s="63">
        <v>20000000</v>
      </c>
      <c r="D15" s="8">
        <f t="shared" si="0"/>
        <v>83333.333333333328</v>
      </c>
      <c r="E15" s="11">
        <v>4</v>
      </c>
      <c r="F15" s="8" t="s">
        <v>132</v>
      </c>
      <c r="G15" s="8">
        <v>20</v>
      </c>
      <c r="H15" s="8">
        <v>3</v>
      </c>
      <c r="I15" s="11">
        <f t="shared" si="1"/>
        <v>5.0000000000000001E-4</v>
      </c>
      <c r="J15" s="10">
        <f t="shared" si="2"/>
        <v>6000000</v>
      </c>
      <c r="K15" s="11">
        <v>10000</v>
      </c>
      <c r="L15" s="11">
        <v>5.17</v>
      </c>
      <c r="M15" s="11">
        <v>574</v>
      </c>
      <c r="N15" s="87">
        <v>3</v>
      </c>
    </row>
    <row r="16" spans="1:14">
      <c r="A16" s="102"/>
      <c r="B16" s="11" t="s">
        <v>164</v>
      </c>
      <c r="C16" s="63">
        <v>20000000</v>
      </c>
      <c r="D16" s="8">
        <f t="shared" si="0"/>
        <v>833.33333333333337</v>
      </c>
      <c r="E16" s="11">
        <v>4</v>
      </c>
      <c r="F16" s="8" t="s">
        <v>132</v>
      </c>
      <c r="G16" s="8">
        <v>20</v>
      </c>
      <c r="H16" s="8">
        <v>300</v>
      </c>
      <c r="I16" s="11">
        <f t="shared" si="1"/>
        <v>5.0000000000000001E-4</v>
      </c>
      <c r="J16" s="10">
        <f t="shared" si="2"/>
        <v>600000000</v>
      </c>
      <c r="K16" s="11">
        <v>10000</v>
      </c>
      <c r="L16" s="11">
        <v>12.44</v>
      </c>
      <c r="M16" s="21">
        <v>23674</v>
      </c>
      <c r="N16" s="87">
        <v>5</v>
      </c>
    </row>
    <row r="17" spans="1:14">
      <c r="A17" s="102"/>
      <c r="B17" s="11" t="s">
        <v>164</v>
      </c>
      <c r="C17" s="63">
        <v>20000000</v>
      </c>
      <c r="D17" s="8">
        <f t="shared" si="0"/>
        <v>83333.333333333328</v>
      </c>
      <c r="E17" s="11">
        <v>4</v>
      </c>
      <c r="F17" s="8" t="s">
        <v>133</v>
      </c>
      <c r="G17" s="8">
        <v>20</v>
      </c>
      <c r="H17" s="8">
        <v>3</v>
      </c>
      <c r="I17" s="11">
        <f t="shared" si="1"/>
        <v>5.0000000000000001E-4</v>
      </c>
      <c r="J17" s="10">
        <f t="shared" si="2"/>
        <v>6000000</v>
      </c>
      <c r="K17" s="11">
        <v>10000</v>
      </c>
      <c r="L17" s="11">
        <v>1.92</v>
      </c>
      <c r="M17" s="21">
        <v>1546</v>
      </c>
      <c r="N17" s="87">
        <v>3</v>
      </c>
    </row>
    <row r="18" spans="1:14">
      <c r="A18" s="103"/>
      <c r="B18" s="11" t="s">
        <v>164</v>
      </c>
      <c r="C18" s="63">
        <v>20000000</v>
      </c>
      <c r="D18" s="8">
        <f t="shared" si="0"/>
        <v>833.33333333333337</v>
      </c>
      <c r="E18" s="11">
        <v>4</v>
      </c>
      <c r="F18" s="8" t="s">
        <v>133</v>
      </c>
      <c r="G18" s="8">
        <v>20</v>
      </c>
      <c r="H18" s="8">
        <v>300</v>
      </c>
      <c r="I18" s="11">
        <f t="shared" si="1"/>
        <v>5.0000000000000001E-4</v>
      </c>
      <c r="J18" s="10">
        <f t="shared" si="2"/>
        <v>600000000</v>
      </c>
      <c r="K18" s="11">
        <v>10000</v>
      </c>
      <c r="L18" s="11">
        <v>2</v>
      </c>
      <c r="M18" s="21">
        <v>142380</v>
      </c>
      <c r="N18" s="87">
        <v>5</v>
      </c>
    </row>
    <row r="19" spans="1:14">
      <c r="A19" s="101" t="s">
        <v>165</v>
      </c>
      <c r="B19" s="11" t="s">
        <v>164</v>
      </c>
      <c r="C19" s="63">
        <v>20000000</v>
      </c>
      <c r="D19" s="8">
        <f t="shared" si="0"/>
        <v>250000</v>
      </c>
      <c r="E19" s="11">
        <v>4</v>
      </c>
      <c r="F19" s="8" t="s">
        <v>140</v>
      </c>
      <c r="G19" s="8">
        <v>20</v>
      </c>
      <c r="H19" s="8">
        <v>1</v>
      </c>
      <c r="I19" s="11">
        <f t="shared" si="1"/>
        <v>5.0000000000000001E-4</v>
      </c>
      <c r="J19" s="10">
        <f t="shared" si="2"/>
        <v>2000000</v>
      </c>
      <c r="K19" s="11">
        <v>10000</v>
      </c>
      <c r="L19" s="11">
        <v>2.4</v>
      </c>
      <c r="M19" s="21">
        <v>1205</v>
      </c>
      <c r="N19" s="87">
        <v>3</v>
      </c>
    </row>
    <row r="20" spans="1:14">
      <c r="A20" s="102"/>
      <c r="B20" s="11" t="s">
        <v>164</v>
      </c>
      <c r="C20" s="63">
        <v>20000000</v>
      </c>
      <c r="D20" s="8">
        <f t="shared" si="0"/>
        <v>833.33333333333337</v>
      </c>
      <c r="E20" s="11">
        <v>4</v>
      </c>
      <c r="F20" s="8" t="s">
        <v>140</v>
      </c>
      <c r="G20" s="8">
        <v>20</v>
      </c>
      <c r="H20" s="8">
        <v>300</v>
      </c>
      <c r="I20" s="11">
        <f t="shared" si="1"/>
        <v>5.0000000000000001E-4</v>
      </c>
      <c r="J20" s="10">
        <f t="shared" si="2"/>
        <v>600000000</v>
      </c>
      <c r="K20" s="11">
        <v>10000</v>
      </c>
      <c r="L20" s="11">
        <v>5.82</v>
      </c>
      <c r="M20" s="21">
        <v>20038</v>
      </c>
      <c r="N20" s="87">
        <v>5</v>
      </c>
    </row>
    <row r="21" spans="1:14">
      <c r="A21" s="102"/>
      <c r="B21" s="11" t="s">
        <v>164</v>
      </c>
      <c r="C21" s="63">
        <v>20000000</v>
      </c>
      <c r="D21" s="8">
        <f t="shared" si="0"/>
        <v>250000</v>
      </c>
      <c r="E21" s="11">
        <v>4</v>
      </c>
      <c r="F21" s="8" t="s">
        <v>141</v>
      </c>
      <c r="G21" s="8">
        <v>20</v>
      </c>
      <c r="H21" s="8">
        <v>1</v>
      </c>
      <c r="I21" s="11">
        <f t="shared" si="1"/>
        <v>5.0000000000000001E-4</v>
      </c>
      <c r="J21" s="10">
        <f t="shared" si="2"/>
        <v>2000000</v>
      </c>
      <c r="K21" s="11">
        <v>10000</v>
      </c>
      <c r="L21" s="11">
        <v>1.23</v>
      </c>
      <c r="M21" s="21">
        <v>2439</v>
      </c>
      <c r="N21" s="87">
        <v>3</v>
      </c>
    </row>
    <row r="22" spans="1:14">
      <c r="A22" s="102"/>
      <c r="B22" s="11" t="s">
        <v>164</v>
      </c>
      <c r="C22" s="63">
        <v>20000000</v>
      </c>
      <c r="D22" s="8">
        <f t="shared" si="0"/>
        <v>833.33333333333337</v>
      </c>
      <c r="E22" s="11">
        <v>4</v>
      </c>
      <c r="F22" s="8" t="s">
        <v>141</v>
      </c>
      <c r="G22" s="8">
        <v>20</v>
      </c>
      <c r="H22" s="8">
        <v>300</v>
      </c>
      <c r="I22" s="11">
        <f t="shared" si="1"/>
        <v>5.0000000000000001E-4</v>
      </c>
      <c r="J22" s="10">
        <f t="shared" si="2"/>
        <v>600000000</v>
      </c>
      <c r="K22" s="11">
        <v>10000</v>
      </c>
      <c r="L22" s="11">
        <v>1.64</v>
      </c>
      <c r="M22" s="21">
        <v>169646</v>
      </c>
      <c r="N22" s="87">
        <v>5</v>
      </c>
    </row>
  </sheetData>
  <mergeCells count="5">
    <mergeCell ref="A1:J1"/>
    <mergeCell ref="A3:A8"/>
    <mergeCell ref="A9:A14"/>
    <mergeCell ref="A15:A18"/>
    <mergeCell ref="A19:A22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85" zoomScaleNormal="85" workbookViewId="0">
      <pane xSplit="1" topLeftCell="B1" activePane="topRight" state="frozen"/>
      <selection pane="topRight" activeCell="J19" sqref="J19"/>
    </sheetView>
  </sheetViews>
  <sheetFormatPr defaultColWidth="9" defaultRowHeight="14"/>
  <cols>
    <col min="1" max="1" width="17.26953125" customWidth="1"/>
    <col min="2" max="2" width="11.453125" customWidth="1"/>
    <col min="3" max="3" width="12.26953125" customWidth="1"/>
    <col min="4" max="5" width="11.6328125" customWidth="1"/>
    <col min="9" max="9" width="13.453125" customWidth="1"/>
    <col min="10" max="10" width="22.08984375" customWidth="1"/>
    <col min="11" max="11" width="16.453125" customWidth="1"/>
    <col min="12" max="12" width="14.6328125" customWidth="1"/>
    <col min="13" max="13" width="16.08984375" customWidth="1"/>
    <col min="15" max="15" width="9" bestFit="1" customWidth="1"/>
  </cols>
  <sheetData>
    <row r="1" spans="1:18">
      <c r="A1" s="104" t="s">
        <v>195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8" ht="42">
      <c r="A2" s="34" t="s">
        <v>196</v>
      </c>
      <c r="B2" s="19" t="s">
        <v>197</v>
      </c>
      <c r="C2" s="35" t="s">
        <v>264</v>
      </c>
      <c r="D2" s="35" t="s">
        <v>198</v>
      </c>
      <c r="E2" s="35" t="s">
        <v>199</v>
      </c>
      <c r="F2" s="35" t="s">
        <v>120</v>
      </c>
      <c r="G2" s="35" t="s">
        <v>187</v>
      </c>
      <c r="H2" s="35" t="s">
        <v>200</v>
      </c>
      <c r="I2" s="35" t="s">
        <v>201</v>
      </c>
      <c r="J2" s="35" t="s">
        <v>119</v>
      </c>
      <c r="K2" s="38" t="s">
        <v>202</v>
      </c>
      <c r="L2" s="39" t="s">
        <v>203</v>
      </c>
      <c r="M2" s="39" t="s">
        <v>123</v>
      </c>
      <c r="N2" s="39" t="s">
        <v>135</v>
      </c>
    </row>
    <row r="3" spans="1:18">
      <c r="A3" s="9" t="s">
        <v>204</v>
      </c>
      <c r="B3" s="36" t="s">
        <v>205</v>
      </c>
      <c r="C3" s="8">
        <v>10000000</v>
      </c>
      <c r="D3" s="8">
        <v>500</v>
      </c>
      <c r="E3" s="8">
        <v>100</v>
      </c>
      <c r="F3" s="9">
        <v>20</v>
      </c>
      <c r="G3" s="8">
        <v>11</v>
      </c>
      <c r="H3" s="37">
        <v>1</v>
      </c>
      <c r="I3" s="37">
        <v>1</v>
      </c>
      <c r="J3" s="37" t="s">
        <v>206</v>
      </c>
      <c r="K3" s="40">
        <v>19606</v>
      </c>
      <c r="L3" s="41">
        <f>N3/D3/F3</f>
        <v>0.61973999999999996</v>
      </c>
      <c r="M3" s="41">
        <f>1000/L3*E3</f>
        <v>161357.98883402717</v>
      </c>
      <c r="N3" s="40">
        <f>O3/5</f>
        <v>6197.4</v>
      </c>
      <c r="O3">
        <v>30987</v>
      </c>
    </row>
    <row r="4" spans="1:18">
      <c r="A4" s="9" t="s">
        <v>204</v>
      </c>
      <c r="B4" s="36" t="s">
        <v>205</v>
      </c>
      <c r="C4" s="8">
        <v>10000000</v>
      </c>
      <c r="D4" s="8">
        <v>500</v>
      </c>
      <c r="E4" s="8">
        <v>100</v>
      </c>
      <c r="F4" s="9">
        <v>20</v>
      </c>
      <c r="G4" s="8">
        <v>12</v>
      </c>
      <c r="H4" s="9">
        <v>-1</v>
      </c>
      <c r="I4" s="37">
        <v>1</v>
      </c>
      <c r="J4" s="37" t="s">
        <v>206</v>
      </c>
      <c r="K4" s="40">
        <v>76042</v>
      </c>
      <c r="L4" s="41">
        <f t="shared" ref="L4:L20" si="0">N4/D4/F4</f>
        <v>0.70987999999999996</v>
      </c>
      <c r="M4" s="41">
        <f t="shared" ref="M4:M20" si="1">1000/L4*E4</f>
        <v>140868.87924719672</v>
      </c>
      <c r="N4" s="40">
        <f t="shared" ref="N4:N20" si="2">O4/5</f>
        <v>7098.8</v>
      </c>
      <c r="O4">
        <v>35494</v>
      </c>
    </row>
    <row r="5" spans="1:18" s="81" customFormat="1">
      <c r="A5" s="9" t="s">
        <v>208</v>
      </c>
      <c r="B5" s="36" t="s">
        <v>205</v>
      </c>
      <c r="C5" s="8">
        <v>10000000</v>
      </c>
      <c r="D5" s="8">
        <v>500</v>
      </c>
      <c r="E5" s="8">
        <v>100</v>
      </c>
      <c r="F5" s="9">
        <v>20</v>
      </c>
      <c r="G5" s="8">
        <v>11</v>
      </c>
      <c r="H5" s="37">
        <v>1</v>
      </c>
      <c r="I5" s="37">
        <v>1</v>
      </c>
      <c r="J5" s="37" t="s">
        <v>127</v>
      </c>
      <c r="K5" s="40">
        <v>19250</v>
      </c>
      <c r="L5" s="41">
        <f t="shared" si="0"/>
        <v>3.6295999999999999</v>
      </c>
      <c r="M5" s="41">
        <f t="shared" si="1"/>
        <v>27551.245316288299</v>
      </c>
      <c r="N5" s="40">
        <f t="shared" si="2"/>
        <v>36296</v>
      </c>
      <c r="O5">
        <v>181480</v>
      </c>
      <c r="P5"/>
      <c r="Q5"/>
      <c r="R5"/>
    </row>
    <row r="6" spans="1:18" s="81" customFormat="1">
      <c r="A6" s="9" t="s">
        <v>208</v>
      </c>
      <c r="B6" s="36" t="s">
        <v>205</v>
      </c>
      <c r="C6" s="8">
        <v>10000000</v>
      </c>
      <c r="D6" s="8">
        <v>500</v>
      </c>
      <c r="E6" s="8">
        <v>100</v>
      </c>
      <c r="F6" s="9">
        <v>20</v>
      </c>
      <c r="G6" s="8">
        <v>12</v>
      </c>
      <c r="H6" s="9">
        <v>-1</v>
      </c>
      <c r="I6" s="37">
        <v>1</v>
      </c>
      <c r="J6" s="37" t="s">
        <v>127</v>
      </c>
      <c r="K6" s="40">
        <v>78083</v>
      </c>
      <c r="L6" s="41">
        <f t="shared" si="0"/>
        <v>4.1607599999999998</v>
      </c>
      <c r="M6" s="41">
        <f t="shared" si="1"/>
        <v>24034.07069862237</v>
      </c>
      <c r="N6" s="40">
        <f t="shared" si="2"/>
        <v>41607.599999999999</v>
      </c>
      <c r="O6">
        <v>208038</v>
      </c>
      <c r="P6"/>
      <c r="Q6"/>
      <c r="R6"/>
    </row>
    <row r="7" spans="1:18">
      <c r="A7" s="9" t="s">
        <v>209</v>
      </c>
      <c r="B7" s="36" t="s">
        <v>205</v>
      </c>
      <c r="C7" s="8">
        <v>10000000</v>
      </c>
      <c r="D7" s="8">
        <v>500</v>
      </c>
      <c r="E7" s="8">
        <v>100</v>
      </c>
      <c r="F7" s="9">
        <v>20</v>
      </c>
      <c r="G7" s="8">
        <v>11</v>
      </c>
      <c r="H7" s="37">
        <v>1</v>
      </c>
      <c r="I7" s="37">
        <v>1</v>
      </c>
      <c r="J7" s="37" t="s">
        <v>210</v>
      </c>
      <c r="K7" s="40">
        <v>16242</v>
      </c>
      <c r="L7" s="41">
        <f t="shared" si="0"/>
        <v>0.93466000000000005</v>
      </c>
      <c r="M7" s="41">
        <f t="shared" si="1"/>
        <v>106990.77739498854</v>
      </c>
      <c r="N7" s="40">
        <f t="shared" si="2"/>
        <v>9346.6</v>
      </c>
      <c r="O7">
        <v>46733</v>
      </c>
    </row>
    <row r="8" spans="1:18">
      <c r="A8" s="9" t="s">
        <v>209</v>
      </c>
      <c r="B8" s="36" t="s">
        <v>205</v>
      </c>
      <c r="C8" s="8">
        <v>10000000</v>
      </c>
      <c r="D8" s="8">
        <v>500</v>
      </c>
      <c r="E8" s="8">
        <v>100</v>
      </c>
      <c r="F8" s="9">
        <v>20</v>
      </c>
      <c r="G8" s="8">
        <v>12</v>
      </c>
      <c r="H8" s="9">
        <v>-1</v>
      </c>
      <c r="I8" s="37">
        <v>1</v>
      </c>
      <c r="J8" s="37" t="s">
        <v>210</v>
      </c>
      <c r="K8" s="40">
        <v>60670</v>
      </c>
      <c r="L8" s="41">
        <f t="shared" si="0"/>
        <v>1.13154</v>
      </c>
      <c r="M8" s="41">
        <f t="shared" si="1"/>
        <v>88375.134772080521</v>
      </c>
      <c r="N8" s="40">
        <f t="shared" si="2"/>
        <v>11315.4</v>
      </c>
      <c r="O8">
        <v>56577</v>
      </c>
    </row>
    <row r="9" spans="1:18" s="81" customFormat="1">
      <c r="A9" s="9" t="s">
        <v>211</v>
      </c>
      <c r="B9" s="36" t="s">
        <v>205</v>
      </c>
      <c r="C9" s="8">
        <v>10000000</v>
      </c>
      <c r="D9" s="8">
        <v>500</v>
      </c>
      <c r="E9" s="8">
        <v>100</v>
      </c>
      <c r="F9" s="9">
        <v>20</v>
      </c>
      <c r="G9" s="8">
        <v>11</v>
      </c>
      <c r="H9" s="37">
        <v>1</v>
      </c>
      <c r="I9" s="37">
        <v>1</v>
      </c>
      <c r="J9" s="37" t="s">
        <v>212</v>
      </c>
      <c r="K9" s="40">
        <v>16688</v>
      </c>
      <c r="L9" s="41">
        <f t="shared" si="0"/>
        <v>7.6920000000000002</v>
      </c>
      <c r="M9" s="41">
        <f t="shared" si="1"/>
        <v>13000.520020800832</v>
      </c>
      <c r="N9" s="40">
        <f t="shared" si="2"/>
        <v>76920</v>
      </c>
      <c r="O9">
        <v>384600</v>
      </c>
      <c r="P9"/>
      <c r="Q9"/>
      <c r="R9"/>
    </row>
    <row r="10" spans="1:18" s="81" customFormat="1">
      <c r="A10" s="9" t="s">
        <v>211</v>
      </c>
      <c r="B10" s="36" t="s">
        <v>205</v>
      </c>
      <c r="C10" s="8">
        <v>10000000</v>
      </c>
      <c r="D10" s="8">
        <v>500</v>
      </c>
      <c r="E10" s="8">
        <v>100</v>
      </c>
      <c r="F10" s="9">
        <v>20</v>
      </c>
      <c r="G10" s="8">
        <v>12</v>
      </c>
      <c r="H10" s="9">
        <v>-1</v>
      </c>
      <c r="I10" s="37">
        <v>1</v>
      </c>
      <c r="J10" s="37" t="s">
        <v>212</v>
      </c>
      <c r="K10" s="40">
        <v>55973</v>
      </c>
      <c r="L10" s="41">
        <f t="shared" si="0"/>
        <v>8.7267800000000015</v>
      </c>
      <c r="M10" s="41">
        <f t="shared" si="1"/>
        <v>11458.980288262106</v>
      </c>
      <c r="N10" s="40">
        <f t="shared" si="2"/>
        <v>87267.8</v>
      </c>
      <c r="O10">
        <v>436339</v>
      </c>
      <c r="P10"/>
      <c r="Q10"/>
      <c r="R10"/>
    </row>
    <row r="11" spans="1:18">
      <c r="A11" s="9" t="s">
        <v>213</v>
      </c>
      <c r="B11" s="36" t="s">
        <v>205</v>
      </c>
      <c r="C11" s="8">
        <v>10000000</v>
      </c>
      <c r="D11" s="8">
        <v>500</v>
      </c>
      <c r="E11" s="8">
        <v>100</v>
      </c>
      <c r="F11" s="9">
        <v>20</v>
      </c>
      <c r="G11" s="8">
        <v>11</v>
      </c>
      <c r="H11" s="37">
        <v>1</v>
      </c>
      <c r="I11" s="37">
        <v>1</v>
      </c>
      <c r="J11" s="37" t="s">
        <v>214</v>
      </c>
      <c r="K11" s="40">
        <v>13811</v>
      </c>
      <c r="L11" s="41"/>
      <c r="M11" s="41"/>
      <c r="N11" s="40"/>
    </row>
    <row r="12" spans="1:18">
      <c r="A12" s="9" t="s">
        <v>213</v>
      </c>
      <c r="B12" s="36" t="s">
        <v>205</v>
      </c>
      <c r="C12" s="8">
        <v>10000000</v>
      </c>
      <c r="D12" s="8">
        <v>500</v>
      </c>
      <c r="E12" s="8">
        <v>100</v>
      </c>
      <c r="F12" s="9">
        <v>20</v>
      </c>
      <c r="G12" s="8">
        <v>12</v>
      </c>
      <c r="H12" s="9">
        <v>-1</v>
      </c>
      <c r="I12" s="37">
        <v>1</v>
      </c>
      <c r="J12" s="37" t="s">
        <v>214</v>
      </c>
      <c r="K12" s="40">
        <v>76258</v>
      </c>
      <c r="L12" s="41"/>
      <c r="M12" s="41"/>
      <c r="N12" s="40"/>
    </row>
    <row r="13" spans="1:18" s="81" customFormat="1">
      <c r="A13" s="77" t="s">
        <v>204</v>
      </c>
      <c r="B13" s="78" t="s">
        <v>207</v>
      </c>
      <c r="C13" s="8">
        <v>10000000</v>
      </c>
      <c r="D13" s="8">
        <v>500</v>
      </c>
      <c r="E13" s="79">
        <v>100</v>
      </c>
      <c r="F13" s="77">
        <v>20</v>
      </c>
      <c r="G13" s="79">
        <v>11</v>
      </c>
      <c r="H13" s="80">
        <v>1</v>
      </c>
      <c r="I13" s="80">
        <v>1</v>
      </c>
      <c r="J13" s="80" t="s">
        <v>206</v>
      </c>
      <c r="K13" s="40">
        <v>22601</v>
      </c>
      <c r="L13" s="41">
        <f t="shared" si="0"/>
        <v>1.9477799999999998</v>
      </c>
      <c r="M13" s="41">
        <f t="shared" si="1"/>
        <v>51340.500467198559</v>
      </c>
      <c r="N13" s="40">
        <f t="shared" si="2"/>
        <v>19477.8</v>
      </c>
      <c r="O13">
        <v>97389</v>
      </c>
      <c r="P13"/>
      <c r="Q13"/>
      <c r="R13"/>
    </row>
    <row r="14" spans="1:18" s="81" customFormat="1">
      <c r="A14" s="77" t="s">
        <v>204</v>
      </c>
      <c r="B14" s="78" t="s">
        <v>207</v>
      </c>
      <c r="C14" s="8">
        <v>10000000</v>
      </c>
      <c r="D14" s="8">
        <v>500</v>
      </c>
      <c r="E14" s="79">
        <v>100</v>
      </c>
      <c r="F14" s="77">
        <v>20</v>
      </c>
      <c r="G14" s="79">
        <v>12</v>
      </c>
      <c r="H14" s="77">
        <v>-1</v>
      </c>
      <c r="I14" s="80">
        <v>1</v>
      </c>
      <c r="J14" s="80" t="s">
        <v>206</v>
      </c>
      <c r="K14" s="40">
        <v>63175</v>
      </c>
      <c r="L14" s="41">
        <f t="shared" si="0"/>
        <v>1.1160600000000001</v>
      </c>
      <c r="M14" s="41">
        <f t="shared" si="1"/>
        <v>89600.917513395339</v>
      </c>
      <c r="N14" s="40">
        <f t="shared" si="2"/>
        <v>11160.6</v>
      </c>
      <c r="O14">
        <v>55803</v>
      </c>
      <c r="P14"/>
      <c r="Q14"/>
      <c r="R14"/>
    </row>
    <row r="15" spans="1:18">
      <c r="A15" s="77" t="s">
        <v>208</v>
      </c>
      <c r="B15" s="78" t="s">
        <v>207</v>
      </c>
      <c r="C15" s="8">
        <v>10000000</v>
      </c>
      <c r="D15" s="8">
        <v>500</v>
      </c>
      <c r="E15" s="79">
        <v>100</v>
      </c>
      <c r="F15" s="77">
        <v>20</v>
      </c>
      <c r="G15" s="79">
        <v>11</v>
      </c>
      <c r="H15" s="80">
        <v>1</v>
      </c>
      <c r="I15" s="80">
        <v>1</v>
      </c>
      <c r="J15" s="80" t="s">
        <v>127</v>
      </c>
      <c r="K15" s="40">
        <v>20713</v>
      </c>
      <c r="L15" s="41">
        <f t="shared" si="0"/>
        <v>7.4271799999999999</v>
      </c>
      <c r="M15" s="41">
        <f t="shared" si="1"/>
        <v>13464.060383618007</v>
      </c>
      <c r="N15" s="40">
        <f t="shared" si="2"/>
        <v>74271.8</v>
      </c>
      <c r="O15">
        <v>371359</v>
      </c>
    </row>
    <row r="16" spans="1:18">
      <c r="A16" s="77" t="s">
        <v>208</v>
      </c>
      <c r="B16" s="78" t="s">
        <v>207</v>
      </c>
      <c r="C16" s="8">
        <v>10000000</v>
      </c>
      <c r="D16" s="8">
        <v>500</v>
      </c>
      <c r="E16" s="79">
        <v>100</v>
      </c>
      <c r="F16" s="77">
        <v>20</v>
      </c>
      <c r="G16" s="79">
        <v>12</v>
      </c>
      <c r="H16" s="77">
        <v>-1</v>
      </c>
      <c r="I16" s="80">
        <v>1</v>
      </c>
      <c r="J16" s="80" t="s">
        <v>127</v>
      </c>
      <c r="K16" s="40">
        <v>75662</v>
      </c>
      <c r="L16" s="41">
        <f t="shared" si="0"/>
        <v>8.8879199999999994</v>
      </c>
      <c r="M16" s="41">
        <f t="shared" si="1"/>
        <v>11251.226383675821</v>
      </c>
      <c r="N16" s="40">
        <f t="shared" si="2"/>
        <v>88879.2</v>
      </c>
      <c r="O16">
        <v>444396</v>
      </c>
    </row>
    <row r="17" spans="1:18" s="81" customFormat="1">
      <c r="A17" s="77" t="s">
        <v>209</v>
      </c>
      <c r="B17" s="78" t="s">
        <v>207</v>
      </c>
      <c r="C17" s="8">
        <v>10000000</v>
      </c>
      <c r="D17" s="8">
        <v>500</v>
      </c>
      <c r="E17" s="79">
        <v>100</v>
      </c>
      <c r="F17" s="77">
        <v>20</v>
      </c>
      <c r="G17" s="79">
        <v>11</v>
      </c>
      <c r="H17" s="80">
        <v>1</v>
      </c>
      <c r="I17" s="80">
        <v>1</v>
      </c>
      <c r="J17" s="80" t="s">
        <v>210</v>
      </c>
      <c r="K17" s="40">
        <v>17523</v>
      </c>
      <c r="L17" s="41">
        <f t="shared" si="0"/>
        <v>0.91098000000000001</v>
      </c>
      <c r="M17" s="41">
        <f t="shared" si="1"/>
        <v>109771.89400425914</v>
      </c>
      <c r="N17" s="40">
        <f t="shared" si="2"/>
        <v>9109.7999999999993</v>
      </c>
      <c r="O17">
        <v>45549</v>
      </c>
      <c r="P17"/>
      <c r="Q17"/>
      <c r="R17"/>
    </row>
    <row r="18" spans="1:18" s="81" customFormat="1">
      <c r="A18" s="77" t="s">
        <v>209</v>
      </c>
      <c r="B18" s="78" t="s">
        <v>207</v>
      </c>
      <c r="C18" s="8">
        <v>10000000</v>
      </c>
      <c r="D18" s="8">
        <v>500</v>
      </c>
      <c r="E18" s="79">
        <v>100</v>
      </c>
      <c r="F18" s="77">
        <v>20</v>
      </c>
      <c r="G18" s="79">
        <v>12</v>
      </c>
      <c r="H18" s="77">
        <v>-1</v>
      </c>
      <c r="I18" s="80">
        <v>1</v>
      </c>
      <c r="J18" s="80" t="s">
        <v>210</v>
      </c>
      <c r="K18" s="40">
        <v>97897</v>
      </c>
      <c r="L18" s="41">
        <f t="shared" si="0"/>
        <v>1.15496</v>
      </c>
      <c r="M18" s="41">
        <f t="shared" si="1"/>
        <v>86583.0851284893</v>
      </c>
      <c r="N18" s="40">
        <f t="shared" si="2"/>
        <v>11549.6</v>
      </c>
      <c r="O18">
        <v>57748</v>
      </c>
      <c r="P18"/>
      <c r="Q18"/>
      <c r="R18"/>
    </row>
    <row r="19" spans="1:18">
      <c r="A19" s="77" t="s">
        <v>211</v>
      </c>
      <c r="B19" s="78" t="s">
        <v>207</v>
      </c>
      <c r="C19" s="8">
        <v>10000000</v>
      </c>
      <c r="D19" s="8">
        <v>500</v>
      </c>
      <c r="E19" s="79">
        <v>100</v>
      </c>
      <c r="F19" s="77">
        <v>20</v>
      </c>
      <c r="G19" s="79">
        <v>11</v>
      </c>
      <c r="H19" s="80">
        <v>1</v>
      </c>
      <c r="I19" s="80">
        <v>1</v>
      </c>
      <c r="J19" s="80" t="s">
        <v>212</v>
      </c>
      <c r="K19" s="40">
        <v>19707</v>
      </c>
      <c r="L19" s="41">
        <f t="shared" si="0"/>
        <v>7.705680000000001</v>
      </c>
      <c r="M19" s="41">
        <f t="shared" si="1"/>
        <v>12977.440018272233</v>
      </c>
      <c r="N19" s="40">
        <f t="shared" si="2"/>
        <v>77056.800000000003</v>
      </c>
      <c r="O19">
        <v>385284</v>
      </c>
    </row>
    <row r="20" spans="1:18">
      <c r="A20" s="77" t="s">
        <v>211</v>
      </c>
      <c r="B20" s="78" t="s">
        <v>207</v>
      </c>
      <c r="C20" s="8">
        <v>10000000</v>
      </c>
      <c r="D20" s="8">
        <v>500</v>
      </c>
      <c r="E20" s="79">
        <v>100</v>
      </c>
      <c r="F20" s="77">
        <v>20</v>
      </c>
      <c r="G20" s="79">
        <v>12</v>
      </c>
      <c r="H20" s="77">
        <v>-1</v>
      </c>
      <c r="I20" s="80">
        <v>1</v>
      </c>
      <c r="J20" s="80" t="s">
        <v>212</v>
      </c>
      <c r="K20" s="40">
        <v>124061</v>
      </c>
      <c r="L20" s="41">
        <f t="shared" si="0"/>
        <v>6.742960000000001</v>
      </c>
      <c r="M20" s="41">
        <f t="shared" si="1"/>
        <v>14830.282249931779</v>
      </c>
      <c r="N20" s="40">
        <f t="shared" si="2"/>
        <v>67429.600000000006</v>
      </c>
      <c r="O20">
        <v>337148</v>
      </c>
    </row>
    <row r="21" spans="1:18" s="81" customFormat="1">
      <c r="A21" s="77" t="s">
        <v>213</v>
      </c>
      <c r="B21" s="78" t="s">
        <v>207</v>
      </c>
      <c r="C21" s="8">
        <v>10000000</v>
      </c>
      <c r="D21" s="8">
        <v>500</v>
      </c>
      <c r="E21" s="79">
        <v>100</v>
      </c>
      <c r="F21" s="77">
        <v>20</v>
      </c>
      <c r="G21" s="79">
        <v>11</v>
      </c>
      <c r="H21" s="80">
        <v>1</v>
      </c>
      <c r="I21" s="80">
        <v>1</v>
      </c>
      <c r="J21" s="80" t="s">
        <v>214</v>
      </c>
      <c r="K21" s="40">
        <v>16031</v>
      </c>
      <c r="L21" s="41"/>
      <c r="M21" s="41"/>
      <c r="N21" s="40"/>
      <c r="O21"/>
      <c r="P21"/>
      <c r="Q21"/>
      <c r="R21"/>
    </row>
    <row r="22" spans="1:18" s="81" customFormat="1">
      <c r="A22" s="77" t="s">
        <v>213</v>
      </c>
      <c r="B22" s="78" t="s">
        <v>207</v>
      </c>
      <c r="C22" s="8">
        <v>10000000</v>
      </c>
      <c r="D22" s="8">
        <v>500</v>
      </c>
      <c r="E22" s="79">
        <v>100</v>
      </c>
      <c r="F22" s="77">
        <v>20</v>
      </c>
      <c r="G22" s="79">
        <v>12</v>
      </c>
      <c r="H22" s="77">
        <v>-1</v>
      </c>
      <c r="I22" s="80">
        <v>1</v>
      </c>
      <c r="J22" s="80" t="s">
        <v>214</v>
      </c>
      <c r="K22" s="40">
        <v>93296</v>
      </c>
      <c r="L22" s="41"/>
      <c r="M22" s="41"/>
      <c r="N22" s="40"/>
      <c r="O22"/>
      <c r="P22"/>
      <c r="Q22"/>
      <c r="R22"/>
    </row>
  </sheetData>
  <mergeCells count="1">
    <mergeCell ref="A1:M1"/>
  </mergeCells>
  <phoneticPr fontId="8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96"/>
  <sheetViews>
    <sheetView tabSelected="1" topLeftCell="A6" zoomScale="85" zoomScaleNormal="85" workbookViewId="0">
      <selection activeCell="G10" sqref="G10"/>
    </sheetView>
  </sheetViews>
  <sheetFormatPr defaultColWidth="9" defaultRowHeight="14"/>
  <cols>
    <col min="2" max="2" width="24.36328125" customWidth="1"/>
    <col min="3" max="3" width="7.453125" customWidth="1"/>
    <col min="4" max="4" width="22.08984375" customWidth="1"/>
    <col min="5" max="5" width="11.90625" customWidth="1"/>
  </cols>
  <sheetData>
    <row r="1" spans="1:18">
      <c r="B1" s="94"/>
      <c r="C1" s="94"/>
      <c r="D1" s="94"/>
      <c r="E1" s="94"/>
      <c r="F1" s="94"/>
      <c r="G1" s="94"/>
      <c r="H1" s="94"/>
      <c r="I1" s="94"/>
      <c r="J1" s="94"/>
    </row>
    <row r="2" spans="1:18" ht="42">
      <c r="A2" s="5" t="s">
        <v>166</v>
      </c>
      <c r="B2" s="5" t="s">
        <v>116</v>
      </c>
      <c r="C2" s="5" t="s">
        <v>118</v>
      </c>
      <c r="D2" s="5" t="s">
        <v>119</v>
      </c>
      <c r="E2" s="5" t="s">
        <v>167</v>
      </c>
      <c r="F2" s="5" t="s">
        <v>121</v>
      </c>
      <c r="G2" s="6" t="s">
        <v>122</v>
      </c>
      <c r="H2" s="6" t="s">
        <v>123</v>
      </c>
      <c r="I2" s="6" t="s">
        <v>153</v>
      </c>
      <c r="J2" s="7" t="s">
        <v>154</v>
      </c>
      <c r="K2" s="7" t="s">
        <v>120</v>
      </c>
    </row>
    <row r="3" spans="1:18">
      <c r="A3" s="105">
        <v>6</v>
      </c>
      <c r="B3" s="11" t="s">
        <v>164</v>
      </c>
      <c r="C3" s="11">
        <v>1</v>
      </c>
      <c r="D3" s="8" t="s">
        <v>168</v>
      </c>
      <c r="E3" s="8">
        <v>8</v>
      </c>
      <c r="F3" s="8">
        <v>20</v>
      </c>
      <c r="G3" s="11"/>
      <c r="H3" s="11"/>
      <c r="I3" s="11"/>
      <c r="J3" s="11"/>
      <c r="K3" s="11"/>
    </row>
    <row r="4" spans="1:18">
      <c r="A4" s="98"/>
      <c r="B4" s="11" t="s">
        <v>164</v>
      </c>
      <c r="C4" s="11">
        <v>1</v>
      </c>
      <c r="D4" s="8" t="s">
        <v>168</v>
      </c>
      <c r="E4" s="8">
        <v>8</v>
      </c>
      <c r="F4" s="8">
        <v>50</v>
      </c>
      <c r="G4" s="11"/>
      <c r="H4" s="11"/>
      <c r="I4" s="11"/>
      <c r="J4" s="11"/>
      <c r="K4" s="11"/>
    </row>
    <row r="13" spans="1:18">
      <c r="H13" s="43">
        <f>1000*60*10</f>
        <v>600000</v>
      </c>
      <c r="I13" s="43">
        <f t="shared" ref="I13:R13" si="0">1000*60*10</f>
        <v>600000</v>
      </c>
      <c r="J13" s="43">
        <f t="shared" si="0"/>
        <v>600000</v>
      </c>
      <c r="K13" s="43">
        <f t="shared" si="0"/>
        <v>600000</v>
      </c>
      <c r="L13" s="43">
        <f t="shared" si="0"/>
        <v>600000</v>
      </c>
      <c r="M13" s="43">
        <f t="shared" si="0"/>
        <v>600000</v>
      </c>
      <c r="N13" s="43">
        <f t="shared" si="0"/>
        <v>600000</v>
      </c>
      <c r="O13" s="43">
        <f t="shared" si="0"/>
        <v>600000</v>
      </c>
      <c r="P13" s="43">
        <f t="shared" si="0"/>
        <v>600000</v>
      </c>
      <c r="Q13" s="43">
        <f t="shared" si="0"/>
        <v>600000</v>
      </c>
      <c r="R13" s="43">
        <f t="shared" si="0"/>
        <v>600000</v>
      </c>
    </row>
    <row r="14" spans="1:18">
      <c r="H14">
        <v>379232</v>
      </c>
      <c r="I14">
        <v>382226</v>
      </c>
      <c r="J14">
        <v>382003</v>
      </c>
      <c r="K14">
        <v>381152</v>
      </c>
      <c r="L14">
        <v>380571</v>
      </c>
      <c r="M14">
        <v>381823</v>
      </c>
      <c r="N14">
        <v>380580</v>
      </c>
      <c r="O14">
        <v>380614</v>
      </c>
      <c r="P14">
        <v>380023</v>
      </c>
      <c r="Q14">
        <v>378740</v>
      </c>
      <c r="R14">
        <v>380847</v>
      </c>
    </row>
    <row r="15" spans="1:18">
      <c r="H15">
        <v>378911</v>
      </c>
      <c r="I15">
        <v>381681</v>
      </c>
      <c r="J15">
        <v>381461</v>
      </c>
      <c r="K15">
        <v>381138</v>
      </c>
      <c r="L15">
        <v>380095</v>
      </c>
      <c r="M15">
        <v>381487</v>
      </c>
      <c r="N15">
        <v>379909</v>
      </c>
      <c r="O15">
        <v>380240</v>
      </c>
      <c r="P15">
        <v>380730</v>
      </c>
      <c r="Q15">
        <v>378921</v>
      </c>
      <c r="R15">
        <v>381145</v>
      </c>
    </row>
    <row r="16" spans="1:18">
      <c r="H16">
        <v>378882</v>
      </c>
      <c r="I16">
        <v>381685</v>
      </c>
      <c r="J16">
        <v>382032</v>
      </c>
      <c r="K16">
        <v>381648</v>
      </c>
      <c r="L16">
        <v>380090</v>
      </c>
      <c r="M16">
        <v>381122</v>
      </c>
      <c r="N16">
        <v>379929</v>
      </c>
      <c r="O16">
        <v>379897</v>
      </c>
      <c r="P16">
        <v>380115</v>
      </c>
      <c r="Q16">
        <v>379418</v>
      </c>
      <c r="R16">
        <v>380430</v>
      </c>
    </row>
    <row r="17" spans="8:18">
      <c r="H17">
        <v>379350</v>
      </c>
      <c r="I17">
        <v>381506</v>
      </c>
      <c r="J17">
        <v>381769</v>
      </c>
      <c r="K17">
        <v>381748</v>
      </c>
      <c r="L17">
        <v>380531</v>
      </c>
      <c r="M17">
        <v>381142</v>
      </c>
      <c r="N17">
        <v>380221</v>
      </c>
      <c r="O17">
        <v>380452</v>
      </c>
      <c r="P17">
        <v>380661</v>
      </c>
      <c r="Q17">
        <v>379740</v>
      </c>
      <c r="R17">
        <v>380258</v>
      </c>
    </row>
    <row r="18" spans="8:18">
      <c r="H18">
        <v>379031</v>
      </c>
      <c r="I18">
        <v>382199</v>
      </c>
      <c r="J18">
        <v>381342</v>
      </c>
      <c r="K18">
        <v>381280</v>
      </c>
      <c r="L18">
        <v>380389</v>
      </c>
      <c r="M18">
        <v>381047</v>
      </c>
      <c r="N18">
        <v>379903</v>
      </c>
      <c r="O18">
        <v>380362</v>
      </c>
      <c r="P18">
        <v>380287</v>
      </c>
      <c r="Q18">
        <v>379074</v>
      </c>
      <c r="R18">
        <v>380655</v>
      </c>
    </row>
    <row r="19" spans="8:18">
      <c r="H19">
        <v>378952</v>
      </c>
      <c r="I19">
        <v>381497</v>
      </c>
      <c r="J19">
        <v>381092</v>
      </c>
      <c r="K19">
        <v>381283</v>
      </c>
      <c r="L19">
        <v>380189</v>
      </c>
      <c r="M19">
        <v>381169</v>
      </c>
      <c r="N19">
        <v>379847</v>
      </c>
      <c r="O19">
        <v>380083</v>
      </c>
      <c r="P19">
        <v>380128</v>
      </c>
      <c r="Q19">
        <v>378752</v>
      </c>
      <c r="R19">
        <v>380457</v>
      </c>
    </row>
    <row r="20" spans="8:18">
      <c r="H20">
        <v>378776</v>
      </c>
      <c r="I20">
        <v>381798</v>
      </c>
      <c r="J20">
        <v>381486</v>
      </c>
      <c r="K20">
        <v>381123</v>
      </c>
      <c r="L20">
        <v>379973</v>
      </c>
      <c r="M20">
        <v>381278</v>
      </c>
      <c r="N20">
        <v>379974</v>
      </c>
      <c r="O20">
        <v>380182</v>
      </c>
      <c r="P20">
        <v>380458</v>
      </c>
      <c r="Q20">
        <v>379093</v>
      </c>
      <c r="R20">
        <v>380563</v>
      </c>
    </row>
    <row r="21" spans="8:18">
      <c r="H21">
        <v>378794</v>
      </c>
      <c r="I21">
        <v>381651</v>
      </c>
      <c r="J21">
        <v>381415</v>
      </c>
      <c r="K21">
        <v>381407</v>
      </c>
      <c r="L21">
        <v>380178</v>
      </c>
      <c r="M21">
        <v>381352</v>
      </c>
      <c r="N21">
        <v>380125</v>
      </c>
      <c r="O21">
        <v>380228</v>
      </c>
      <c r="P21">
        <v>380378</v>
      </c>
      <c r="Q21">
        <v>379039</v>
      </c>
      <c r="R21">
        <v>380845</v>
      </c>
    </row>
    <row r="22" spans="8:18">
      <c r="H22">
        <v>379207</v>
      </c>
      <c r="I22">
        <v>382246</v>
      </c>
      <c r="J22">
        <v>381891</v>
      </c>
      <c r="K22">
        <v>381868</v>
      </c>
      <c r="L22">
        <v>380976</v>
      </c>
      <c r="M22">
        <v>381546</v>
      </c>
      <c r="N22">
        <v>380373</v>
      </c>
      <c r="O22">
        <v>380653</v>
      </c>
      <c r="P22">
        <v>380489</v>
      </c>
      <c r="Q22">
        <v>379237</v>
      </c>
      <c r="R22">
        <v>381061</v>
      </c>
    </row>
    <row r="23" spans="8:18">
      <c r="H23">
        <v>379096</v>
      </c>
      <c r="I23">
        <v>382007</v>
      </c>
      <c r="J23">
        <v>381886</v>
      </c>
      <c r="K23">
        <v>381864</v>
      </c>
      <c r="L23">
        <v>380277</v>
      </c>
      <c r="M23">
        <v>381598</v>
      </c>
      <c r="N23">
        <v>380421</v>
      </c>
      <c r="O23">
        <v>380069</v>
      </c>
      <c r="P23">
        <v>379959</v>
      </c>
      <c r="Q23">
        <v>378771</v>
      </c>
      <c r="R23">
        <v>380213</v>
      </c>
    </row>
    <row r="24" spans="8:18">
      <c r="H24">
        <v>379568</v>
      </c>
      <c r="I24">
        <v>382220</v>
      </c>
      <c r="J24">
        <v>382196</v>
      </c>
      <c r="K24">
        <v>382010</v>
      </c>
      <c r="L24">
        <v>380655</v>
      </c>
      <c r="M24">
        <v>381867</v>
      </c>
      <c r="N24">
        <v>380466</v>
      </c>
      <c r="O24">
        <v>380568</v>
      </c>
      <c r="P24">
        <v>380874</v>
      </c>
      <c r="Q24">
        <v>379423</v>
      </c>
      <c r="R24">
        <v>380981</v>
      </c>
    </row>
    <row r="25" spans="8:18">
      <c r="H25">
        <v>379435</v>
      </c>
      <c r="I25">
        <v>382302</v>
      </c>
      <c r="J25">
        <v>381372</v>
      </c>
      <c r="K25">
        <v>381223</v>
      </c>
      <c r="L25">
        <v>379658</v>
      </c>
      <c r="M25">
        <v>381027</v>
      </c>
      <c r="N25">
        <v>379489</v>
      </c>
      <c r="O25">
        <v>380640</v>
      </c>
      <c r="P25">
        <v>380703</v>
      </c>
      <c r="Q25">
        <v>379591</v>
      </c>
      <c r="R25">
        <v>380991</v>
      </c>
    </row>
    <row r="26" spans="8:18">
      <c r="H26">
        <v>378602</v>
      </c>
      <c r="I26">
        <v>381293</v>
      </c>
      <c r="J26">
        <v>382078</v>
      </c>
      <c r="K26">
        <v>381716</v>
      </c>
      <c r="L26">
        <v>380592</v>
      </c>
      <c r="M26">
        <v>381554</v>
      </c>
      <c r="N26">
        <v>380363</v>
      </c>
      <c r="O26">
        <v>380253</v>
      </c>
      <c r="P26">
        <v>380687</v>
      </c>
      <c r="Q26">
        <v>379224</v>
      </c>
      <c r="R26">
        <v>381085</v>
      </c>
    </row>
    <row r="27" spans="8:18">
      <c r="H27">
        <v>378549</v>
      </c>
      <c r="I27">
        <v>381517</v>
      </c>
      <c r="J27">
        <v>382022</v>
      </c>
      <c r="K27">
        <v>381852</v>
      </c>
      <c r="L27">
        <v>380334</v>
      </c>
      <c r="M27">
        <v>381479</v>
      </c>
      <c r="N27">
        <v>380300</v>
      </c>
      <c r="O27">
        <v>380478</v>
      </c>
      <c r="P27">
        <v>380731</v>
      </c>
      <c r="Q27">
        <v>379379</v>
      </c>
      <c r="R27">
        <v>380627</v>
      </c>
    </row>
    <row r="28" spans="8:18">
      <c r="H28">
        <v>379284</v>
      </c>
      <c r="I28">
        <v>381821</v>
      </c>
      <c r="J28">
        <v>381337</v>
      </c>
      <c r="K28">
        <v>380873</v>
      </c>
      <c r="L28">
        <v>380004</v>
      </c>
      <c r="M28">
        <v>381174</v>
      </c>
      <c r="N28">
        <v>379647</v>
      </c>
      <c r="O28">
        <v>379792</v>
      </c>
      <c r="P28">
        <v>380072</v>
      </c>
      <c r="Q28">
        <v>379303</v>
      </c>
      <c r="R28">
        <v>380900</v>
      </c>
    </row>
    <row r="29" spans="8:18">
      <c r="H29">
        <v>379517</v>
      </c>
      <c r="I29">
        <v>382145</v>
      </c>
      <c r="J29">
        <v>381641</v>
      </c>
      <c r="K29">
        <v>381665</v>
      </c>
      <c r="L29">
        <v>380205</v>
      </c>
      <c r="M29">
        <v>381532</v>
      </c>
      <c r="N29">
        <v>380427</v>
      </c>
      <c r="O29">
        <v>380339</v>
      </c>
      <c r="P29">
        <v>380555</v>
      </c>
      <c r="Q29">
        <v>378667</v>
      </c>
      <c r="R29">
        <v>380301</v>
      </c>
    </row>
    <row r="30" spans="8:18">
      <c r="H30">
        <v>379385</v>
      </c>
      <c r="I30">
        <v>382364</v>
      </c>
      <c r="J30">
        <v>381820</v>
      </c>
      <c r="K30">
        <v>381669</v>
      </c>
      <c r="L30">
        <v>380593</v>
      </c>
      <c r="M30">
        <v>381646</v>
      </c>
      <c r="N30">
        <v>380246</v>
      </c>
      <c r="O30">
        <v>380418</v>
      </c>
      <c r="P30">
        <v>380736</v>
      </c>
      <c r="Q30">
        <v>379368</v>
      </c>
      <c r="R30">
        <v>380834</v>
      </c>
    </row>
    <row r="31" spans="8:18">
      <c r="H31">
        <v>379211</v>
      </c>
      <c r="I31">
        <v>382000</v>
      </c>
      <c r="J31">
        <v>381846</v>
      </c>
      <c r="K31">
        <v>381918</v>
      </c>
      <c r="L31">
        <v>380645</v>
      </c>
      <c r="M31">
        <v>381639</v>
      </c>
      <c r="N31">
        <v>380756</v>
      </c>
      <c r="O31">
        <v>380656</v>
      </c>
      <c r="P31">
        <v>380602</v>
      </c>
      <c r="Q31">
        <v>379447</v>
      </c>
      <c r="R31">
        <v>381035</v>
      </c>
    </row>
    <row r="32" spans="8:18">
      <c r="H32">
        <v>378526</v>
      </c>
      <c r="I32">
        <v>381283</v>
      </c>
      <c r="J32">
        <v>380816</v>
      </c>
      <c r="K32">
        <v>380649</v>
      </c>
      <c r="L32">
        <v>379556</v>
      </c>
      <c r="M32">
        <v>380607</v>
      </c>
      <c r="N32">
        <v>379323</v>
      </c>
      <c r="O32">
        <v>379680</v>
      </c>
      <c r="P32">
        <v>379849</v>
      </c>
      <c r="Q32">
        <v>378493</v>
      </c>
      <c r="R32">
        <v>379748</v>
      </c>
    </row>
    <row r="33" spans="8:19">
      <c r="H33">
        <v>379305</v>
      </c>
      <c r="I33">
        <v>382117</v>
      </c>
      <c r="J33">
        <v>381936</v>
      </c>
      <c r="K33">
        <v>381845</v>
      </c>
      <c r="L33">
        <v>380421</v>
      </c>
      <c r="M33">
        <v>381412</v>
      </c>
      <c r="N33">
        <v>380453</v>
      </c>
      <c r="O33">
        <v>380548</v>
      </c>
      <c r="P33">
        <v>380697</v>
      </c>
      <c r="Q33">
        <v>379436</v>
      </c>
      <c r="R33">
        <v>380730</v>
      </c>
    </row>
    <row r="34" spans="8:19">
      <c r="H34">
        <f>AVERAGE(H14:H33)</f>
        <v>379080.65</v>
      </c>
      <c r="I34">
        <f t="shared" ref="I34:R34" si="1">AVERAGE(I14:I33)</f>
        <v>381877.9</v>
      </c>
      <c r="J34">
        <f t="shared" si="1"/>
        <v>381672.05</v>
      </c>
      <c r="K34">
        <f t="shared" si="1"/>
        <v>381496.55</v>
      </c>
      <c r="L34">
        <f t="shared" si="1"/>
        <v>380296.6</v>
      </c>
      <c r="M34">
        <f t="shared" si="1"/>
        <v>381375.05</v>
      </c>
      <c r="N34">
        <f t="shared" si="1"/>
        <v>380137.6</v>
      </c>
      <c r="O34">
        <f t="shared" si="1"/>
        <v>380307.6</v>
      </c>
      <c r="P34">
        <f t="shared" si="1"/>
        <v>380436.7</v>
      </c>
      <c r="Q34">
        <f t="shared" si="1"/>
        <v>379155.8</v>
      </c>
      <c r="R34">
        <f t="shared" si="1"/>
        <v>380685.3</v>
      </c>
    </row>
    <row r="35" spans="8:19">
      <c r="H35">
        <f>H13/H34/4</f>
        <v>0.39569416165135307</v>
      </c>
      <c r="I35">
        <f t="shared" ref="I35:R35" si="2">I13/I34/4</f>
        <v>0.39279570773799688</v>
      </c>
      <c r="J35">
        <f t="shared" si="2"/>
        <v>0.39300755714231628</v>
      </c>
      <c r="K35">
        <f t="shared" si="2"/>
        <v>0.39318835255521972</v>
      </c>
      <c r="L35">
        <f t="shared" si="2"/>
        <v>0.39442897990673598</v>
      </c>
      <c r="M35">
        <f t="shared" si="2"/>
        <v>0.39331361608474391</v>
      </c>
      <c r="N35">
        <f t="shared" si="2"/>
        <v>0.39459395755642168</v>
      </c>
      <c r="O35">
        <f t="shared" si="2"/>
        <v>0.3944175714605756</v>
      </c>
      <c r="P35">
        <f t="shared" si="2"/>
        <v>0.39428372709572973</v>
      </c>
      <c r="Q35">
        <f t="shared" si="2"/>
        <v>0.39561573369047764</v>
      </c>
      <c r="R35">
        <f t="shared" si="2"/>
        <v>0.39402624687635696</v>
      </c>
    </row>
    <row r="36" spans="8:19">
      <c r="H36">
        <f>1000/H35*20</f>
        <v>50544.08666666667</v>
      </c>
      <c r="I36">
        <f t="shared" ref="I36:R36" si="3">1000/I35*20</f>
        <v>50917.05333333333</v>
      </c>
      <c r="J36">
        <f t="shared" si="3"/>
        <v>50889.606666666667</v>
      </c>
      <c r="K36">
        <f t="shared" si="3"/>
        <v>50866.206666666665</v>
      </c>
      <c r="L36">
        <f t="shared" si="3"/>
        <v>50706.213333333326</v>
      </c>
      <c r="M36">
        <f t="shared" si="3"/>
        <v>50850.006666666661</v>
      </c>
      <c r="N36">
        <f t="shared" si="3"/>
        <v>50685.013333333336</v>
      </c>
      <c r="O36">
        <f t="shared" si="3"/>
        <v>50707.68</v>
      </c>
      <c r="P36">
        <f t="shared" si="3"/>
        <v>50724.893333333326</v>
      </c>
      <c r="Q36">
        <f t="shared" si="3"/>
        <v>50554.106666666667</v>
      </c>
      <c r="R36">
        <f t="shared" si="3"/>
        <v>50758.04</v>
      </c>
      <c r="S36">
        <f>AVERAGE(H36:R36)</f>
        <v>50745.718787878781</v>
      </c>
    </row>
    <row r="37" spans="8:19">
      <c r="H37">
        <v>10</v>
      </c>
      <c r="I37">
        <v>20</v>
      </c>
      <c r="J37">
        <v>30</v>
      </c>
      <c r="K37">
        <v>40</v>
      </c>
      <c r="L37">
        <v>50</v>
      </c>
      <c r="M37">
        <v>60</v>
      </c>
      <c r="N37">
        <v>70</v>
      </c>
      <c r="O37">
        <v>80</v>
      </c>
      <c r="P37">
        <v>90</v>
      </c>
      <c r="Q37">
        <v>100</v>
      </c>
      <c r="R37">
        <v>110</v>
      </c>
    </row>
    <row r="42" spans="8:19">
      <c r="H42" s="43">
        <f>1000*60*10</f>
        <v>600000</v>
      </c>
      <c r="I42" s="43">
        <f t="shared" ref="I42:R42" si="4">1000*60*10</f>
        <v>600000</v>
      </c>
      <c r="J42" s="43">
        <f t="shared" si="4"/>
        <v>600000</v>
      </c>
      <c r="K42" s="43">
        <f t="shared" si="4"/>
        <v>600000</v>
      </c>
      <c r="L42" s="43">
        <f t="shared" si="4"/>
        <v>600000</v>
      </c>
      <c r="M42" s="43">
        <f t="shared" si="4"/>
        <v>600000</v>
      </c>
      <c r="N42" s="43">
        <f t="shared" si="4"/>
        <v>600000</v>
      </c>
      <c r="O42" s="43">
        <f t="shared" si="4"/>
        <v>600000</v>
      </c>
      <c r="P42" s="43">
        <f t="shared" si="4"/>
        <v>600000</v>
      </c>
      <c r="Q42" s="43">
        <f t="shared" si="4"/>
        <v>600000</v>
      </c>
      <c r="R42" s="43">
        <f t="shared" si="4"/>
        <v>600000</v>
      </c>
    </row>
    <row r="43" spans="8:19">
      <c r="H43">
        <v>279847</v>
      </c>
      <c r="I43">
        <v>273271</v>
      </c>
      <c r="J43">
        <v>269324</v>
      </c>
      <c r="K43">
        <v>268679</v>
      </c>
      <c r="L43">
        <v>267991</v>
      </c>
      <c r="M43">
        <v>269100</v>
      </c>
      <c r="N43">
        <v>268145</v>
      </c>
      <c r="O43">
        <v>268107</v>
      </c>
      <c r="P43">
        <v>268117</v>
      </c>
      <c r="Q43">
        <v>268039</v>
      </c>
      <c r="R43">
        <v>268798</v>
      </c>
    </row>
    <row r="44" spans="8:19">
      <c r="H44">
        <v>279444</v>
      </c>
      <c r="I44">
        <v>273382</v>
      </c>
      <c r="J44">
        <v>269553</v>
      </c>
      <c r="K44">
        <v>268383</v>
      </c>
      <c r="L44">
        <v>268215</v>
      </c>
      <c r="M44">
        <v>268411</v>
      </c>
      <c r="N44">
        <v>268321</v>
      </c>
      <c r="O44">
        <v>268127</v>
      </c>
      <c r="P44">
        <v>268579</v>
      </c>
      <c r="Q44">
        <v>268145</v>
      </c>
      <c r="R44">
        <v>268753</v>
      </c>
    </row>
    <row r="45" spans="8:19">
      <c r="H45">
        <v>280066</v>
      </c>
      <c r="I45">
        <v>274013</v>
      </c>
      <c r="J45">
        <v>269029</v>
      </c>
      <c r="K45">
        <v>268289</v>
      </c>
      <c r="L45">
        <v>267504</v>
      </c>
      <c r="M45">
        <v>268364</v>
      </c>
      <c r="N45">
        <v>267987</v>
      </c>
      <c r="O45">
        <v>267832</v>
      </c>
      <c r="P45">
        <v>268487</v>
      </c>
      <c r="Q45">
        <v>268143</v>
      </c>
      <c r="R45">
        <v>268422</v>
      </c>
    </row>
    <row r="46" spans="8:19">
      <c r="H46">
        <v>280177</v>
      </c>
      <c r="I46">
        <v>272976</v>
      </c>
      <c r="J46">
        <v>269540</v>
      </c>
      <c r="K46">
        <v>268524</v>
      </c>
      <c r="L46">
        <v>267903</v>
      </c>
      <c r="M46">
        <v>268783</v>
      </c>
      <c r="N46">
        <v>268431</v>
      </c>
      <c r="O46">
        <v>268139</v>
      </c>
      <c r="P46">
        <v>268405</v>
      </c>
      <c r="Q46">
        <v>267301</v>
      </c>
      <c r="R46">
        <v>268927</v>
      </c>
    </row>
    <row r="47" spans="8:19">
      <c r="H47">
        <v>280130</v>
      </c>
      <c r="I47">
        <v>273758</v>
      </c>
      <c r="J47">
        <v>269624</v>
      </c>
      <c r="K47">
        <v>268695</v>
      </c>
      <c r="L47">
        <v>268288</v>
      </c>
      <c r="M47">
        <v>269103</v>
      </c>
      <c r="N47">
        <v>267733</v>
      </c>
      <c r="O47">
        <v>267738</v>
      </c>
      <c r="P47">
        <v>267914</v>
      </c>
      <c r="Q47">
        <v>267945</v>
      </c>
      <c r="R47">
        <v>268586</v>
      </c>
    </row>
    <row r="48" spans="8:19">
      <c r="H48">
        <v>280395</v>
      </c>
      <c r="I48">
        <v>273682</v>
      </c>
      <c r="J48">
        <v>269528</v>
      </c>
      <c r="K48">
        <v>268697</v>
      </c>
      <c r="L48">
        <v>268086</v>
      </c>
      <c r="M48">
        <v>268705</v>
      </c>
      <c r="N48">
        <v>268152</v>
      </c>
      <c r="O48">
        <v>268034</v>
      </c>
      <c r="P48">
        <v>268329</v>
      </c>
      <c r="Q48">
        <v>267789</v>
      </c>
      <c r="R48">
        <v>268516</v>
      </c>
    </row>
    <row r="49" spans="8:18">
      <c r="H49">
        <v>279916</v>
      </c>
      <c r="I49">
        <v>273704</v>
      </c>
      <c r="J49">
        <v>269381</v>
      </c>
      <c r="K49">
        <v>268790</v>
      </c>
      <c r="L49">
        <v>267876</v>
      </c>
      <c r="M49">
        <v>269023</v>
      </c>
      <c r="N49">
        <v>268171</v>
      </c>
      <c r="O49">
        <v>268395</v>
      </c>
      <c r="P49">
        <v>268734</v>
      </c>
      <c r="Q49">
        <v>268310</v>
      </c>
      <c r="R49">
        <v>268580</v>
      </c>
    </row>
    <row r="50" spans="8:18">
      <c r="H50">
        <v>280031</v>
      </c>
      <c r="I50">
        <v>273608</v>
      </c>
      <c r="J50">
        <v>269451</v>
      </c>
      <c r="K50">
        <v>268491</v>
      </c>
      <c r="L50">
        <v>268096</v>
      </c>
      <c r="M50">
        <v>268642</v>
      </c>
      <c r="N50">
        <v>268059</v>
      </c>
      <c r="O50">
        <v>268305</v>
      </c>
      <c r="P50">
        <v>268274</v>
      </c>
      <c r="Q50">
        <v>268267</v>
      </c>
      <c r="R50">
        <v>268526</v>
      </c>
    </row>
    <row r="51" spans="8:18">
      <c r="H51">
        <v>279835</v>
      </c>
      <c r="I51">
        <v>273455</v>
      </c>
      <c r="J51">
        <v>269572</v>
      </c>
      <c r="K51">
        <v>268479</v>
      </c>
      <c r="L51">
        <v>268226</v>
      </c>
      <c r="M51">
        <v>269095</v>
      </c>
      <c r="N51">
        <v>268282</v>
      </c>
      <c r="O51">
        <v>268148</v>
      </c>
      <c r="P51">
        <v>268336</v>
      </c>
      <c r="Q51">
        <v>267994</v>
      </c>
      <c r="R51">
        <v>268549</v>
      </c>
    </row>
    <row r="52" spans="8:18">
      <c r="H52">
        <v>279851</v>
      </c>
      <c r="I52">
        <v>273674</v>
      </c>
      <c r="J52">
        <v>269168</v>
      </c>
      <c r="K52">
        <v>268453</v>
      </c>
      <c r="L52">
        <v>267920</v>
      </c>
      <c r="M52">
        <v>269284</v>
      </c>
      <c r="N52">
        <v>268083</v>
      </c>
      <c r="O52">
        <v>268506</v>
      </c>
      <c r="P52">
        <v>268465</v>
      </c>
      <c r="Q52">
        <v>268210</v>
      </c>
      <c r="R52">
        <v>268764</v>
      </c>
    </row>
    <row r="53" spans="8:18">
      <c r="H53">
        <v>279879</v>
      </c>
      <c r="I53">
        <v>273381</v>
      </c>
      <c r="J53">
        <v>269306</v>
      </c>
      <c r="K53">
        <v>268539</v>
      </c>
      <c r="L53">
        <v>267984</v>
      </c>
      <c r="M53">
        <v>269127</v>
      </c>
      <c r="N53">
        <v>268076</v>
      </c>
      <c r="O53">
        <v>267873</v>
      </c>
      <c r="P53">
        <v>268325</v>
      </c>
      <c r="Q53">
        <v>267936</v>
      </c>
      <c r="R53">
        <v>268504</v>
      </c>
    </row>
    <row r="54" spans="8:18">
      <c r="H54">
        <v>279944</v>
      </c>
      <c r="I54">
        <v>273266</v>
      </c>
      <c r="J54">
        <v>269270</v>
      </c>
      <c r="K54">
        <v>268180</v>
      </c>
      <c r="L54">
        <v>267809</v>
      </c>
      <c r="M54">
        <v>268624</v>
      </c>
      <c r="N54">
        <v>268014</v>
      </c>
      <c r="O54">
        <v>268048</v>
      </c>
      <c r="P54">
        <v>268254</v>
      </c>
      <c r="Q54">
        <v>267752</v>
      </c>
      <c r="R54">
        <v>268381</v>
      </c>
    </row>
    <row r="55" spans="8:18">
      <c r="H55">
        <v>279795</v>
      </c>
      <c r="I55">
        <v>273302</v>
      </c>
      <c r="J55">
        <v>269034</v>
      </c>
      <c r="K55">
        <v>268696</v>
      </c>
      <c r="L55">
        <v>267664</v>
      </c>
      <c r="M55">
        <v>268497</v>
      </c>
      <c r="N55">
        <v>267979</v>
      </c>
      <c r="O55">
        <v>268205</v>
      </c>
      <c r="P55">
        <v>268450</v>
      </c>
      <c r="Q55">
        <v>268142</v>
      </c>
      <c r="R55">
        <v>268687</v>
      </c>
    </row>
    <row r="56" spans="8:18">
      <c r="H56">
        <v>280035</v>
      </c>
      <c r="I56">
        <v>273329</v>
      </c>
      <c r="J56">
        <v>269338</v>
      </c>
      <c r="K56">
        <v>268554</v>
      </c>
      <c r="L56">
        <v>267610</v>
      </c>
      <c r="M56">
        <v>268976</v>
      </c>
      <c r="N56">
        <v>267917</v>
      </c>
      <c r="O56">
        <v>267972</v>
      </c>
      <c r="P56">
        <v>268466</v>
      </c>
      <c r="Q56">
        <v>268124</v>
      </c>
      <c r="R56">
        <v>268553</v>
      </c>
    </row>
    <row r="57" spans="8:18">
      <c r="H57">
        <v>279993</v>
      </c>
      <c r="I57">
        <v>273333</v>
      </c>
      <c r="J57">
        <v>269462</v>
      </c>
      <c r="K57">
        <v>268485</v>
      </c>
      <c r="L57">
        <v>267874</v>
      </c>
      <c r="M57">
        <v>268820</v>
      </c>
      <c r="N57">
        <v>268094</v>
      </c>
      <c r="O57">
        <v>268144</v>
      </c>
      <c r="P57">
        <v>268686</v>
      </c>
      <c r="Q57">
        <v>268177</v>
      </c>
      <c r="R57">
        <v>268564</v>
      </c>
    </row>
    <row r="58" spans="8:18">
      <c r="H58">
        <v>280160</v>
      </c>
      <c r="I58">
        <v>273465</v>
      </c>
      <c r="J58">
        <v>269310</v>
      </c>
      <c r="K58">
        <v>268724</v>
      </c>
      <c r="L58">
        <v>267983</v>
      </c>
      <c r="M58">
        <v>269122</v>
      </c>
      <c r="N58">
        <v>268250</v>
      </c>
      <c r="O58">
        <v>268129</v>
      </c>
      <c r="P58">
        <v>268725</v>
      </c>
      <c r="Q58">
        <v>268009</v>
      </c>
      <c r="R58">
        <v>268569</v>
      </c>
    </row>
    <row r="59" spans="8:18">
      <c r="H59">
        <v>280206</v>
      </c>
      <c r="I59">
        <v>273432</v>
      </c>
      <c r="J59">
        <v>269861</v>
      </c>
      <c r="K59">
        <v>268648</v>
      </c>
      <c r="L59">
        <v>268073</v>
      </c>
      <c r="M59">
        <v>268768</v>
      </c>
      <c r="N59">
        <v>268420</v>
      </c>
      <c r="O59">
        <v>268003</v>
      </c>
      <c r="P59">
        <v>268628</v>
      </c>
      <c r="Q59">
        <v>267744</v>
      </c>
      <c r="R59">
        <v>268631</v>
      </c>
    </row>
    <row r="60" spans="8:18">
      <c r="H60">
        <v>279786</v>
      </c>
      <c r="I60">
        <v>273495</v>
      </c>
      <c r="J60">
        <v>269303</v>
      </c>
      <c r="K60">
        <v>268625</v>
      </c>
      <c r="L60">
        <v>268030</v>
      </c>
      <c r="M60">
        <v>268911</v>
      </c>
      <c r="N60">
        <v>268244</v>
      </c>
      <c r="O60">
        <v>268352</v>
      </c>
      <c r="P60">
        <v>268480</v>
      </c>
      <c r="Q60">
        <v>267989</v>
      </c>
      <c r="R60">
        <v>268534</v>
      </c>
    </row>
    <row r="61" spans="8:18">
      <c r="H61">
        <v>280183</v>
      </c>
      <c r="I61">
        <v>273001</v>
      </c>
      <c r="J61">
        <v>269735</v>
      </c>
      <c r="K61">
        <v>268591</v>
      </c>
      <c r="L61">
        <v>268201</v>
      </c>
      <c r="M61">
        <v>269019</v>
      </c>
      <c r="N61">
        <v>268458</v>
      </c>
      <c r="O61">
        <v>268583</v>
      </c>
      <c r="P61">
        <v>268570</v>
      </c>
      <c r="Q61">
        <v>268163</v>
      </c>
      <c r="R61">
        <v>268638</v>
      </c>
    </row>
    <row r="62" spans="8:18">
      <c r="H62">
        <v>280221</v>
      </c>
      <c r="I62">
        <v>273368</v>
      </c>
      <c r="J62">
        <v>268987</v>
      </c>
      <c r="K62">
        <v>268704</v>
      </c>
      <c r="L62">
        <v>267952</v>
      </c>
      <c r="M62">
        <v>269308</v>
      </c>
      <c r="N62">
        <v>267820</v>
      </c>
      <c r="O62">
        <v>268282</v>
      </c>
      <c r="P62">
        <v>268764</v>
      </c>
      <c r="Q62">
        <v>268431</v>
      </c>
      <c r="R62">
        <v>268796</v>
      </c>
    </row>
    <row r="63" spans="8:18">
      <c r="H63">
        <v>279787</v>
      </c>
      <c r="I63">
        <v>273483</v>
      </c>
      <c r="J63">
        <v>269340</v>
      </c>
      <c r="K63">
        <v>268433</v>
      </c>
      <c r="L63">
        <v>267902</v>
      </c>
      <c r="M63">
        <v>268653</v>
      </c>
      <c r="N63">
        <v>267718</v>
      </c>
      <c r="O63">
        <v>267579</v>
      </c>
      <c r="P63">
        <v>268081</v>
      </c>
      <c r="Q63">
        <v>267841</v>
      </c>
      <c r="R63">
        <v>268195</v>
      </c>
    </row>
    <row r="64" spans="8:18">
      <c r="H64">
        <v>279784</v>
      </c>
      <c r="I64">
        <v>273090</v>
      </c>
      <c r="J64">
        <v>269234</v>
      </c>
      <c r="K64">
        <v>268202</v>
      </c>
      <c r="L64">
        <v>267787</v>
      </c>
      <c r="M64">
        <v>268435</v>
      </c>
      <c r="N64">
        <v>268122</v>
      </c>
      <c r="O64">
        <v>268144</v>
      </c>
      <c r="P64">
        <v>268766</v>
      </c>
      <c r="Q64">
        <v>267815</v>
      </c>
      <c r="R64">
        <v>268445</v>
      </c>
    </row>
    <row r="65" spans="8:18">
      <c r="H65">
        <v>279835</v>
      </c>
      <c r="I65">
        <v>273479</v>
      </c>
      <c r="J65">
        <v>269399</v>
      </c>
      <c r="K65">
        <v>268876</v>
      </c>
      <c r="L65">
        <v>267984</v>
      </c>
      <c r="M65">
        <v>268926</v>
      </c>
      <c r="N65">
        <v>268000</v>
      </c>
      <c r="O65">
        <v>268118</v>
      </c>
      <c r="P65">
        <v>268573</v>
      </c>
      <c r="Q65">
        <v>267962</v>
      </c>
      <c r="R65">
        <v>268809</v>
      </c>
    </row>
    <row r="66" spans="8:18">
      <c r="H66">
        <v>279773</v>
      </c>
      <c r="I66">
        <v>273641</v>
      </c>
      <c r="J66">
        <v>269426</v>
      </c>
      <c r="K66">
        <v>268453</v>
      </c>
      <c r="L66">
        <v>268103</v>
      </c>
      <c r="M66">
        <v>268691</v>
      </c>
      <c r="N66">
        <v>268077</v>
      </c>
      <c r="O66">
        <v>268180</v>
      </c>
      <c r="P66">
        <v>268451</v>
      </c>
      <c r="Q66">
        <v>268119</v>
      </c>
      <c r="R66">
        <v>268662</v>
      </c>
    </row>
    <row r="67" spans="8:18">
      <c r="H67">
        <v>279999</v>
      </c>
      <c r="I67">
        <v>273072</v>
      </c>
      <c r="J67">
        <v>269451</v>
      </c>
      <c r="K67">
        <v>268646</v>
      </c>
      <c r="L67">
        <v>267795</v>
      </c>
      <c r="M67">
        <v>268879</v>
      </c>
      <c r="N67">
        <v>268181</v>
      </c>
      <c r="O67">
        <v>268082</v>
      </c>
      <c r="P67">
        <v>268318</v>
      </c>
      <c r="Q67">
        <v>268157</v>
      </c>
      <c r="R67">
        <v>268484</v>
      </c>
    </row>
    <row r="68" spans="8:18">
      <c r="H68">
        <v>280255</v>
      </c>
      <c r="I68">
        <v>273443</v>
      </c>
      <c r="J68">
        <v>269198</v>
      </c>
      <c r="K68">
        <v>268655</v>
      </c>
      <c r="L68">
        <v>267982</v>
      </c>
      <c r="M68">
        <v>268679</v>
      </c>
      <c r="N68">
        <v>268200</v>
      </c>
      <c r="O68">
        <v>268440</v>
      </c>
      <c r="P68">
        <v>268586</v>
      </c>
      <c r="Q68">
        <v>268012</v>
      </c>
      <c r="R68">
        <v>268365</v>
      </c>
    </row>
    <row r="69" spans="8:18">
      <c r="H69">
        <v>280100</v>
      </c>
      <c r="I69">
        <v>273570</v>
      </c>
      <c r="J69">
        <v>269534</v>
      </c>
      <c r="K69">
        <v>268616</v>
      </c>
      <c r="L69">
        <v>267699</v>
      </c>
      <c r="M69">
        <v>269156</v>
      </c>
      <c r="N69">
        <v>268510</v>
      </c>
      <c r="O69">
        <v>268424</v>
      </c>
      <c r="P69">
        <v>268408</v>
      </c>
      <c r="Q69">
        <v>268303</v>
      </c>
      <c r="R69">
        <v>268875</v>
      </c>
    </row>
    <row r="70" spans="8:18">
      <c r="H70">
        <v>279721</v>
      </c>
      <c r="I70">
        <v>273346</v>
      </c>
      <c r="J70">
        <v>268937</v>
      </c>
      <c r="K70">
        <v>268387</v>
      </c>
      <c r="L70">
        <v>267918</v>
      </c>
      <c r="M70">
        <v>268809</v>
      </c>
      <c r="N70">
        <v>268103</v>
      </c>
      <c r="O70">
        <v>268343</v>
      </c>
      <c r="P70">
        <v>268377</v>
      </c>
      <c r="Q70">
        <v>268246</v>
      </c>
      <c r="R70">
        <v>268702</v>
      </c>
    </row>
    <row r="71" spans="8:18">
      <c r="H71">
        <v>279911</v>
      </c>
      <c r="I71">
        <v>272921</v>
      </c>
      <c r="J71">
        <v>269374</v>
      </c>
      <c r="K71">
        <v>268130</v>
      </c>
      <c r="L71">
        <v>267745</v>
      </c>
      <c r="M71">
        <v>268892</v>
      </c>
      <c r="N71">
        <v>267873</v>
      </c>
      <c r="O71">
        <v>267824</v>
      </c>
      <c r="P71">
        <v>268477</v>
      </c>
      <c r="Q71">
        <v>267761</v>
      </c>
      <c r="R71">
        <v>268223</v>
      </c>
    </row>
    <row r="72" spans="8:18">
      <c r="H72">
        <v>280256</v>
      </c>
      <c r="I72">
        <v>273373</v>
      </c>
      <c r="J72">
        <v>269495</v>
      </c>
      <c r="K72">
        <v>268874</v>
      </c>
      <c r="L72">
        <v>268096</v>
      </c>
      <c r="M72">
        <v>268302</v>
      </c>
      <c r="N72">
        <v>267855</v>
      </c>
      <c r="O72">
        <v>267858</v>
      </c>
      <c r="P72">
        <v>268315</v>
      </c>
      <c r="Q72">
        <v>267987</v>
      </c>
      <c r="R72">
        <v>268629</v>
      </c>
    </row>
    <row r="73" spans="8:18">
      <c r="H73">
        <v>280158</v>
      </c>
      <c r="I73">
        <v>273401</v>
      </c>
      <c r="J73">
        <v>269213</v>
      </c>
      <c r="K73">
        <v>268785</v>
      </c>
      <c r="L73">
        <v>267967</v>
      </c>
      <c r="M73">
        <v>268697</v>
      </c>
      <c r="N73">
        <v>268403</v>
      </c>
      <c r="O73">
        <v>268222</v>
      </c>
      <c r="P73">
        <v>268532</v>
      </c>
      <c r="Q73">
        <v>267645</v>
      </c>
      <c r="R73">
        <v>268347</v>
      </c>
    </row>
    <row r="74" spans="8:18">
      <c r="H74">
        <v>279924</v>
      </c>
      <c r="I74">
        <v>273366</v>
      </c>
      <c r="J74">
        <v>269315</v>
      </c>
      <c r="K74">
        <v>268541</v>
      </c>
      <c r="L74">
        <v>267861</v>
      </c>
      <c r="M74">
        <v>268631</v>
      </c>
      <c r="N74">
        <v>267737</v>
      </c>
      <c r="O74">
        <v>268152</v>
      </c>
      <c r="P74">
        <v>268076</v>
      </c>
      <c r="Q74">
        <v>267857</v>
      </c>
      <c r="R74">
        <v>268124</v>
      </c>
    </row>
    <row r="75" spans="8:18">
      <c r="H75">
        <v>279645</v>
      </c>
      <c r="I75">
        <v>273094</v>
      </c>
      <c r="J75">
        <v>269300</v>
      </c>
      <c r="K75">
        <v>268276</v>
      </c>
      <c r="L75">
        <v>267832</v>
      </c>
      <c r="M75">
        <v>268747</v>
      </c>
      <c r="N75">
        <v>267988</v>
      </c>
      <c r="O75">
        <v>267693</v>
      </c>
      <c r="P75">
        <v>268458</v>
      </c>
      <c r="Q75">
        <v>267913</v>
      </c>
      <c r="R75">
        <v>268685</v>
      </c>
    </row>
    <row r="76" spans="8:18">
      <c r="H76">
        <v>280297</v>
      </c>
      <c r="I76">
        <v>273626</v>
      </c>
      <c r="J76">
        <v>269206</v>
      </c>
      <c r="K76">
        <v>268631</v>
      </c>
      <c r="L76">
        <v>268305</v>
      </c>
      <c r="M76">
        <v>268637</v>
      </c>
      <c r="N76">
        <v>267958</v>
      </c>
      <c r="O76">
        <v>267995</v>
      </c>
      <c r="P76">
        <v>268550</v>
      </c>
      <c r="Q76">
        <v>267968</v>
      </c>
      <c r="R76">
        <v>268613</v>
      </c>
    </row>
    <row r="77" spans="8:18">
      <c r="H77">
        <v>280072</v>
      </c>
      <c r="I77">
        <v>273285</v>
      </c>
      <c r="J77">
        <v>269239</v>
      </c>
      <c r="K77">
        <v>268432</v>
      </c>
      <c r="L77">
        <v>267695</v>
      </c>
      <c r="M77">
        <v>268866</v>
      </c>
      <c r="N77">
        <v>267819</v>
      </c>
      <c r="O77">
        <v>268320</v>
      </c>
      <c r="P77">
        <v>268354</v>
      </c>
      <c r="Q77">
        <v>268231</v>
      </c>
      <c r="R77">
        <v>268103</v>
      </c>
    </row>
    <row r="78" spans="8:18">
      <c r="H78">
        <v>279589</v>
      </c>
      <c r="I78">
        <v>273119</v>
      </c>
      <c r="J78">
        <v>269107</v>
      </c>
      <c r="K78">
        <v>268350</v>
      </c>
      <c r="L78">
        <v>267361</v>
      </c>
      <c r="M78">
        <v>268492</v>
      </c>
      <c r="N78">
        <v>267588</v>
      </c>
      <c r="O78">
        <v>267804</v>
      </c>
      <c r="P78">
        <v>267890</v>
      </c>
      <c r="Q78">
        <v>267501</v>
      </c>
      <c r="R78">
        <v>268457</v>
      </c>
    </row>
    <row r="79" spans="8:18">
      <c r="H79">
        <v>279728</v>
      </c>
      <c r="I79">
        <v>273805</v>
      </c>
      <c r="J79">
        <v>269457</v>
      </c>
      <c r="K79">
        <v>268421</v>
      </c>
      <c r="L79">
        <v>268077</v>
      </c>
      <c r="M79">
        <v>268822</v>
      </c>
      <c r="N79">
        <v>268254</v>
      </c>
      <c r="O79">
        <v>268108</v>
      </c>
      <c r="P79">
        <v>268540</v>
      </c>
      <c r="Q79">
        <v>268070</v>
      </c>
      <c r="R79">
        <v>268609</v>
      </c>
    </row>
    <row r="80" spans="8:18">
      <c r="H80">
        <v>279951</v>
      </c>
      <c r="I80">
        <v>273507</v>
      </c>
      <c r="J80">
        <v>269591</v>
      </c>
      <c r="K80">
        <v>268450</v>
      </c>
      <c r="L80">
        <v>268049</v>
      </c>
      <c r="M80">
        <v>268468</v>
      </c>
      <c r="N80">
        <v>268234</v>
      </c>
      <c r="O80">
        <v>268214</v>
      </c>
      <c r="P80">
        <v>268513</v>
      </c>
      <c r="Q80">
        <v>268032</v>
      </c>
      <c r="R80">
        <v>268587</v>
      </c>
    </row>
    <row r="81" spans="8:19">
      <c r="H81">
        <v>280409</v>
      </c>
      <c r="I81">
        <v>273737</v>
      </c>
      <c r="J81">
        <v>269480</v>
      </c>
      <c r="K81">
        <v>268580</v>
      </c>
      <c r="L81">
        <v>268204</v>
      </c>
      <c r="M81">
        <v>268898</v>
      </c>
      <c r="N81">
        <v>268076</v>
      </c>
      <c r="O81">
        <v>268034</v>
      </c>
      <c r="P81">
        <v>268469</v>
      </c>
      <c r="Q81">
        <v>267989</v>
      </c>
      <c r="R81">
        <v>268607</v>
      </c>
    </row>
    <row r="82" spans="8:19">
      <c r="H82">
        <v>279860</v>
      </c>
      <c r="I82">
        <v>273517</v>
      </c>
      <c r="J82">
        <v>269218</v>
      </c>
      <c r="K82">
        <v>268683</v>
      </c>
      <c r="L82">
        <v>268074</v>
      </c>
      <c r="M82">
        <v>269045</v>
      </c>
      <c r="N82">
        <v>268101</v>
      </c>
      <c r="O82">
        <v>268190</v>
      </c>
      <c r="P82">
        <v>268433</v>
      </c>
      <c r="Q82">
        <v>267933</v>
      </c>
      <c r="R82">
        <v>268607</v>
      </c>
    </row>
    <row r="83" spans="8:19">
      <c r="H83">
        <v>279578</v>
      </c>
      <c r="I83">
        <v>273164</v>
      </c>
      <c r="J83">
        <v>269200</v>
      </c>
      <c r="K83">
        <v>268174</v>
      </c>
      <c r="L83">
        <v>267871</v>
      </c>
      <c r="M83">
        <v>268700</v>
      </c>
      <c r="N83">
        <v>268015</v>
      </c>
      <c r="O83">
        <v>267741</v>
      </c>
      <c r="P83">
        <v>268475</v>
      </c>
      <c r="Q83">
        <v>267740</v>
      </c>
      <c r="R83">
        <v>268779</v>
      </c>
    </row>
    <row r="84" spans="8:19">
      <c r="H84">
        <v>280175</v>
      </c>
      <c r="I84">
        <v>273250</v>
      </c>
      <c r="J84">
        <v>269065</v>
      </c>
      <c r="K84">
        <v>268571</v>
      </c>
      <c r="L84">
        <v>267763</v>
      </c>
      <c r="M84">
        <v>268932</v>
      </c>
      <c r="N84">
        <v>268188</v>
      </c>
      <c r="O84">
        <v>268260</v>
      </c>
      <c r="P84">
        <v>268450</v>
      </c>
      <c r="Q84">
        <v>267843</v>
      </c>
      <c r="R84">
        <v>268631</v>
      </c>
    </row>
    <row r="85" spans="8:19">
      <c r="H85">
        <v>280064</v>
      </c>
      <c r="I85">
        <v>273674</v>
      </c>
      <c r="J85">
        <v>269173</v>
      </c>
      <c r="K85">
        <v>268248</v>
      </c>
      <c r="L85">
        <v>267642</v>
      </c>
      <c r="M85">
        <v>268496</v>
      </c>
      <c r="N85">
        <v>267844</v>
      </c>
      <c r="O85">
        <v>267852</v>
      </c>
      <c r="P85">
        <v>268025</v>
      </c>
      <c r="Q85">
        <v>267716</v>
      </c>
      <c r="R85">
        <v>268136</v>
      </c>
    </row>
    <row r="86" spans="8:19">
      <c r="H86">
        <v>279805</v>
      </c>
      <c r="I86">
        <v>273522</v>
      </c>
      <c r="J86">
        <v>269247</v>
      </c>
      <c r="K86">
        <v>268442</v>
      </c>
      <c r="L86">
        <v>267682</v>
      </c>
      <c r="M86">
        <v>268803</v>
      </c>
      <c r="N86">
        <v>268314</v>
      </c>
      <c r="O86">
        <v>268153</v>
      </c>
      <c r="P86">
        <v>268701</v>
      </c>
      <c r="Q86">
        <v>267524</v>
      </c>
      <c r="R86">
        <v>268190</v>
      </c>
    </row>
    <row r="87" spans="8:19">
      <c r="H87">
        <v>280339</v>
      </c>
      <c r="I87">
        <v>273002</v>
      </c>
      <c r="J87">
        <v>269179</v>
      </c>
      <c r="K87">
        <v>268083</v>
      </c>
      <c r="L87">
        <v>267826</v>
      </c>
      <c r="M87">
        <v>268216</v>
      </c>
      <c r="N87">
        <v>268060</v>
      </c>
      <c r="O87">
        <v>267930</v>
      </c>
      <c r="P87">
        <v>268505</v>
      </c>
      <c r="Q87">
        <v>268079</v>
      </c>
      <c r="R87">
        <v>268186</v>
      </c>
    </row>
    <row r="88" spans="8:19">
      <c r="H88">
        <v>279927</v>
      </c>
      <c r="I88">
        <v>273933</v>
      </c>
      <c r="J88">
        <v>269536</v>
      </c>
      <c r="K88">
        <v>268665</v>
      </c>
      <c r="L88">
        <v>268120</v>
      </c>
      <c r="M88">
        <v>268029</v>
      </c>
      <c r="N88">
        <v>267889</v>
      </c>
      <c r="O88">
        <v>267615</v>
      </c>
      <c r="P88">
        <v>268100</v>
      </c>
      <c r="Q88">
        <v>268173</v>
      </c>
      <c r="R88">
        <v>268258</v>
      </c>
    </row>
    <row r="89" spans="8:19">
      <c r="H89">
        <v>279669</v>
      </c>
      <c r="I89">
        <v>273706</v>
      </c>
      <c r="J89">
        <v>269203</v>
      </c>
      <c r="K89">
        <v>268592</v>
      </c>
      <c r="L89">
        <v>267915</v>
      </c>
      <c r="M89">
        <v>268868</v>
      </c>
      <c r="N89">
        <v>268475</v>
      </c>
      <c r="O89">
        <v>268217</v>
      </c>
      <c r="P89">
        <v>268535</v>
      </c>
      <c r="Q89">
        <v>268220</v>
      </c>
      <c r="R89">
        <v>268739</v>
      </c>
    </row>
    <row r="90" spans="8:19">
      <c r="H90">
        <v>279530</v>
      </c>
      <c r="I90">
        <v>272804</v>
      </c>
      <c r="J90">
        <v>269427</v>
      </c>
      <c r="K90">
        <v>268450</v>
      </c>
      <c r="L90">
        <v>267633</v>
      </c>
      <c r="M90">
        <v>268892</v>
      </c>
      <c r="N90">
        <v>268130</v>
      </c>
      <c r="O90">
        <v>268149</v>
      </c>
      <c r="P90">
        <v>268513</v>
      </c>
      <c r="Q90">
        <v>268085</v>
      </c>
      <c r="R90">
        <v>268493</v>
      </c>
    </row>
    <row r="91" spans="8:19">
      <c r="H91">
        <v>279742</v>
      </c>
      <c r="I91">
        <v>273320</v>
      </c>
      <c r="J91">
        <v>269063</v>
      </c>
      <c r="K91">
        <v>268433</v>
      </c>
      <c r="L91">
        <v>267908</v>
      </c>
      <c r="M91">
        <v>268686</v>
      </c>
      <c r="N91">
        <v>268240</v>
      </c>
      <c r="O91">
        <v>268038</v>
      </c>
      <c r="P91">
        <v>268459</v>
      </c>
      <c r="Q91">
        <v>267875</v>
      </c>
      <c r="R91">
        <v>268395</v>
      </c>
    </row>
    <row r="92" spans="8:19">
      <c r="H92">
        <v>280181</v>
      </c>
      <c r="I92">
        <v>273322</v>
      </c>
      <c r="J92">
        <v>269150</v>
      </c>
      <c r="K92">
        <v>268255</v>
      </c>
      <c r="L92">
        <v>267642</v>
      </c>
      <c r="M92">
        <v>268290</v>
      </c>
      <c r="N92">
        <v>267442</v>
      </c>
      <c r="O92">
        <v>267950</v>
      </c>
      <c r="P92">
        <v>267696</v>
      </c>
      <c r="Q92">
        <v>267466</v>
      </c>
      <c r="R92">
        <v>268111</v>
      </c>
    </row>
    <row r="93" spans="8:19">
      <c r="H93">
        <f>AVERAGE(H43:H92)</f>
        <v>279959.15999999997</v>
      </c>
      <c r="I93">
        <f t="shared" ref="I93:R93" si="5">AVERAGE(I43:I92)</f>
        <v>273409.34000000003</v>
      </c>
      <c r="J93">
        <f t="shared" si="5"/>
        <v>269330.65999999997</v>
      </c>
      <c r="K93">
        <f t="shared" si="5"/>
        <v>268511.2</v>
      </c>
      <c r="L93">
        <f t="shared" si="5"/>
        <v>267914.46000000002</v>
      </c>
      <c r="M93">
        <f t="shared" si="5"/>
        <v>268766.38</v>
      </c>
      <c r="N93">
        <f t="shared" si="5"/>
        <v>268080.59999999998</v>
      </c>
      <c r="O93">
        <f t="shared" si="5"/>
        <v>268091.02</v>
      </c>
      <c r="P93">
        <f t="shared" si="5"/>
        <v>268412.28000000003</v>
      </c>
      <c r="Q93">
        <f t="shared" si="5"/>
        <v>267973.46000000002</v>
      </c>
      <c r="R93">
        <f t="shared" si="5"/>
        <v>268526.48</v>
      </c>
      <c r="S93">
        <f>AVERAGE(H93:R93)</f>
        <v>269906.82181818178</v>
      </c>
    </row>
    <row r="94" spans="8:19">
      <c r="H94">
        <f>H42/H93/50</f>
        <v>4.2863394789440006E-2</v>
      </c>
      <c r="I94">
        <f t="shared" ref="I94:R94" si="6">I42/I93/50</f>
        <v>4.3890234327766564E-2</v>
      </c>
      <c r="J94">
        <f t="shared" si="6"/>
        <v>4.4554897685989407E-2</v>
      </c>
      <c r="K94">
        <f t="shared" si="6"/>
        <v>4.4690873229868998E-2</v>
      </c>
      <c r="L94">
        <f t="shared" si="6"/>
        <v>4.4790415567715153E-2</v>
      </c>
      <c r="M94">
        <f t="shared" si="6"/>
        <v>4.4648441520103811E-2</v>
      </c>
      <c r="N94">
        <f t="shared" si="6"/>
        <v>4.4762657200856759E-2</v>
      </c>
      <c r="O94">
        <f t="shared" si="6"/>
        <v>4.4760917392906337E-2</v>
      </c>
      <c r="P94">
        <f t="shared" si="6"/>
        <v>4.4707343494120311E-2</v>
      </c>
      <c r="Q94">
        <f t="shared" si="6"/>
        <v>4.4780554014565467E-2</v>
      </c>
      <c r="R94">
        <f t="shared" si="6"/>
        <v>4.4688330178833766E-2</v>
      </c>
    </row>
    <row r="95" spans="8:19">
      <c r="H95">
        <f>1000/H94</f>
        <v>23329.929999999997</v>
      </c>
      <c r="I95">
        <f t="shared" ref="I95:R95" si="7">1000/I94</f>
        <v>22784.111666666668</v>
      </c>
      <c r="J95">
        <f t="shared" si="7"/>
        <v>22444.221666666668</v>
      </c>
      <c r="K95">
        <f t="shared" si="7"/>
        <v>22375.933333333331</v>
      </c>
      <c r="L95">
        <f t="shared" si="7"/>
        <v>22326.205000000002</v>
      </c>
      <c r="M95">
        <f t="shared" si="7"/>
        <v>22397.198333333337</v>
      </c>
      <c r="N95">
        <f t="shared" si="7"/>
        <v>22340.05</v>
      </c>
      <c r="O95">
        <f t="shared" si="7"/>
        <v>22340.918333333331</v>
      </c>
      <c r="P95">
        <f t="shared" si="7"/>
        <v>22367.690000000002</v>
      </c>
      <c r="Q95">
        <f t="shared" si="7"/>
        <v>22331.12166666667</v>
      </c>
      <c r="R95">
        <f t="shared" si="7"/>
        <v>22377.206666666665</v>
      </c>
      <c r="S95">
        <f>AVERAGE(H95:R95)</f>
        <v>22492.235151515153</v>
      </c>
    </row>
    <row r="96" spans="8:19">
      <c r="H96">
        <v>10</v>
      </c>
      <c r="I96">
        <v>20</v>
      </c>
      <c r="J96">
        <v>30</v>
      </c>
      <c r="K96">
        <v>40</v>
      </c>
      <c r="L96">
        <v>50</v>
      </c>
      <c r="M96">
        <v>60</v>
      </c>
      <c r="N96">
        <v>70</v>
      </c>
      <c r="O96">
        <v>80</v>
      </c>
      <c r="P96">
        <v>90</v>
      </c>
      <c r="Q96">
        <v>100</v>
      </c>
      <c r="R96">
        <v>110</v>
      </c>
    </row>
  </sheetData>
  <mergeCells count="2">
    <mergeCell ref="B1:J1"/>
    <mergeCell ref="A3:A4"/>
  </mergeCells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(功能测试)</vt:lpstr>
      <vt:lpstr>(随机写)</vt:lpstr>
      <vt:lpstr>(随机读)</vt:lpstr>
      <vt:lpstr>(随机读写)</vt:lpstr>
      <vt:lpstr>流导入</vt:lpstr>
      <vt:lpstr>再平衡模式</vt:lpstr>
      <vt:lpstr>扩展性</vt:lpstr>
      <vt:lpstr>Failover</vt:lpstr>
      <vt:lpstr>稳定性</vt:lpstr>
      <vt:lpstr>膨胀率</vt:lpstr>
      <vt:lpstr>cachestore写入方式</vt:lpstr>
      <vt:lpstr>cachestore数据载入</vt:lpstr>
      <vt:lpstr>区间计算</vt:lpstr>
      <vt:lpstr>关联表</vt:lpstr>
      <vt:lpstr>模糊查询</vt:lpstr>
      <vt:lpstr>持久化</vt:lpstr>
      <vt:lpstr>持久化恢复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xz</cp:lastModifiedBy>
  <dcterms:created xsi:type="dcterms:W3CDTF">2006-09-16T00:00:00Z</dcterms:created>
  <dcterms:modified xsi:type="dcterms:W3CDTF">2020-05-22T06:24:29Z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