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280" windowHeight="7450" tabRatio="772" firstSheet="17" activeTab="18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数据结构" sheetId="43" r:id="rId11"/>
    <sheet name="事务" sheetId="41" r:id="rId12"/>
    <sheet name="事务隔离" sheetId="44" r:id="rId13"/>
    <sheet name="事务批量" sheetId="42" r:id="rId14"/>
    <sheet name="并发事务" sheetId="45" r:id="rId15"/>
    <sheet name="cachestore写入方式" sheetId="19" r:id="rId16"/>
    <sheet name="cachestore数据载入" sheetId="11" r:id="rId17"/>
    <sheet name="索引" sheetId="39" r:id="rId18"/>
    <sheet name="索引范围亲和性" sheetId="48" r:id="rId19"/>
    <sheet name="区间计算" sheetId="7" r:id="rId20"/>
    <sheet name="关联表" sheetId="6" r:id="rId21"/>
    <sheet name="模糊查询" sheetId="8" r:id="rId22"/>
    <sheet name="key模糊" sheetId="46" r:id="rId23"/>
    <sheet name="value过滤" sheetId="47" r:id="rId24"/>
    <sheet name="direct io" sheetId="40" r:id="rId25"/>
    <sheet name="持久化" sheetId="9" r:id="rId26"/>
    <sheet name="持久化恢复" sheetId="10" r:id="rId27"/>
  </sheets>
  <calcPr calcId="144525"/>
</workbook>
</file>

<file path=xl/calcChain.xml><?xml version="1.0" encoding="utf-8"?>
<calcChain xmlns="http://schemas.openxmlformats.org/spreadsheetml/2006/main">
  <c r="M16" i="9" l="1"/>
  <c r="J16" i="9"/>
  <c r="I16" i="9"/>
  <c r="M15" i="9"/>
  <c r="J15" i="9"/>
  <c r="I15" i="9"/>
  <c r="M14" i="9"/>
  <c r="J14" i="9"/>
  <c r="I14" i="9"/>
  <c r="M13" i="9"/>
  <c r="J13" i="9"/>
  <c r="I13" i="9"/>
  <c r="M12" i="9"/>
  <c r="J12" i="9"/>
  <c r="I12" i="9"/>
  <c r="M11" i="9"/>
  <c r="J11" i="9"/>
  <c r="I11" i="9"/>
  <c r="M10" i="9"/>
  <c r="J10" i="9"/>
  <c r="I10" i="9"/>
  <c r="M9" i="9"/>
  <c r="J9" i="9"/>
  <c r="I9" i="9"/>
  <c r="M8" i="9"/>
  <c r="J8" i="9"/>
  <c r="I8" i="9"/>
  <c r="M7" i="9"/>
  <c r="J7" i="9"/>
  <c r="I7" i="9"/>
  <c r="M6" i="9"/>
  <c r="J6" i="9"/>
  <c r="I6" i="9"/>
  <c r="M5" i="9"/>
  <c r="J5" i="9"/>
  <c r="I5" i="9"/>
  <c r="M4" i="9"/>
  <c r="J4" i="9"/>
  <c r="I4" i="9"/>
  <c r="M3" i="9"/>
  <c r="J3" i="9"/>
  <c r="I3" i="9"/>
  <c r="M16" i="40"/>
  <c r="J16" i="40"/>
  <c r="I16" i="40"/>
  <c r="M15" i="40"/>
  <c r="J15" i="40"/>
  <c r="I15" i="40"/>
  <c r="M14" i="40"/>
  <c r="J14" i="40"/>
  <c r="I14" i="40"/>
  <c r="M13" i="40"/>
  <c r="J13" i="40"/>
  <c r="I13" i="40"/>
  <c r="M12" i="40"/>
  <c r="J12" i="40"/>
  <c r="I12" i="40"/>
  <c r="M11" i="40"/>
  <c r="J11" i="40"/>
  <c r="I11" i="40"/>
  <c r="M10" i="40"/>
  <c r="J10" i="40"/>
  <c r="I10" i="40"/>
  <c r="M9" i="40"/>
  <c r="J9" i="40"/>
  <c r="I9" i="40"/>
  <c r="M8" i="40"/>
  <c r="J8" i="40"/>
  <c r="I8" i="40"/>
  <c r="M7" i="40"/>
  <c r="J7" i="40"/>
  <c r="I7" i="40"/>
  <c r="M6" i="40"/>
  <c r="J6" i="40"/>
  <c r="I6" i="40"/>
  <c r="M5" i="40"/>
  <c r="J5" i="40"/>
  <c r="I5" i="40"/>
  <c r="M4" i="40"/>
  <c r="J4" i="40"/>
  <c r="I4" i="40"/>
  <c r="M3" i="40"/>
  <c r="J3" i="40"/>
  <c r="I3" i="40"/>
  <c r="K5" i="47"/>
  <c r="J5" i="47"/>
  <c r="I5" i="47"/>
  <c r="D5" i="47"/>
  <c r="K4" i="47"/>
  <c r="J4" i="47"/>
  <c r="I4" i="47"/>
  <c r="D4" i="47"/>
  <c r="K3" i="47"/>
  <c r="J3" i="47"/>
  <c r="I3" i="47"/>
  <c r="D3" i="47"/>
  <c r="L11" i="46"/>
  <c r="K11" i="46"/>
  <c r="J11" i="46"/>
  <c r="E11" i="46"/>
  <c r="L10" i="46"/>
  <c r="K10" i="46"/>
  <c r="J10" i="46"/>
  <c r="E10" i="46"/>
  <c r="L9" i="46"/>
  <c r="K9" i="46"/>
  <c r="J9" i="46"/>
  <c r="E9" i="46"/>
  <c r="L8" i="46"/>
  <c r="K8" i="46"/>
  <c r="J8" i="46"/>
  <c r="E8" i="46"/>
  <c r="L7" i="46"/>
  <c r="K7" i="46"/>
  <c r="J7" i="46"/>
  <c r="E7" i="46"/>
  <c r="L6" i="46"/>
  <c r="K6" i="46"/>
  <c r="J6" i="46"/>
  <c r="E6" i="46"/>
  <c r="L5" i="46"/>
  <c r="K5" i="46"/>
  <c r="J5" i="46"/>
  <c r="E5" i="46"/>
  <c r="L4" i="46"/>
  <c r="K4" i="46"/>
  <c r="J4" i="46"/>
  <c r="E4" i="46"/>
  <c r="L3" i="46"/>
  <c r="K3" i="46"/>
  <c r="J3" i="46"/>
  <c r="E3" i="46"/>
  <c r="K8" i="8"/>
  <c r="H8" i="8"/>
  <c r="G8" i="8"/>
  <c r="K7" i="8"/>
  <c r="H7" i="8"/>
  <c r="G7" i="8"/>
  <c r="K6" i="8"/>
  <c r="H6" i="8"/>
  <c r="G6" i="8"/>
  <c r="K5" i="8"/>
  <c r="H5" i="8"/>
  <c r="G5" i="8"/>
  <c r="K4" i="8"/>
  <c r="H4" i="8"/>
  <c r="G4" i="8"/>
  <c r="K3" i="8"/>
  <c r="H3" i="8"/>
  <c r="G3" i="8"/>
  <c r="N8" i="6"/>
  <c r="K8" i="6"/>
  <c r="J8" i="6"/>
  <c r="N7" i="6"/>
  <c r="K7" i="6"/>
  <c r="J7" i="6"/>
  <c r="N6" i="6"/>
  <c r="K6" i="6"/>
  <c r="J6" i="6"/>
  <c r="N5" i="6"/>
  <c r="K5" i="6"/>
  <c r="J5" i="6"/>
  <c r="N4" i="6"/>
  <c r="K4" i="6"/>
  <c r="J4" i="6"/>
  <c r="N3" i="6"/>
  <c r="K3" i="6"/>
  <c r="J3" i="6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L20" i="48"/>
  <c r="K20" i="48"/>
  <c r="J20" i="48"/>
  <c r="E20" i="48"/>
  <c r="L19" i="48"/>
  <c r="K19" i="48"/>
  <c r="J19" i="48"/>
  <c r="E19" i="48"/>
  <c r="L18" i="48"/>
  <c r="K18" i="48"/>
  <c r="J18" i="48"/>
  <c r="E18" i="48"/>
  <c r="L17" i="48"/>
  <c r="K17" i="48"/>
  <c r="J17" i="48"/>
  <c r="E17" i="48"/>
  <c r="L16" i="48"/>
  <c r="K16" i="48"/>
  <c r="J16" i="48"/>
  <c r="E16" i="48"/>
  <c r="L15" i="48"/>
  <c r="K15" i="48"/>
  <c r="J15" i="48"/>
  <c r="E15" i="48"/>
  <c r="L14" i="48"/>
  <c r="K14" i="48"/>
  <c r="J14" i="48"/>
  <c r="E14" i="48"/>
  <c r="L13" i="48"/>
  <c r="J13" i="48" s="1"/>
  <c r="K13" i="48" s="1"/>
  <c r="E13" i="48"/>
  <c r="L12" i="48"/>
  <c r="K12" i="48"/>
  <c r="J12" i="48"/>
  <c r="E12" i="48"/>
  <c r="L11" i="48"/>
  <c r="K11" i="48"/>
  <c r="J11" i="48"/>
  <c r="E11" i="48"/>
  <c r="L10" i="48"/>
  <c r="K10" i="48"/>
  <c r="J10" i="48"/>
  <c r="E10" i="48"/>
  <c r="L9" i="48"/>
  <c r="K9" i="48"/>
  <c r="J9" i="48"/>
  <c r="E9" i="48"/>
  <c r="L8" i="48"/>
  <c r="K8" i="48"/>
  <c r="J8" i="48"/>
  <c r="E8" i="48"/>
  <c r="L7" i="48"/>
  <c r="K7" i="48"/>
  <c r="J7" i="48"/>
  <c r="E7" i="48"/>
  <c r="L6" i="48"/>
  <c r="K6" i="48"/>
  <c r="J6" i="48"/>
  <c r="E6" i="48"/>
  <c r="L5" i="48"/>
  <c r="K5" i="48"/>
  <c r="J5" i="48"/>
  <c r="E5" i="48"/>
  <c r="L4" i="48"/>
  <c r="K4" i="48"/>
  <c r="J4" i="48"/>
  <c r="E4" i="48"/>
  <c r="L3" i="48"/>
  <c r="K3" i="48"/>
  <c r="J3" i="48"/>
  <c r="E3" i="48"/>
  <c r="L17" i="39"/>
  <c r="K17" i="39"/>
  <c r="J17" i="39"/>
  <c r="D17" i="39"/>
  <c r="L16" i="39"/>
  <c r="K16" i="39"/>
  <c r="J16" i="39"/>
  <c r="D16" i="39"/>
  <c r="L15" i="39"/>
  <c r="K15" i="39"/>
  <c r="J15" i="39"/>
  <c r="D15" i="39"/>
  <c r="L14" i="39"/>
  <c r="K14" i="39"/>
  <c r="J14" i="39"/>
  <c r="D14" i="39"/>
  <c r="L13" i="39"/>
  <c r="K13" i="39"/>
  <c r="J13" i="39"/>
  <c r="D13" i="39"/>
  <c r="L12" i="39"/>
  <c r="K12" i="39"/>
  <c r="J12" i="39"/>
  <c r="D12" i="39"/>
  <c r="L11" i="39"/>
  <c r="K11" i="39"/>
  <c r="J11" i="39"/>
  <c r="D11" i="39"/>
  <c r="L10" i="39"/>
  <c r="K10" i="39"/>
  <c r="J10" i="39"/>
  <c r="D10" i="39"/>
  <c r="L9" i="39"/>
  <c r="K9" i="39"/>
  <c r="J9" i="39"/>
  <c r="D9" i="39"/>
  <c r="L8" i="39"/>
  <c r="K8" i="39"/>
  <c r="J8" i="39"/>
  <c r="D8" i="39"/>
  <c r="L7" i="39"/>
  <c r="K7" i="39"/>
  <c r="J7" i="39"/>
  <c r="D7" i="39"/>
  <c r="L6" i="39"/>
  <c r="K6" i="39"/>
  <c r="J6" i="39"/>
  <c r="D6" i="39"/>
  <c r="L5" i="39"/>
  <c r="K5" i="39"/>
  <c r="J5" i="39"/>
  <c r="D5" i="39"/>
  <c r="L4" i="39"/>
  <c r="K4" i="39"/>
  <c r="J4" i="39"/>
  <c r="D4" i="39"/>
  <c r="L3" i="39"/>
  <c r="K3" i="39"/>
  <c r="J3" i="39"/>
  <c r="D3" i="39"/>
  <c r="E6" i="19"/>
  <c r="E5" i="19"/>
  <c r="N4" i="19"/>
  <c r="K4" i="19"/>
  <c r="J4" i="19"/>
  <c r="E4" i="19"/>
  <c r="N3" i="19"/>
  <c r="K3" i="19"/>
  <c r="J3" i="19"/>
  <c r="E3" i="19"/>
  <c r="AA199" i="45"/>
  <c r="Z199" i="45"/>
  <c r="Y199" i="45"/>
  <c r="X199" i="45"/>
  <c r="W199" i="45"/>
  <c r="V199" i="45"/>
  <c r="U199" i="45"/>
  <c r="T199" i="45"/>
  <c r="S199" i="45"/>
  <c r="R199" i="45"/>
  <c r="Q199" i="45"/>
  <c r="P199" i="45"/>
  <c r="O199" i="45"/>
  <c r="N199" i="45"/>
  <c r="M199" i="45"/>
  <c r="L199" i="45"/>
  <c r="K199" i="45"/>
  <c r="AA198" i="45"/>
  <c r="Z198" i="45"/>
  <c r="Y198" i="45"/>
  <c r="X198" i="45"/>
  <c r="W198" i="45"/>
  <c r="V198" i="45"/>
  <c r="U198" i="45"/>
  <c r="T198" i="45"/>
  <c r="S198" i="45"/>
  <c r="R198" i="45"/>
  <c r="Q198" i="45"/>
  <c r="P198" i="45"/>
  <c r="O198" i="45"/>
  <c r="N198" i="45"/>
  <c r="M198" i="45"/>
  <c r="L198" i="45"/>
  <c r="K198" i="45"/>
  <c r="AA197" i="45"/>
  <c r="Z197" i="45"/>
  <c r="Y197" i="45"/>
  <c r="X197" i="45"/>
  <c r="W197" i="45"/>
  <c r="V197" i="45"/>
  <c r="U197" i="45"/>
  <c r="T197" i="45"/>
  <c r="S197" i="45"/>
  <c r="R197" i="45"/>
  <c r="Q197" i="45"/>
  <c r="P197" i="45"/>
  <c r="O197" i="45"/>
  <c r="N197" i="45"/>
  <c r="M197" i="45"/>
  <c r="L197" i="45"/>
  <c r="K197" i="45"/>
  <c r="AA136" i="45"/>
  <c r="Z136" i="45"/>
  <c r="Y136" i="45"/>
  <c r="X136" i="45"/>
  <c r="W136" i="45"/>
  <c r="V136" i="45"/>
  <c r="U136" i="45"/>
  <c r="T136" i="45"/>
  <c r="S136" i="45"/>
  <c r="R136" i="45"/>
  <c r="Q136" i="45"/>
  <c r="P136" i="45"/>
  <c r="O136" i="45"/>
  <c r="N136" i="45"/>
  <c r="M136" i="45"/>
  <c r="L136" i="45"/>
  <c r="K136" i="45"/>
  <c r="AA130" i="45"/>
  <c r="Z130" i="45"/>
  <c r="Y130" i="45"/>
  <c r="X130" i="45"/>
  <c r="W130" i="45"/>
  <c r="V130" i="45"/>
  <c r="U130" i="45"/>
  <c r="T130" i="45"/>
  <c r="S130" i="45"/>
  <c r="R130" i="45"/>
  <c r="Q130" i="45"/>
  <c r="P130" i="45"/>
  <c r="O130" i="45"/>
  <c r="N130" i="45"/>
  <c r="M130" i="45"/>
  <c r="L130" i="45"/>
  <c r="K130" i="45"/>
  <c r="AA129" i="45"/>
  <c r="Z129" i="45"/>
  <c r="Y129" i="45"/>
  <c r="X129" i="45"/>
  <c r="W129" i="45"/>
  <c r="V129" i="45"/>
  <c r="U129" i="45"/>
  <c r="T129" i="45"/>
  <c r="S129" i="45"/>
  <c r="R129" i="45"/>
  <c r="Q129" i="45"/>
  <c r="P129" i="45"/>
  <c r="O129" i="45"/>
  <c r="N129" i="45"/>
  <c r="M129" i="45"/>
  <c r="L129" i="45"/>
  <c r="K129" i="45"/>
  <c r="AA128" i="45"/>
  <c r="Z128" i="45"/>
  <c r="Y128" i="45"/>
  <c r="X128" i="45"/>
  <c r="W128" i="45"/>
  <c r="V128" i="45"/>
  <c r="U128" i="45"/>
  <c r="T128" i="45"/>
  <c r="S128" i="45"/>
  <c r="R128" i="45"/>
  <c r="Q128" i="45"/>
  <c r="P128" i="45"/>
  <c r="O128" i="45"/>
  <c r="N128" i="45"/>
  <c r="M128" i="45"/>
  <c r="L128" i="45"/>
  <c r="K128" i="45"/>
  <c r="AA67" i="45"/>
  <c r="Z67" i="45"/>
  <c r="Y67" i="45"/>
  <c r="X67" i="45"/>
  <c r="W67" i="45"/>
  <c r="V67" i="45"/>
  <c r="U67" i="45"/>
  <c r="T67" i="45"/>
  <c r="S67" i="45"/>
  <c r="R67" i="45"/>
  <c r="Q67" i="45"/>
  <c r="P67" i="45"/>
  <c r="O67" i="45"/>
  <c r="N67" i="45"/>
  <c r="M67" i="45"/>
  <c r="L67" i="45"/>
  <c r="K67" i="45"/>
  <c r="K50" i="45"/>
  <c r="J50" i="45"/>
  <c r="I50" i="45"/>
  <c r="D50" i="45"/>
  <c r="K49" i="45"/>
  <c r="J49" i="45"/>
  <c r="I49" i="45"/>
  <c r="D49" i="45"/>
  <c r="K48" i="45"/>
  <c r="J48" i="45"/>
  <c r="I48" i="45"/>
  <c r="D48" i="45"/>
  <c r="K47" i="45"/>
  <c r="J47" i="45"/>
  <c r="I47" i="45"/>
  <c r="D47" i="45"/>
  <c r="K46" i="45"/>
  <c r="J46" i="45"/>
  <c r="I46" i="45"/>
  <c r="D46" i="45"/>
  <c r="K45" i="45"/>
  <c r="J45" i="45"/>
  <c r="I45" i="45"/>
  <c r="D45" i="45"/>
  <c r="K44" i="45"/>
  <c r="J44" i="45"/>
  <c r="I44" i="45"/>
  <c r="D44" i="45"/>
  <c r="K43" i="45"/>
  <c r="J43" i="45"/>
  <c r="I43" i="45"/>
  <c r="D43" i="45"/>
  <c r="K42" i="45"/>
  <c r="J42" i="45"/>
  <c r="I42" i="45"/>
  <c r="D42" i="45"/>
  <c r="K41" i="45"/>
  <c r="J41" i="45"/>
  <c r="I41" i="45"/>
  <c r="D41" i="45"/>
  <c r="K40" i="45"/>
  <c r="J40" i="45"/>
  <c r="I40" i="45"/>
  <c r="D40" i="45"/>
  <c r="K39" i="45"/>
  <c r="J39" i="45"/>
  <c r="I39" i="45"/>
  <c r="D39" i="45"/>
  <c r="K38" i="45"/>
  <c r="J38" i="45"/>
  <c r="I38" i="45"/>
  <c r="D38" i="45"/>
  <c r="K37" i="45"/>
  <c r="J37" i="45"/>
  <c r="I37" i="45"/>
  <c r="D37" i="45"/>
  <c r="K36" i="45"/>
  <c r="J36" i="45"/>
  <c r="I36" i="45"/>
  <c r="D36" i="45"/>
  <c r="K35" i="45"/>
  <c r="J35" i="45"/>
  <c r="I35" i="45"/>
  <c r="D35" i="45"/>
  <c r="K34" i="45"/>
  <c r="J34" i="45"/>
  <c r="I34" i="45"/>
  <c r="D34" i="45"/>
  <c r="K33" i="45"/>
  <c r="J33" i="45"/>
  <c r="I33" i="45"/>
  <c r="D33" i="45"/>
  <c r="K32" i="45"/>
  <c r="J32" i="45"/>
  <c r="I32" i="45"/>
  <c r="D32" i="45"/>
  <c r="K31" i="45"/>
  <c r="J31" i="45"/>
  <c r="I31" i="45"/>
  <c r="D31" i="45"/>
  <c r="K30" i="45"/>
  <c r="J30" i="45"/>
  <c r="I30" i="45"/>
  <c r="D30" i="45"/>
  <c r="K29" i="45"/>
  <c r="J29" i="45"/>
  <c r="I29" i="45"/>
  <c r="D29" i="45"/>
  <c r="K28" i="45"/>
  <c r="J28" i="45"/>
  <c r="I28" i="45"/>
  <c r="D28" i="45"/>
  <c r="K27" i="45"/>
  <c r="J27" i="45"/>
  <c r="I27" i="45"/>
  <c r="D27" i="45"/>
  <c r="K26" i="45"/>
  <c r="J26" i="45"/>
  <c r="I26" i="45"/>
  <c r="D26" i="45"/>
  <c r="K25" i="45"/>
  <c r="J25" i="45"/>
  <c r="I25" i="45"/>
  <c r="D25" i="45"/>
  <c r="K24" i="45"/>
  <c r="J24" i="45"/>
  <c r="I24" i="45"/>
  <c r="D24" i="45"/>
  <c r="K23" i="45"/>
  <c r="J23" i="45"/>
  <c r="I23" i="45"/>
  <c r="D23" i="45"/>
  <c r="K22" i="45"/>
  <c r="J22" i="45"/>
  <c r="I22" i="45"/>
  <c r="D22" i="45"/>
  <c r="K21" i="45"/>
  <c r="J21" i="45"/>
  <c r="I21" i="45"/>
  <c r="D21" i="45"/>
  <c r="K20" i="45"/>
  <c r="J20" i="45"/>
  <c r="I20" i="45"/>
  <c r="D20" i="45"/>
  <c r="K19" i="45"/>
  <c r="J19" i="45"/>
  <c r="I19" i="45"/>
  <c r="D19" i="45"/>
  <c r="K18" i="45"/>
  <c r="J18" i="45"/>
  <c r="I18" i="45"/>
  <c r="D18" i="45"/>
  <c r="K17" i="45"/>
  <c r="J17" i="45"/>
  <c r="I17" i="45"/>
  <c r="D17" i="45"/>
  <c r="K16" i="45"/>
  <c r="J16" i="45"/>
  <c r="I16" i="45"/>
  <c r="D16" i="45"/>
  <c r="K15" i="45"/>
  <c r="J15" i="45"/>
  <c r="I15" i="45"/>
  <c r="D15" i="45"/>
  <c r="K14" i="45"/>
  <c r="J14" i="45"/>
  <c r="I14" i="45"/>
  <c r="D14" i="45"/>
  <c r="K13" i="45"/>
  <c r="J13" i="45"/>
  <c r="I13" i="45"/>
  <c r="D13" i="45"/>
  <c r="K12" i="45"/>
  <c r="J12" i="45"/>
  <c r="I12" i="45"/>
  <c r="D12" i="45"/>
  <c r="K11" i="45"/>
  <c r="J11" i="45"/>
  <c r="I11" i="45"/>
  <c r="D11" i="45"/>
  <c r="K10" i="45"/>
  <c r="J10" i="45"/>
  <c r="I10" i="45"/>
  <c r="D10" i="45"/>
  <c r="K9" i="45"/>
  <c r="J9" i="45"/>
  <c r="I9" i="45"/>
  <c r="D9" i="45"/>
  <c r="K8" i="45"/>
  <c r="J8" i="45"/>
  <c r="I8" i="45"/>
  <c r="D8" i="45"/>
  <c r="K7" i="45"/>
  <c r="J7" i="45"/>
  <c r="I7" i="45"/>
  <c r="D7" i="45"/>
  <c r="K6" i="45"/>
  <c r="J6" i="45"/>
  <c r="I6" i="45"/>
  <c r="D6" i="45"/>
  <c r="K5" i="45"/>
  <c r="J5" i="45"/>
  <c r="I5" i="45"/>
  <c r="D5" i="45"/>
  <c r="K4" i="45"/>
  <c r="J4" i="45"/>
  <c r="I4" i="45"/>
  <c r="D4" i="45"/>
  <c r="K3" i="45"/>
  <c r="J3" i="45"/>
  <c r="I3" i="45"/>
  <c r="D3" i="45"/>
  <c r="L62" i="42"/>
  <c r="K62" i="42"/>
  <c r="J62" i="42"/>
  <c r="D62" i="42"/>
  <c r="L61" i="42"/>
  <c r="K61" i="42"/>
  <c r="J61" i="42"/>
  <c r="D61" i="42"/>
  <c r="L60" i="42"/>
  <c r="K60" i="42"/>
  <c r="J60" i="42"/>
  <c r="D60" i="42"/>
  <c r="L59" i="42"/>
  <c r="K59" i="42"/>
  <c r="J59" i="42"/>
  <c r="D59" i="42"/>
  <c r="L58" i="42"/>
  <c r="K58" i="42"/>
  <c r="J58" i="42"/>
  <c r="D58" i="42"/>
  <c r="L57" i="42"/>
  <c r="K57" i="42"/>
  <c r="J57" i="42"/>
  <c r="D57" i="42"/>
  <c r="L56" i="42"/>
  <c r="K56" i="42"/>
  <c r="J56" i="42"/>
  <c r="D56" i="42"/>
  <c r="L55" i="42"/>
  <c r="K55" i="42"/>
  <c r="J55" i="42"/>
  <c r="D55" i="42"/>
  <c r="L54" i="42"/>
  <c r="K54" i="42"/>
  <c r="J54" i="42"/>
  <c r="D54" i="42"/>
  <c r="L53" i="42"/>
  <c r="K53" i="42"/>
  <c r="J53" i="42"/>
  <c r="D53" i="42"/>
  <c r="L52" i="42"/>
  <c r="K52" i="42"/>
  <c r="J52" i="42"/>
  <c r="D52" i="42"/>
  <c r="L51" i="42"/>
  <c r="K51" i="42"/>
  <c r="J51" i="42"/>
  <c r="D51" i="42"/>
  <c r="L50" i="42"/>
  <c r="K50" i="42"/>
  <c r="J50" i="42"/>
  <c r="D50" i="42"/>
  <c r="L49" i="42"/>
  <c r="K49" i="42"/>
  <c r="J49" i="42"/>
  <c r="D49" i="42"/>
  <c r="L48" i="42"/>
  <c r="K48" i="42"/>
  <c r="J48" i="42"/>
  <c r="D48" i="42"/>
  <c r="L47" i="42"/>
  <c r="K47" i="42"/>
  <c r="J47" i="42"/>
  <c r="D47" i="42"/>
  <c r="L46" i="42"/>
  <c r="K46" i="42"/>
  <c r="J46" i="42"/>
  <c r="D46" i="42"/>
  <c r="L45" i="42"/>
  <c r="K45" i="42"/>
  <c r="J45" i="42"/>
  <c r="D45" i="42"/>
  <c r="L44" i="42"/>
  <c r="K44" i="42"/>
  <c r="J44" i="42"/>
  <c r="D44" i="42"/>
  <c r="L43" i="42"/>
  <c r="K43" i="42"/>
  <c r="J43" i="42"/>
  <c r="D43" i="42"/>
  <c r="L42" i="42"/>
  <c r="K42" i="42"/>
  <c r="J42" i="42"/>
  <c r="D42" i="42"/>
  <c r="L41" i="42"/>
  <c r="K41" i="42"/>
  <c r="J41" i="42"/>
  <c r="D41" i="42"/>
  <c r="L40" i="42"/>
  <c r="K40" i="42"/>
  <c r="J40" i="42"/>
  <c r="D40" i="42"/>
  <c r="L39" i="42"/>
  <c r="K39" i="42"/>
  <c r="J39" i="42"/>
  <c r="D39" i="42"/>
  <c r="L38" i="42"/>
  <c r="K38" i="42"/>
  <c r="J38" i="42"/>
  <c r="D38" i="42"/>
  <c r="L37" i="42"/>
  <c r="K37" i="42"/>
  <c r="J37" i="42"/>
  <c r="D37" i="42"/>
  <c r="L36" i="42"/>
  <c r="K36" i="42"/>
  <c r="J36" i="42"/>
  <c r="D36" i="42"/>
  <c r="L35" i="42"/>
  <c r="K35" i="42"/>
  <c r="J35" i="42"/>
  <c r="D35" i="42"/>
  <c r="L34" i="42"/>
  <c r="K34" i="42"/>
  <c r="J34" i="42"/>
  <c r="D34" i="42"/>
  <c r="L33" i="42"/>
  <c r="K33" i="42"/>
  <c r="J33" i="42"/>
  <c r="D33" i="42"/>
  <c r="L32" i="42"/>
  <c r="K32" i="42"/>
  <c r="J32" i="42"/>
  <c r="D32" i="42"/>
  <c r="L31" i="42"/>
  <c r="K31" i="42"/>
  <c r="J31" i="42"/>
  <c r="D31" i="42"/>
  <c r="L30" i="42"/>
  <c r="K30" i="42"/>
  <c r="J30" i="42"/>
  <c r="D30" i="42"/>
  <c r="L29" i="42"/>
  <c r="K29" i="42"/>
  <c r="J29" i="42"/>
  <c r="D29" i="42"/>
  <c r="L28" i="42"/>
  <c r="K28" i="42"/>
  <c r="J28" i="42"/>
  <c r="D28" i="42"/>
  <c r="L27" i="42"/>
  <c r="K27" i="42"/>
  <c r="J27" i="42"/>
  <c r="D27" i="42"/>
  <c r="L26" i="42"/>
  <c r="K26" i="42"/>
  <c r="J26" i="42"/>
  <c r="D26" i="42"/>
  <c r="L25" i="42"/>
  <c r="K25" i="42"/>
  <c r="J25" i="42"/>
  <c r="D25" i="42"/>
  <c r="L24" i="42"/>
  <c r="K24" i="42"/>
  <c r="J24" i="42"/>
  <c r="D24" i="42"/>
  <c r="L23" i="42"/>
  <c r="K23" i="42"/>
  <c r="J23" i="42"/>
  <c r="D23" i="42"/>
  <c r="L22" i="42"/>
  <c r="K22" i="42"/>
  <c r="J22" i="42"/>
  <c r="D22" i="42"/>
  <c r="L21" i="42"/>
  <c r="K21" i="42"/>
  <c r="J21" i="42"/>
  <c r="D21" i="42"/>
  <c r="L20" i="42"/>
  <c r="K20" i="42"/>
  <c r="J20" i="42"/>
  <c r="D20" i="42"/>
  <c r="L19" i="42"/>
  <c r="K19" i="42"/>
  <c r="J19" i="42"/>
  <c r="D19" i="42"/>
  <c r="L18" i="42"/>
  <c r="K18" i="42"/>
  <c r="J18" i="42"/>
  <c r="D18" i="42"/>
  <c r="L17" i="42"/>
  <c r="K17" i="42"/>
  <c r="J17" i="42"/>
  <c r="D17" i="42"/>
  <c r="L16" i="42"/>
  <c r="K16" i="42"/>
  <c r="J16" i="42"/>
  <c r="D16" i="42"/>
  <c r="L15" i="42"/>
  <c r="K15" i="42"/>
  <c r="J15" i="42"/>
  <c r="D15" i="42"/>
  <c r="L14" i="42"/>
  <c r="K14" i="42"/>
  <c r="J14" i="42"/>
  <c r="D14" i="42"/>
  <c r="L13" i="42"/>
  <c r="K13" i="42"/>
  <c r="J13" i="42"/>
  <c r="D13" i="42"/>
  <c r="L12" i="42"/>
  <c r="K12" i="42"/>
  <c r="J12" i="42"/>
  <c r="D12" i="42"/>
  <c r="L11" i="42"/>
  <c r="K11" i="42"/>
  <c r="J11" i="42"/>
  <c r="D11" i="42"/>
  <c r="L10" i="42"/>
  <c r="K10" i="42"/>
  <c r="J10" i="42"/>
  <c r="D10" i="42"/>
  <c r="L9" i="42"/>
  <c r="K9" i="42"/>
  <c r="J9" i="42"/>
  <c r="D9" i="42"/>
  <c r="L8" i="42"/>
  <c r="K8" i="42"/>
  <c r="J8" i="42"/>
  <c r="D8" i="42"/>
  <c r="L7" i="42"/>
  <c r="K7" i="42"/>
  <c r="J7" i="42"/>
  <c r="D7" i="42"/>
  <c r="L6" i="42"/>
  <c r="K6" i="42"/>
  <c r="J6" i="42"/>
  <c r="D6" i="42"/>
  <c r="L5" i="42"/>
  <c r="K5" i="42"/>
  <c r="J5" i="42"/>
  <c r="D5" i="42"/>
  <c r="L4" i="42"/>
  <c r="K4" i="42"/>
  <c r="J4" i="42"/>
  <c r="D4" i="42"/>
  <c r="L3" i="42"/>
  <c r="K3" i="42"/>
  <c r="J3" i="42"/>
  <c r="D3" i="42"/>
  <c r="L118" i="44"/>
  <c r="K118" i="44"/>
  <c r="J118" i="44"/>
  <c r="L117" i="44"/>
  <c r="K117" i="44"/>
  <c r="J117" i="44"/>
  <c r="L116" i="44"/>
  <c r="K116" i="44"/>
  <c r="J116" i="44"/>
  <c r="L115" i="44"/>
  <c r="K115" i="44"/>
  <c r="J115" i="44"/>
  <c r="L114" i="44"/>
  <c r="K114" i="44"/>
  <c r="J114" i="44"/>
  <c r="L113" i="44"/>
  <c r="K113" i="44"/>
  <c r="J113" i="44"/>
  <c r="L112" i="44"/>
  <c r="K112" i="44"/>
  <c r="J112" i="44"/>
  <c r="L111" i="44"/>
  <c r="K111" i="44"/>
  <c r="J111" i="44"/>
  <c r="L110" i="44"/>
  <c r="K110" i="44"/>
  <c r="J110" i="44"/>
  <c r="D110" i="44"/>
  <c r="L109" i="44"/>
  <c r="K109" i="44"/>
  <c r="J109" i="44"/>
  <c r="D109" i="44"/>
  <c r="L108" i="44"/>
  <c r="K108" i="44"/>
  <c r="J108" i="44"/>
  <c r="D108" i="44"/>
  <c r="L107" i="44"/>
  <c r="K107" i="44"/>
  <c r="J107" i="44"/>
  <c r="D107" i="44"/>
  <c r="L106" i="44"/>
  <c r="K106" i="44"/>
  <c r="J106" i="44"/>
  <c r="D106" i="44"/>
  <c r="L105" i="44"/>
  <c r="K105" i="44"/>
  <c r="J105" i="44"/>
  <c r="D105" i="44"/>
  <c r="L104" i="44"/>
  <c r="K104" i="44"/>
  <c r="J104" i="44"/>
  <c r="D104" i="44"/>
  <c r="L103" i="44"/>
  <c r="K103" i="44"/>
  <c r="J103" i="44"/>
  <c r="D103" i="44"/>
  <c r="L99" i="44"/>
  <c r="K99" i="44"/>
  <c r="J99" i="44"/>
  <c r="L98" i="44"/>
  <c r="K98" i="44"/>
  <c r="J98" i="44"/>
  <c r="L97" i="44"/>
  <c r="K97" i="44"/>
  <c r="J97" i="44"/>
  <c r="L96" i="44"/>
  <c r="K96" i="44"/>
  <c r="J96" i="44"/>
  <c r="L95" i="44"/>
  <c r="K95" i="44"/>
  <c r="J95" i="44"/>
  <c r="L94" i="44"/>
  <c r="K94" i="44"/>
  <c r="J94" i="44"/>
  <c r="L93" i="44"/>
  <c r="K93" i="44"/>
  <c r="J93" i="44"/>
  <c r="L92" i="44"/>
  <c r="K92" i="44"/>
  <c r="J92" i="44"/>
  <c r="L91" i="44"/>
  <c r="K91" i="44"/>
  <c r="J91" i="44"/>
  <c r="L90" i="44"/>
  <c r="K90" i="44"/>
  <c r="J90" i="44"/>
  <c r="L89" i="44"/>
  <c r="K89" i="44"/>
  <c r="J89" i="44"/>
  <c r="L88" i="44"/>
  <c r="K88" i="44"/>
  <c r="J88" i="44"/>
  <c r="L87" i="44"/>
  <c r="K87" i="44"/>
  <c r="J87" i="44"/>
  <c r="D87" i="44"/>
  <c r="L86" i="44"/>
  <c r="K86" i="44"/>
  <c r="J86" i="44"/>
  <c r="D86" i="44"/>
  <c r="L85" i="44"/>
  <c r="K85" i="44"/>
  <c r="J85" i="44"/>
  <c r="D85" i="44"/>
  <c r="L84" i="44"/>
  <c r="K84" i="44"/>
  <c r="J84" i="44"/>
  <c r="D84" i="44"/>
  <c r="L83" i="44"/>
  <c r="K83" i="44"/>
  <c r="J83" i="44"/>
  <c r="D83" i="44"/>
  <c r="L82" i="44"/>
  <c r="K82" i="44"/>
  <c r="J82" i="44"/>
  <c r="D82" i="44"/>
  <c r="L81" i="44"/>
  <c r="K81" i="44"/>
  <c r="J81" i="44"/>
  <c r="D81" i="44"/>
  <c r="L80" i="44"/>
  <c r="K80" i="44"/>
  <c r="J80" i="44"/>
  <c r="D80" i="44"/>
  <c r="L79" i="44"/>
  <c r="K79" i="44"/>
  <c r="J79" i="44"/>
  <c r="D79" i="44"/>
  <c r="L78" i="44"/>
  <c r="K78" i="44"/>
  <c r="J78" i="44"/>
  <c r="D78" i="44"/>
  <c r="L77" i="44"/>
  <c r="K77" i="44"/>
  <c r="J77" i="44"/>
  <c r="D77" i="44"/>
  <c r="L76" i="44"/>
  <c r="K76" i="44"/>
  <c r="J76" i="44"/>
  <c r="D76" i="44"/>
  <c r="L75" i="44"/>
  <c r="K75" i="44"/>
  <c r="J75" i="44"/>
  <c r="L74" i="44"/>
  <c r="K74" i="44"/>
  <c r="J74" i="44"/>
  <c r="L73" i="44"/>
  <c r="K73" i="44"/>
  <c r="J73" i="44"/>
  <c r="L72" i="44"/>
  <c r="K72" i="44"/>
  <c r="J72" i="44"/>
  <c r="L71" i="44"/>
  <c r="K71" i="44"/>
  <c r="J71" i="44"/>
  <c r="L70" i="44"/>
  <c r="K70" i="44"/>
  <c r="J70" i="44"/>
  <c r="L69" i="44"/>
  <c r="K69" i="44"/>
  <c r="J69" i="44"/>
  <c r="L68" i="44"/>
  <c r="K68" i="44"/>
  <c r="J68" i="44"/>
  <c r="L67" i="44"/>
  <c r="K67" i="44"/>
  <c r="J67" i="44"/>
  <c r="L66" i="44"/>
  <c r="K66" i="44"/>
  <c r="J66" i="44"/>
  <c r="L65" i="44"/>
  <c r="K65" i="44"/>
  <c r="J65" i="44"/>
  <c r="L64" i="44"/>
  <c r="K64" i="44"/>
  <c r="J64" i="44"/>
  <c r="L63" i="44"/>
  <c r="K63" i="44"/>
  <c r="J63" i="44"/>
  <c r="D63" i="44"/>
  <c r="L62" i="44"/>
  <c r="K62" i="44"/>
  <c r="J62" i="44"/>
  <c r="D62" i="44"/>
  <c r="L61" i="44"/>
  <c r="K61" i="44"/>
  <c r="J61" i="44"/>
  <c r="D61" i="44"/>
  <c r="L60" i="44"/>
  <c r="K60" i="44"/>
  <c r="J60" i="44"/>
  <c r="D60" i="44"/>
  <c r="L59" i="44"/>
  <c r="K59" i="44"/>
  <c r="J59" i="44"/>
  <c r="D59" i="44"/>
  <c r="L58" i="44"/>
  <c r="K58" i="44"/>
  <c r="J58" i="44"/>
  <c r="D58" i="44"/>
  <c r="L57" i="44"/>
  <c r="K57" i="44"/>
  <c r="J57" i="44"/>
  <c r="D57" i="44"/>
  <c r="L56" i="44"/>
  <c r="K56" i="44"/>
  <c r="J56" i="44"/>
  <c r="D56" i="44"/>
  <c r="L55" i="44"/>
  <c r="K55" i="44"/>
  <c r="J55" i="44"/>
  <c r="D55" i="44"/>
  <c r="L54" i="44"/>
  <c r="K54" i="44"/>
  <c r="J54" i="44"/>
  <c r="D54" i="44"/>
  <c r="L53" i="44"/>
  <c r="K53" i="44"/>
  <c r="J53" i="44"/>
  <c r="D53" i="44"/>
  <c r="L52" i="44"/>
  <c r="K52" i="44"/>
  <c r="J52" i="44"/>
  <c r="D52" i="44"/>
  <c r="L50" i="44"/>
  <c r="K50" i="44"/>
  <c r="J50" i="44"/>
  <c r="L49" i="44"/>
  <c r="K49" i="44"/>
  <c r="J49" i="44"/>
  <c r="L48" i="44"/>
  <c r="K48" i="44"/>
  <c r="J48" i="44"/>
  <c r="L47" i="44"/>
  <c r="K47" i="44"/>
  <c r="J47" i="44"/>
  <c r="L46" i="44"/>
  <c r="K46" i="44"/>
  <c r="J46" i="44"/>
  <c r="L45" i="44"/>
  <c r="K45" i="44"/>
  <c r="J45" i="44"/>
  <c r="L44" i="44"/>
  <c r="K44" i="44"/>
  <c r="J44" i="44"/>
  <c r="L43" i="44"/>
  <c r="K43" i="44"/>
  <c r="J43" i="44"/>
  <c r="L42" i="44"/>
  <c r="K42" i="44"/>
  <c r="J42" i="44"/>
  <c r="L41" i="44"/>
  <c r="K41" i="44"/>
  <c r="J41" i="44"/>
  <c r="L40" i="44"/>
  <c r="K40" i="44"/>
  <c r="J40" i="44"/>
  <c r="L39" i="44"/>
  <c r="K39" i="44"/>
  <c r="J39" i="44"/>
  <c r="L38" i="44"/>
  <c r="K38" i="44"/>
  <c r="J38" i="44"/>
  <c r="D38" i="44"/>
  <c r="L37" i="44"/>
  <c r="K37" i="44"/>
  <c r="J37" i="44"/>
  <c r="D37" i="44"/>
  <c r="L36" i="44"/>
  <c r="K36" i="44"/>
  <c r="J36" i="44"/>
  <c r="D36" i="44"/>
  <c r="L35" i="44"/>
  <c r="K35" i="44"/>
  <c r="J35" i="44"/>
  <c r="D35" i="44"/>
  <c r="L34" i="44"/>
  <c r="K34" i="44"/>
  <c r="J34" i="44"/>
  <c r="D34" i="44"/>
  <c r="L33" i="44"/>
  <c r="K33" i="44"/>
  <c r="J33" i="44"/>
  <c r="D33" i="44"/>
  <c r="L32" i="44"/>
  <c r="K32" i="44"/>
  <c r="J32" i="44"/>
  <c r="D32" i="44"/>
  <c r="L31" i="44"/>
  <c r="K31" i="44"/>
  <c r="J31" i="44"/>
  <c r="D31" i="44"/>
  <c r="L30" i="44"/>
  <c r="K30" i="44"/>
  <c r="J30" i="44"/>
  <c r="D30" i="44"/>
  <c r="L29" i="44"/>
  <c r="K29" i="44"/>
  <c r="J29" i="44"/>
  <c r="D29" i="44"/>
  <c r="L28" i="44"/>
  <c r="K28" i="44"/>
  <c r="J28" i="44"/>
  <c r="D28" i="44"/>
  <c r="L27" i="44"/>
  <c r="K27" i="44"/>
  <c r="J27" i="44"/>
  <c r="D27" i="44"/>
  <c r="L26" i="44"/>
  <c r="K26" i="44"/>
  <c r="J26" i="44"/>
  <c r="L25" i="44"/>
  <c r="K25" i="44"/>
  <c r="J25" i="44"/>
  <c r="L24" i="44"/>
  <c r="K24" i="44"/>
  <c r="J24" i="44"/>
  <c r="L23" i="44"/>
  <c r="K23" i="44"/>
  <c r="J23" i="44"/>
  <c r="L22" i="44"/>
  <c r="K22" i="44"/>
  <c r="J22" i="44"/>
  <c r="L21" i="44"/>
  <c r="K21" i="44"/>
  <c r="J21" i="44"/>
  <c r="L20" i="44"/>
  <c r="K20" i="44"/>
  <c r="J20" i="44"/>
  <c r="L19" i="44"/>
  <c r="K19" i="44"/>
  <c r="J19" i="44"/>
  <c r="L18" i="44"/>
  <c r="K18" i="44"/>
  <c r="J18" i="44"/>
  <c r="L17" i="44"/>
  <c r="K17" i="44"/>
  <c r="J17" i="44"/>
  <c r="L16" i="44"/>
  <c r="K16" i="44"/>
  <c r="J16" i="44"/>
  <c r="L15" i="44"/>
  <c r="K15" i="44"/>
  <c r="J15" i="44"/>
  <c r="L14" i="44"/>
  <c r="K14" i="44"/>
  <c r="J14" i="44"/>
  <c r="D14" i="44"/>
  <c r="L13" i="44"/>
  <c r="K13" i="44"/>
  <c r="J13" i="44"/>
  <c r="D13" i="44"/>
  <c r="L12" i="44"/>
  <c r="K12" i="44"/>
  <c r="J12" i="44"/>
  <c r="D12" i="44"/>
  <c r="L11" i="44"/>
  <c r="K11" i="44"/>
  <c r="J11" i="44"/>
  <c r="D11" i="44"/>
  <c r="L10" i="44"/>
  <c r="K10" i="44"/>
  <c r="J10" i="44"/>
  <c r="D10" i="44"/>
  <c r="L9" i="44"/>
  <c r="K9" i="44"/>
  <c r="J9" i="44"/>
  <c r="D9" i="44"/>
  <c r="L8" i="44"/>
  <c r="K8" i="44"/>
  <c r="J8" i="44"/>
  <c r="D8" i="44"/>
  <c r="L7" i="44"/>
  <c r="K7" i="44"/>
  <c r="J7" i="44"/>
  <c r="D7" i="44"/>
  <c r="L6" i="44"/>
  <c r="K6" i="44"/>
  <c r="J6" i="44"/>
  <c r="D6" i="44"/>
  <c r="L5" i="44"/>
  <c r="K5" i="44"/>
  <c r="J5" i="44"/>
  <c r="D5" i="44"/>
  <c r="L4" i="44"/>
  <c r="K4" i="44"/>
  <c r="J4" i="44"/>
  <c r="D4" i="44"/>
  <c r="L3" i="44"/>
  <c r="K3" i="44"/>
  <c r="J3" i="44"/>
  <c r="D3" i="44"/>
  <c r="L99" i="41"/>
  <c r="K99" i="41"/>
  <c r="J99" i="41"/>
  <c r="L98" i="41"/>
  <c r="K98" i="41"/>
  <c r="J98" i="41"/>
  <c r="L97" i="41"/>
  <c r="K97" i="41"/>
  <c r="J97" i="41"/>
  <c r="L96" i="41"/>
  <c r="K96" i="41"/>
  <c r="J96" i="41"/>
  <c r="L95" i="41"/>
  <c r="K95" i="41"/>
  <c r="J95" i="41"/>
  <c r="D95" i="41"/>
  <c r="L94" i="41"/>
  <c r="K94" i="41"/>
  <c r="J94" i="41"/>
  <c r="D94" i="41"/>
  <c r="L93" i="41"/>
  <c r="K93" i="41"/>
  <c r="J93" i="41"/>
  <c r="D93" i="41"/>
  <c r="L92" i="41"/>
  <c r="K92" i="41"/>
  <c r="J92" i="41"/>
  <c r="D92" i="41"/>
  <c r="L91" i="41"/>
  <c r="K91" i="41"/>
  <c r="J91" i="41"/>
  <c r="D91" i="41"/>
  <c r="L90" i="41"/>
  <c r="K90" i="41"/>
  <c r="J90" i="41"/>
  <c r="D90" i="41"/>
  <c r="L89" i="41"/>
  <c r="K89" i="41"/>
  <c r="J89" i="41"/>
  <c r="D89" i="41"/>
  <c r="L88" i="41"/>
  <c r="K88" i="41"/>
  <c r="J88" i="41"/>
  <c r="D88" i="41"/>
  <c r="L87" i="41"/>
  <c r="K87" i="41"/>
  <c r="J87" i="41"/>
  <c r="D87" i="41"/>
  <c r="L86" i="41"/>
  <c r="K86" i="41"/>
  <c r="J86" i="41"/>
  <c r="D86" i="41"/>
  <c r="L85" i="41"/>
  <c r="K85" i="41"/>
  <c r="J85" i="41"/>
  <c r="D85" i="41"/>
  <c r="L84" i="41"/>
  <c r="K84" i="41"/>
  <c r="J84" i="41"/>
  <c r="L83" i="41"/>
  <c r="K83" i="41"/>
  <c r="J83" i="41"/>
  <c r="L82" i="41"/>
  <c r="K82" i="41"/>
  <c r="J82" i="41"/>
  <c r="L81" i="41"/>
  <c r="K81" i="41"/>
  <c r="J81" i="41"/>
  <c r="L80" i="41"/>
  <c r="K80" i="41"/>
  <c r="J80" i="41"/>
  <c r="D80" i="41"/>
  <c r="L79" i="41"/>
  <c r="K79" i="41"/>
  <c r="J79" i="41"/>
  <c r="D79" i="41"/>
  <c r="L78" i="41"/>
  <c r="K78" i="41"/>
  <c r="J78" i="41"/>
  <c r="D78" i="41"/>
  <c r="L77" i="41"/>
  <c r="K77" i="41"/>
  <c r="J77" i="41"/>
  <c r="D77" i="41"/>
  <c r="L76" i="41"/>
  <c r="K76" i="41"/>
  <c r="J76" i="41"/>
  <c r="D76" i="41"/>
  <c r="L75" i="41"/>
  <c r="K75" i="41"/>
  <c r="J75" i="41"/>
  <c r="D75" i="41"/>
  <c r="L74" i="41"/>
  <c r="K74" i="41"/>
  <c r="J74" i="41"/>
  <c r="D74" i="41"/>
  <c r="L73" i="41"/>
  <c r="K73" i="41"/>
  <c r="J73" i="41"/>
  <c r="D73" i="41"/>
  <c r="L72" i="41"/>
  <c r="K72" i="41"/>
  <c r="J72" i="41"/>
  <c r="D72" i="41"/>
  <c r="L71" i="41"/>
  <c r="K71" i="41"/>
  <c r="J71" i="41"/>
  <c r="D71" i="41"/>
  <c r="L70" i="41"/>
  <c r="K70" i="41"/>
  <c r="J70" i="41"/>
  <c r="D70" i="41"/>
  <c r="L64" i="41"/>
  <c r="K64" i="41"/>
  <c r="J64" i="41"/>
  <c r="L63" i="41"/>
  <c r="K63" i="41"/>
  <c r="J63" i="41"/>
  <c r="L62" i="41"/>
  <c r="K62" i="41"/>
  <c r="J62" i="41"/>
  <c r="L61" i="41"/>
  <c r="K61" i="41"/>
  <c r="J61" i="41"/>
  <c r="L60" i="41"/>
  <c r="K60" i="41"/>
  <c r="J60" i="41"/>
  <c r="L59" i="41"/>
  <c r="K59" i="41"/>
  <c r="J59" i="41"/>
  <c r="L58" i="41"/>
  <c r="K58" i="41"/>
  <c r="J58" i="41"/>
  <c r="L57" i="41"/>
  <c r="K57" i="41"/>
  <c r="J57" i="41"/>
  <c r="L56" i="41"/>
  <c r="K56" i="41"/>
  <c r="J56" i="41"/>
  <c r="L55" i="41"/>
  <c r="K55" i="41"/>
  <c r="J55" i="41"/>
  <c r="L54" i="41"/>
  <c r="K54" i="41"/>
  <c r="J54" i="41"/>
  <c r="L53" i="41"/>
  <c r="K53" i="41"/>
  <c r="J53" i="41"/>
  <c r="L52" i="41"/>
  <c r="K52" i="41"/>
  <c r="J52" i="41"/>
  <c r="D52" i="41"/>
  <c r="L51" i="41"/>
  <c r="K51" i="41"/>
  <c r="J51" i="41"/>
  <c r="D51" i="41"/>
  <c r="L50" i="41"/>
  <c r="K50" i="41"/>
  <c r="J50" i="41"/>
  <c r="D50" i="41"/>
  <c r="L49" i="41"/>
  <c r="K49" i="41"/>
  <c r="J49" i="41"/>
  <c r="D49" i="41"/>
  <c r="L48" i="41"/>
  <c r="K48" i="41"/>
  <c r="J48" i="41"/>
  <c r="D48" i="41"/>
  <c r="L47" i="41"/>
  <c r="K47" i="41"/>
  <c r="J47" i="41"/>
  <c r="D47" i="41"/>
  <c r="L46" i="41"/>
  <c r="K46" i="41"/>
  <c r="J46" i="41"/>
  <c r="D46" i="41"/>
  <c r="L45" i="41"/>
  <c r="K45" i="41"/>
  <c r="J45" i="41"/>
  <c r="D45" i="41"/>
  <c r="L44" i="41"/>
  <c r="K44" i="41"/>
  <c r="J44" i="41"/>
  <c r="D44" i="41"/>
  <c r="L43" i="41"/>
  <c r="K43" i="41"/>
  <c r="J43" i="41"/>
  <c r="D43" i="41"/>
  <c r="L42" i="41"/>
  <c r="K42" i="41"/>
  <c r="J42" i="41"/>
  <c r="D42" i="41"/>
  <c r="L41" i="41"/>
  <c r="K41" i="41"/>
  <c r="J41" i="41"/>
  <c r="D41" i="41"/>
  <c r="L40" i="41"/>
  <c r="K40" i="41"/>
  <c r="J40" i="41"/>
  <c r="D40" i="41"/>
  <c r="L39" i="41"/>
  <c r="K39" i="41"/>
  <c r="J39" i="41"/>
  <c r="D39" i="41"/>
  <c r="L38" i="41"/>
  <c r="K38" i="41"/>
  <c r="J38" i="41"/>
  <c r="D38" i="41"/>
  <c r="L37" i="41"/>
  <c r="K37" i="41"/>
  <c r="J37" i="41"/>
  <c r="D37" i="41"/>
  <c r="L36" i="41"/>
  <c r="K36" i="41"/>
  <c r="J36" i="41"/>
  <c r="D36" i="41"/>
  <c r="L35" i="41"/>
  <c r="K35" i="41"/>
  <c r="J35" i="41"/>
  <c r="D35" i="41"/>
  <c r="L34" i="41"/>
  <c r="K34" i="41"/>
  <c r="J34" i="41"/>
  <c r="D34" i="41"/>
  <c r="L33" i="41"/>
  <c r="K33" i="41"/>
  <c r="J33" i="41"/>
  <c r="L32" i="41"/>
  <c r="K32" i="41"/>
  <c r="J32" i="41"/>
  <c r="L31" i="41"/>
  <c r="K31" i="41"/>
  <c r="J31" i="41"/>
  <c r="L30" i="41"/>
  <c r="K30" i="41"/>
  <c r="J30" i="41"/>
  <c r="L29" i="41"/>
  <c r="K29" i="41"/>
  <c r="J29" i="41"/>
  <c r="L28" i="41"/>
  <c r="K28" i="41"/>
  <c r="J28" i="41"/>
  <c r="L27" i="41"/>
  <c r="K27" i="41"/>
  <c r="J27" i="41"/>
  <c r="L26" i="41"/>
  <c r="K26" i="41"/>
  <c r="J26" i="41"/>
  <c r="L25" i="41"/>
  <c r="K25" i="41"/>
  <c r="J25" i="41"/>
  <c r="L24" i="41"/>
  <c r="K24" i="41"/>
  <c r="J24" i="41"/>
  <c r="L23" i="41"/>
  <c r="K23" i="41"/>
  <c r="J23" i="41"/>
  <c r="L22" i="41"/>
  <c r="K22" i="41"/>
  <c r="J22" i="41"/>
  <c r="L21" i="41"/>
  <c r="K21" i="41"/>
  <c r="J21" i="41"/>
  <c r="D21" i="41"/>
  <c r="L20" i="41"/>
  <c r="K20" i="41"/>
  <c r="J20" i="41"/>
  <c r="D20" i="41"/>
  <c r="L19" i="41"/>
  <c r="K19" i="41"/>
  <c r="J19" i="41"/>
  <c r="D19" i="41"/>
  <c r="L18" i="41"/>
  <c r="K18" i="41"/>
  <c r="J18" i="41"/>
  <c r="D18" i="41"/>
  <c r="L17" i="41"/>
  <c r="K17" i="41"/>
  <c r="J17" i="41"/>
  <c r="D17" i="41"/>
  <c r="L16" i="41"/>
  <c r="K16" i="41"/>
  <c r="J16" i="41"/>
  <c r="D16" i="41"/>
  <c r="L15" i="41"/>
  <c r="K15" i="41"/>
  <c r="J15" i="41"/>
  <c r="D15" i="41"/>
  <c r="L14" i="41"/>
  <c r="K14" i="41"/>
  <c r="J14" i="41"/>
  <c r="D14" i="41"/>
  <c r="L13" i="41"/>
  <c r="K13" i="41"/>
  <c r="J13" i="41"/>
  <c r="D13" i="41"/>
  <c r="L12" i="41"/>
  <c r="K12" i="41"/>
  <c r="J12" i="41"/>
  <c r="D12" i="41"/>
  <c r="L11" i="41"/>
  <c r="K11" i="41"/>
  <c r="J11" i="41"/>
  <c r="D11" i="41"/>
  <c r="L10" i="41"/>
  <c r="K10" i="41"/>
  <c r="J10" i="41"/>
  <c r="D10" i="41"/>
  <c r="L9" i="41"/>
  <c r="K9" i="41"/>
  <c r="J9" i="41"/>
  <c r="D9" i="41"/>
  <c r="L8" i="41"/>
  <c r="K8" i="41"/>
  <c r="J8" i="41"/>
  <c r="D8" i="41"/>
  <c r="L7" i="41"/>
  <c r="K7" i="41"/>
  <c r="J7" i="41"/>
  <c r="D7" i="41"/>
  <c r="L6" i="41"/>
  <c r="K6" i="41"/>
  <c r="J6" i="41"/>
  <c r="D6" i="41"/>
  <c r="L5" i="41"/>
  <c r="K5" i="41"/>
  <c r="J5" i="41"/>
  <c r="D5" i="41"/>
  <c r="L4" i="41"/>
  <c r="K4" i="41"/>
  <c r="J4" i="41"/>
  <c r="D4" i="41"/>
  <c r="L3" i="41"/>
  <c r="K3" i="41"/>
  <c r="J3" i="41"/>
  <c r="D3" i="41"/>
  <c r="K18" i="43"/>
  <c r="J18" i="43"/>
  <c r="I18" i="43"/>
  <c r="D18" i="43"/>
  <c r="K17" i="43"/>
  <c r="J17" i="43"/>
  <c r="I17" i="43"/>
  <c r="D17" i="43"/>
  <c r="K16" i="43"/>
  <c r="J16" i="43"/>
  <c r="I16" i="43"/>
  <c r="D16" i="43"/>
  <c r="K15" i="43"/>
  <c r="J15" i="43"/>
  <c r="I15" i="43"/>
  <c r="D15" i="43"/>
  <c r="K14" i="43"/>
  <c r="J14" i="43"/>
  <c r="I14" i="43"/>
  <c r="D14" i="43"/>
  <c r="K13" i="43"/>
  <c r="J13" i="43"/>
  <c r="I13" i="43"/>
  <c r="D13" i="43"/>
  <c r="K12" i="43"/>
  <c r="J12" i="43"/>
  <c r="I12" i="43"/>
  <c r="D12" i="43"/>
  <c r="K11" i="43"/>
  <c r="J11" i="43"/>
  <c r="I11" i="43"/>
  <c r="D11" i="43"/>
  <c r="K10" i="43"/>
  <c r="J10" i="43"/>
  <c r="I10" i="43"/>
  <c r="D10" i="43"/>
  <c r="K9" i="43"/>
  <c r="J9" i="43"/>
  <c r="I9" i="43"/>
  <c r="D9" i="43"/>
  <c r="K8" i="43"/>
  <c r="J8" i="43"/>
  <c r="I8" i="43"/>
  <c r="D8" i="43"/>
  <c r="K7" i="43"/>
  <c r="J7" i="43"/>
  <c r="I7" i="43"/>
  <c r="D7" i="43"/>
  <c r="K6" i="43"/>
  <c r="J6" i="43"/>
  <c r="I6" i="43"/>
  <c r="D6" i="43"/>
  <c r="K5" i="43"/>
  <c r="J5" i="43"/>
  <c r="I5" i="43"/>
  <c r="D5" i="43"/>
  <c r="K4" i="43"/>
  <c r="J4" i="43"/>
  <c r="I4" i="43"/>
  <c r="D4" i="43"/>
  <c r="K3" i="43"/>
  <c r="J3" i="43"/>
  <c r="I3" i="43"/>
  <c r="D3" i="43"/>
  <c r="L5" i="34"/>
  <c r="K5" i="34"/>
  <c r="J5" i="34"/>
  <c r="L4" i="34"/>
  <c r="K4" i="34"/>
  <c r="J4" i="34"/>
  <c r="L3" i="34"/>
  <c r="K3" i="34"/>
  <c r="J3" i="34"/>
  <c r="S95" i="15"/>
  <c r="R95" i="15"/>
  <c r="Q95" i="15"/>
  <c r="P95" i="15"/>
  <c r="O95" i="15"/>
  <c r="N95" i="15"/>
  <c r="M95" i="15"/>
  <c r="L95" i="15"/>
  <c r="K95" i="15"/>
  <c r="J95" i="15"/>
  <c r="I95" i="15"/>
  <c r="H95" i="15"/>
  <c r="R94" i="15"/>
  <c r="Q94" i="15"/>
  <c r="P94" i="15"/>
  <c r="O94" i="15"/>
  <c r="N94" i="15"/>
  <c r="M94" i="15"/>
  <c r="L94" i="15"/>
  <c r="K94" i="15"/>
  <c r="J94" i="15"/>
  <c r="I94" i="15"/>
  <c r="H94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R42" i="15"/>
  <c r="Q42" i="15"/>
  <c r="P42" i="15"/>
  <c r="O42" i="15"/>
  <c r="N42" i="15"/>
  <c r="M42" i="15"/>
  <c r="L42" i="15"/>
  <c r="K42" i="15"/>
  <c r="J42" i="15"/>
  <c r="I42" i="15"/>
  <c r="H42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13" i="15"/>
  <c r="Q13" i="15"/>
  <c r="P13" i="15"/>
  <c r="O13" i="15"/>
  <c r="N13" i="15"/>
  <c r="M13" i="15"/>
  <c r="L13" i="15"/>
  <c r="K13" i="15"/>
  <c r="J13" i="15"/>
  <c r="I13" i="15"/>
  <c r="H13" i="1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O34" i="28"/>
  <c r="L34" i="28"/>
  <c r="K34" i="28"/>
  <c r="E34" i="28"/>
  <c r="O33" i="28"/>
  <c r="L33" i="28"/>
  <c r="K33" i="28"/>
  <c r="E33" i="28"/>
  <c r="O32" i="28"/>
  <c r="L32" i="28"/>
  <c r="K32" i="28"/>
  <c r="E32" i="28"/>
  <c r="O31" i="28"/>
  <c r="L31" i="28"/>
  <c r="K31" i="28"/>
  <c r="E31" i="28"/>
  <c r="O30" i="28"/>
  <c r="L30" i="28"/>
  <c r="K30" i="28"/>
  <c r="E30" i="28"/>
  <c r="O29" i="28"/>
  <c r="L29" i="28"/>
  <c r="K29" i="28"/>
  <c r="E29" i="28"/>
  <c r="O28" i="28"/>
  <c r="L28" i="28"/>
  <c r="K28" i="28"/>
  <c r="E28" i="28"/>
  <c r="O27" i="28"/>
  <c r="L27" i="28"/>
  <c r="K27" i="28"/>
  <c r="E27" i="28"/>
  <c r="O26" i="28"/>
  <c r="L26" i="28"/>
  <c r="K26" i="28"/>
  <c r="E26" i="28"/>
  <c r="O25" i="28"/>
  <c r="L25" i="28"/>
  <c r="K25" i="28"/>
  <c r="E25" i="28"/>
  <c r="O24" i="28"/>
  <c r="L24" i="28"/>
  <c r="K24" i="28"/>
  <c r="E24" i="28"/>
  <c r="O23" i="28"/>
  <c r="L23" i="28"/>
  <c r="K23" i="28"/>
  <c r="E23" i="28"/>
  <c r="O22" i="28"/>
  <c r="L22" i="28"/>
  <c r="K22" i="28"/>
  <c r="E22" i="28"/>
  <c r="O21" i="28"/>
  <c r="L21" i="28"/>
  <c r="K21" i="28"/>
  <c r="E21" i="28"/>
  <c r="O20" i="28"/>
  <c r="L20" i="28"/>
  <c r="K20" i="28"/>
  <c r="E20" i="28"/>
  <c r="O19" i="28"/>
  <c r="L19" i="28"/>
  <c r="K19" i="28"/>
  <c r="E19" i="28"/>
  <c r="O18" i="28"/>
  <c r="L18" i="28"/>
  <c r="K18" i="28"/>
  <c r="E18" i="28"/>
  <c r="O17" i="28"/>
  <c r="L17" i="28"/>
  <c r="K17" i="28"/>
  <c r="E17" i="28"/>
  <c r="O16" i="28"/>
  <c r="L16" i="28"/>
  <c r="K16" i="28"/>
  <c r="E16" i="28"/>
  <c r="O15" i="28"/>
  <c r="L15" i="28"/>
  <c r="K15" i="28"/>
  <c r="E15" i="28"/>
  <c r="O14" i="28"/>
  <c r="L14" i="28"/>
  <c r="K14" i="28"/>
  <c r="E14" i="28"/>
  <c r="O13" i="28"/>
  <c r="L13" i="28"/>
  <c r="K13" i="28"/>
  <c r="E13" i="28"/>
  <c r="O12" i="28"/>
  <c r="L12" i="28"/>
  <c r="K12" i="28"/>
  <c r="E12" i="28"/>
  <c r="O11" i="28"/>
  <c r="L11" i="28"/>
  <c r="K11" i="28"/>
  <c r="E11" i="28"/>
  <c r="O10" i="28"/>
  <c r="L10" i="28"/>
  <c r="K10" i="28"/>
  <c r="E10" i="28"/>
  <c r="O9" i="28"/>
  <c r="L9" i="28"/>
  <c r="K9" i="28"/>
  <c r="E9" i="28"/>
  <c r="O8" i="28"/>
  <c r="L8" i="28"/>
  <c r="K8" i="28"/>
  <c r="E8" i="28"/>
  <c r="O7" i="28"/>
  <c r="L7" i="28"/>
  <c r="K7" i="28"/>
  <c r="E7" i="28"/>
  <c r="O6" i="28"/>
  <c r="L6" i="28"/>
  <c r="K6" i="28"/>
  <c r="E6" i="28"/>
  <c r="O5" i="28"/>
  <c r="L5" i="28"/>
  <c r="K5" i="28"/>
  <c r="E5" i="28"/>
  <c r="O4" i="28"/>
  <c r="L4" i="28"/>
  <c r="K4" i="28"/>
  <c r="E4" i="28"/>
  <c r="O3" i="28"/>
  <c r="L3" i="28"/>
  <c r="K3" i="28"/>
  <c r="E3" i="28"/>
  <c r="J8" i="21"/>
  <c r="I8" i="21"/>
  <c r="J7" i="21"/>
  <c r="I7" i="21"/>
  <c r="J6" i="21"/>
  <c r="I6" i="21"/>
  <c r="J5" i="21"/>
  <c r="I5" i="21"/>
  <c r="J4" i="21"/>
  <c r="I4" i="21"/>
  <c r="J3" i="21"/>
  <c r="I3" i="21"/>
  <c r="L38" i="38"/>
  <c r="K38" i="38"/>
  <c r="J38" i="38"/>
  <c r="D38" i="38"/>
  <c r="L37" i="38"/>
  <c r="K37" i="38"/>
  <c r="J37" i="38"/>
  <c r="D37" i="38"/>
  <c r="L36" i="38"/>
  <c r="K36" i="38"/>
  <c r="J36" i="38"/>
  <c r="D36" i="38"/>
  <c r="L35" i="38"/>
  <c r="K35" i="38"/>
  <c r="J35" i="38"/>
  <c r="D35" i="38"/>
  <c r="L34" i="38"/>
  <c r="K34" i="38"/>
  <c r="J34" i="38"/>
  <c r="D34" i="38"/>
  <c r="L33" i="38"/>
  <c r="K33" i="38"/>
  <c r="J33" i="38"/>
  <c r="D33" i="38"/>
  <c r="L32" i="38"/>
  <c r="K32" i="38"/>
  <c r="J32" i="38"/>
  <c r="D32" i="38"/>
  <c r="L31" i="38"/>
  <c r="K31" i="38"/>
  <c r="J31" i="38"/>
  <c r="D31" i="38"/>
  <c r="L30" i="38"/>
  <c r="K30" i="38"/>
  <c r="J30" i="38"/>
  <c r="D30" i="38"/>
  <c r="L29" i="38"/>
  <c r="K29" i="38"/>
  <c r="J29" i="38"/>
  <c r="D29" i="38"/>
  <c r="L28" i="38"/>
  <c r="K28" i="38"/>
  <c r="J28" i="38"/>
  <c r="D28" i="38"/>
  <c r="L27" i="38"/>
  <c r="K27" i="38"/>
  <c r="J27" i="38"/>
  <c r="D27" i="38"/>
  <c r="L26" i="38"/>
  <c r="K26" i="38"/>
  <c r="J26" i="38"/>
  <c r="D26" i="38"/>
  <c r="L25" i="38"/>
  <c r="K25" i="38"/>
  <c r="J25" i="38"/>
  <c r="D25" i="38"/>
  <c r="L24" i="38"/>
  <c r="K24" i="38"/>
  <c r="J24" i="38"/>
  <c r="D24" i="38"/>
  <c r="L23" i="38"/>
  <c r="K23" i="38"/>
  <c r="J23" i="38"/>
  <c r="D23" i="38"/>
  <c r="L22" i="38"/>
  <c r="K22" i="38"/>
  <c r="J22" i="38"/>
  <c r="D22" i="38"/>
  <c r="L21" i="38"/>
  <c r="K21" i="38"/>
  <c r="J21" i="38"/>
  <c r="D21" i="38"/>
  <c r="L20" i="38"/>
  <c r="K20" i="38"/>
  <c r="J20" i="38"/>
  <c r="D20" i="38"/>
  <c r="L19" i="38"/>
  <c r="K19" i="38"/>
  <c r="J19" i="38"/>
  <c r="D19" i="38"/>
  <c r="L18" i="38"/>
  <c r="K18" i="38"/>
  <c r="J18" i="38"/>
  <c r="D18" i="38"/>
  <c r="L17" i="38"/>
  <c r="K17" i="38"/>
  <c r="J17" i="38"/>
  <c r="D17" i="38"/>
  <c r="L16" i="38"/>
  <c r="K16" i="38"/>
  <c r="J16" i="38"/>
  <c r="D16" i="38"/>
  <c r="L15" i="38"/>
  <c r="K15" i="38"/>
  <c r="J15" i="38"/>
  <c r="D15" i="38"/>
  <c r="L14" i="38"/>
  <c r="K14" i="38"/>
  <c r="J14" i="38"/>
  <c r="D14" i="38"/>
  <c r="L13" i="38"/>
  <c r="K13" i="38"/>
  <c r="J13" i="38"/>
  <c r="D13" i="38"/>
  <c r="L12" i="38"/>
  <c r="K12" i="38"/>
  <c r="J12" i="38"/>
  <c r="D12" i="38"/>
  <c r="L11" i="38"/>
  <c r="K11" i="38"/>
  <c r="J11" i="38"/>
  <c r="D11" i="38"/>
  <c r="L10" i="38"/>
  <c r="K10" i="38"/>
  <c r="J10" i="38"/>
  <c r="D10" i="38"/>
  <c r="L9" i="38"/>
  <c r="K9" i="38"/>
  <c r="J9" i="38"/>
  <c r="D9" i="38"/>
  <c r="L8" i="38"/>
  <c r="K8" i="38"/>
  <c r="J8" i="38"/>
  <c r="D8" i="38"/>
  <c r="L7" i="38"/>
  <c r="K7" i="38"/>
  <c r="J7" i="38"/>
  <c r="D7" i="38"/>
  <c r="L6" i="38"/>
  <c r="K6" i="38"/>
  <c r="J6" i="38"/>
  <c r="D6" i="38"/>
  <c r="L5" i="38"/>
  <c r="K5" i="38"/>
  <c r="J5" i="38"/>
  <c r="D5" i="38"/>
  <c r="L4" i="38"/>
  <c r="K4" i="38"/>
  <c r="J4" i="38"/>
  <c r="D4" i="38"/>
  <c r="L3" i="38"/>
  <c r="K3" i="38"/>
  <c r="J3" i="38"/>
  <c r="D3" i="38"/>
  <c r="L26" i="37"/>
  <c r="K26" i="37"/>
  <c r="J26" i="37"/>
  <c r="D26" i="37"/>
  <c r="L25" i="37"/>
  <c r="K25" i="37"/>
  <c r="J25" i="37"/>
  <c r="D25" i="37"/>
  <c r="L24" i="37"/>
  <c r="K24" i="37"/>
  <c r="J24" i="37"/>
  <c r="D24" i="37"/>
  <c r="L23" i="37"/>
  <c r="K23" i="37"/>
  <c r="J23" i="37"/>
  <c r="D23" i="37"/>
  <c r="L22" i="37"/>
  <c r="K22" i="37"/>
  <c r="J22" i="37"/>
  <c r="D22" i="37"/>
  <c r="L21" i="37"/>
  <c r="K21" i="37"/>
  <c r="J21" i="37"/>
  <c r="D21" i="37"/>
  <c r="L20" i="37"/>
  <c r="K20" i="37"/>
  <c r="J20" i="37"/>
  <c r="D20" i="37"/>
  <c r="L19" i="37"/>
  <c r="K19" i="37"/>
  <c r="J19" i="37"/>
  <c r="D19" i="37"/>
  <c r="L18" i="37"/>
  <c r="K18" i="37"/>
  <c r="J18" i="37"/>
  <c r="D18" i="37"/>
  <c r="L17" i="37"/>
  <c r="K17" i="37"/>
  <c r="J17" i="37"/>
  <c r="D17" i="37"/>
  <c r="L16" i="37"/>
  <c r="K16" i="37"/>
  <c r="J16" i="37"/>
  <c r="D16" i="37"/>
  <c r="L15" i="37"/>
  <c r="K15" i="37"/>
  <c r="J15" i="37"/>
  <c r="D15" i="37"/>
  <c r="L14" i="37"/>
  <c r="K14" i="37"/>
  <c r="J14" i="37"/>
  <c r="D14" i="37"/>
  <c r="L13" i="37"/>
  <c r="K13" i="37"/>
  <c r="J13" i="37"/>
  <c r="D13" i="37"/>
  <c r="L12" i="37"/>
  <c r="K12" i="37"/>
  <c r="J12" i="37"/>
  <c r="D12" i="37"/>
  <c r="L11" i="37"/>
  <c r="K11" i="37"/>
  <c r="J11" i="37"/>
  <c r="L10" i="37"/>
  <c r="K10" i="37"/>
  <c r="J10" i="37"/>
  <c r="L9" i="37"/>
  <c r="K9" i="37"/>
  <c r="J9" i="37"/>
  <c r="L8" i="37"/>
  <c r="K8" i="37"/>
  <c r="J8" i="37"/>
  <c r="D8" i="37"/>
  <c r="L7" i="37"/>
  <c r="K7" i="37"/>
  <c r="J7" i="37"/>
  <c r="D7" i="37"/>
  <c r="L6" i="37"/>
  <c r="K6" i="37"/>
  <c r="J6" i="37"/>
  <c r="D6" i="37"/>
  <c r="L5" i="37"/>
  <c r="K5" i="37"/>
  <c r="J5" i="37"/>
  <c r="D5" i="37"/>
  <c r="L4" i="37"/>
  <c r="K4" i="37"/>
  <c r="J4" i="37"/>
  <c r="D4" i="37"/>
  <c r="L3" i="37"/>
  <c r="K3" i="37"/>
  <c r="J3" i="37"/>
  <c r="D3" i="37"/>
  <c r="K30" i="36"/>
  <c r="J30" i="36"/>
  <c r="I30" i="36"/>
  <c r="D30" i="36"/>
  <c r="K29" i="36"/>
  <c r="J29" i="36"/>
  <c r="I29" i="36"/>
  <c r="D29" i="36"/>
  <c r="K28" i="36"/>
  <c r="J28" i="36"/>
  <c r="I28" i="36"/>
  <c r="D28" i="36"/>
  <c r="K27" i="36"/>
  <c r="J27" i="36"/>
  <c r="I27" i="36"/>
  <c r="D27" i="36"/>
  <c r="K26" i="36"/>
  <c r="J26" i="36"/>
  <c r="I26" i="36"/>
  <c r="D26" i="36"/>
  <c r="K25" i="36"/>
  <c r="J25" i="36"/>
  <c r="I25" i="36"/>
  <c r="D25" i="36"/>
  <c r="K24" i="36"/>
  <c r="J24" i="36"/>
  <c r="I24" i="36"/>
  <c r="D24" i="36"/>
  <c r="K23" i="36"/>
  <c r="J23" i="36"/>
  <c r="I23" i="36"/>
  <c r="D23" i="36"/>
  <c r="K22" i="36"/>
  <c r="J22" i="36"/>
  <c r="I22" i="36"/>
  <c r="D22" i="36"/>
  <c r="K21" i="36"/>
  <c r="J21" i="36"/>
  <c r="I21" i="36"/>
  <c r="D21" i="36"/>
  <c r="K20" i="36"/>
  <c r="J20" i="36"/>
  <c r="I20" i="36"/>
  <c r="D20" i="36"/>
  <c r="K19" i="36"/>
  <c r="J19" i="36"/>
  <c r="I19" i="36"/>
  <c r="D19" i="36"/>
  <c r="K18" i="36"/>
  <c r="J18" i="36"/>
  <c r="I18" i="36"/>
  <c r="D18" i="36"/>
  <c r="K17" i="36"/>
  <c r="J17" i="36"/>
  <c r="I17" i="36"/>
  <c r="D17" i="36"/>
  <c r="K16" i="36"/>
  <c r="J16" i="36"/>
  <c r="I16" i="36"/>
  <c r="D16" i="36"/>
  <c r="K15" i="36"/>
  <c r="J15" i="36"/>
  <c r="I15" i="36"/>
  <c r="D15" i="36"/>
  <c r="K14" i="36"/>
  <c r="J14" i="36"/>
  <c r="I14" i="36"/>
  <c r="D14" i="36"/>
  <c r="K13" i="36"/>
  <c r="J13" i="36"/>
  <c r="I13" i="36"/>
  <c r="D13" i="36"/>
  <c r="K12" i="36"/>
  <c r="J12" i="36"/>
  <c r="I12" i="36"/>
  <c r="D12" i="36"/>
  <c r="K11" i="36"/>
  <c r="J11" i="36"/>
  <c r="I11" i="36"/>
  <c r="D11" i="36"/>
  <c r="K10" i="36"/>
  <c r="J10" i="36"/>
  <c r="I10" i="36"/>
  <c r="K9" i="36"/>
  <c r="J9" i="36"/>
  <c r="I9" i="36"/>
  <c r="K8" i="36"/>
  <c r="J8" i="36"/>
  <c r="I8" i="36"/>
  <c r="K7" i="36"/>
  <c r="J7" i="36"/>
  <c r="I7" i="36"/>
  <c r="K6" i="36"/>
  <c r="J6" i="36"/>
  <c r="I6" i="36"/>
  <c r="D6" i="36"/>
  <c r="K5" i="36"/>
  <c r="J5" i="36"/>
  <c r="I5" i="36"/>
  <c r="D5" i="36"/>
  <c r="K4" i="36"/>
  <c r="J4" i="36"/>
  <c r="I4" i="36"/>
  <c r="D4" i="36"/>
  <c r="K3" i="36"/>
  <c r="J3" i="36"/>
  <c r="I3" i="36"/>
  <c r="D3" i="36"/>
</calcChain>
</file>

<file path=xl/sharedStrings.xml><?xml version="1.0" encoding="utf-8"?>
<sst xmlns="http://schemas.openxmlformats.org/spreadsheetml/2006/main" count="2232" uniqueCount="329">
  <si>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</si>
  <si>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</si>
  <si>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</si>
  <si>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</si>
  <si>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</si>
  <si>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</si>
  <si>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</si>
  <si>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</si>
  <si>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</si>
  <si>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</si>
  <si>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</si>
  <si>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</si>
  <si>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</si>
  <si>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</si>
  <si>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</si>
  <si>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</si>
  <si>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</si>
  <si>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</si>
  <si>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</si>
  <si>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</si>
  <si>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</si>
  <si>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</si>
  <si>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</si>
  <si>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</si>
  <si>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</si>
  <si>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</si>
  <si>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</si>
  <si>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</si>
  <si>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</si>
  <si>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</si>
  <si>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</si>
  <si>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</si>
  <si>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</si>
  <si>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</si>
  <si>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</si>
  <si>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</si>
  <si>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</si>
  <si>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</si>
  <si>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</si>
  <si>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</si>
  <si>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</si>
  <si>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</si>
  <si>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</si>
  <si>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</si>
  <si>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</si>
  <si>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</si>
  <si>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</si>
  <si>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</si>
  <si>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</si>
  <si>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</si>
  <si>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</si>
  <si>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</si>
  <si>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</si>
  <si>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</si>
  <si>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</si>
  <si>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</si>
  <si>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</si>
  <si>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</si>
  <si>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</si>
  <si>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</si>
  <si>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</si>
  <si>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</si>
  <si>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</si>
  <si>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</si>
  <si>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</si>
  <si>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</si>
  <si>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</si>
  <si>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</si>
  <si>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</si>
  <si>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</si>
  <si>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</si>
  <si>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</si>
  <si>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</si>
  <si>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</si>
  <si>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</si>
  <si>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</si>
  <si>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</si>
  <si>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</si>
  <si>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</si>
  <si>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</si>
  <si>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</si>
  <si>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</si>
  <si>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</si>
  <si>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</si>
  <si>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</si>
  <si>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</si>
  <si>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</si>
  <si>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</si>
  <si>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</si>
  <si>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</si>
  <si>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</si>
  <si>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</si>
  <si>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</si>
  <si>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</si>
  <si>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</si>
  <si>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</si>
  <si>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</si>
  <si>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</si>
  <si>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</si>
  <si>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</si>
  <si>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</si>
  <si>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</si>
  <si>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</si>
  <si>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</si>
  <si>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</si>
  <si>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</si>
  <si>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</si>
  <si>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</si>
  <si>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</si>
  <si>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</si>
  <si>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</si>
  <si>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</si>
  <si>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</si>
  <si>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</si>
  <si>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1.清除缓存数据
持久化文件不删除，只标记失效
2.删除缓存
持久化文件删除</t>
  </si>
  <si>
    <t>目标：寻找在可以接受的平均响应时间内能支持的最大并发数和最大TPS</t>
  </si>
  <si>
    <t>主机数量</t>
  </si>
  <si>
    <t>测试单个对象大小（KB)</t>
  </si>
  <si>
    <t>总数量</t>
  </si>
  <si>
    <t>单线程测试对象数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</si>
  <si>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</si>
  <si>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</si>
  <si>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</si>
  <si>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</si>
  <si>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</si>
  <si>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</si>
  <si>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</si>
  <si>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网格响应时间</t>
  </si>
  <si>
    <r>
      <rPr>
        <b/>
        <sz val="11"/>
        <color theme="1"/>
        <rFont val="宋体"/>
        <family val="3"/>
        <charset val="134"/>
        <scheme val="minor"/>
      </rPr>
      <t>网格T</t>
    </r>
    <r>
      <rPr>
        <sz val="11"/>
        <color theme="1"/>
        <rFont val="宋体"/>
        <family val="3"/>
        <charset val="134"/>
        <scheme val="minor"/>
      </rPr>
      <t>PS</t>
    </r>
  </si>
  <si>
    <t>1主机</t>
  </si>
  <si>
    <r>
      <rPr>
        <sz val="11"/>
        <color theme="1"/>
        <rFont val="宋体"/>
        <family val="3"/>
        <charset val="134"/>
        <scheme val="minor"/>
      </rP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</si>
  <si>
    <t>Partition put</t>
  </si>
  <si>
    <t>Partition put 同key</t>
  </si>
  <si>
    <t>对象大小需根据实际情况评估（4k）</t>
  </si>
  <si>
    <t>Near put</t>
  </si>
  <si>
    <r>
      <rPr>
        <sz val="11"/>
        <color theme="1"/>
        <rFont val="宋体"/>
        <family val="3"/>
        <charset val="134"/>
        <scheme val="minor"/>
      </rP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</si>
  <si>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</si>
  <si>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</si>
  <si>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</si>
  <si>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</si>
  <si>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单线程测试对象</t>
  </si>
  <si>
    <t>总耗时</t>
  </si>
  <si>
    <t>对象大小需根据实际情况评估（1k）</t>
  </si>
  <si>
    <t>Partition get</t>
  </si>
  <si>
    <r>
      <rPr>
        <sz val="11"/>
        <color theme="1"/>
        <rFont val="宋体"/>
        <family val="3"/>
        <charset val="134"/>
        <scheme val="minor"/>
      </rPr>
      <t>Partition get</t>
    </r>
    <r>
      <rPr>
        <sz val="11"/>
        <color theme="1"/>
        <rFont val="宋体"/>
        <family val="3"/>
        <charset val="134"/>
        <scheme val="minor"/>
      </rPr>
      <t xml:space="preserve"> sql</t>
    </r>
  </si>
  <si>
    <t>Partition get 同key</t>
  </si>
  <si>
    <t>Near get</t>
  </si>
  <si>
    <t xml:space="preserve"> 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</si>
  <si>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</si>
  <si>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</si>
  <si>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</si>
  <si>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</si>
  <si>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单线程测试对象总数</t>
  </si>
  <si>
    <t>副本数</t>
  </si>
  <si>
    <r>
      <rPr>
        <sz val="11"/>
        <color theme="1"/>
        <rFont val="宋体"/>
        <family val="3"/>
        <charset val="134"/>
        <scheme val="minor"/>
      </rP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</si>
  <si>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</si>
  <si>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</si>
  <si>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</si>
  <si>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</si>
  <si>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</si>
  <si>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</si>
  <si>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</si>
  <si>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</si>
  <si>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</si>
  <si>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</si>
  <si>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</si>
  <si>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k</t>
    </r>
  </si>
  <si>
    <t>是</t>
  </si>
  <si>
    <t>Partition stream</t>
  </si>
  <si>
    <r>
      <rPr>
        <sz val="11"/>
        <color theme="1"/>
        <rFont val="宋体"/>
        <family val="3"/>
        <charset val="134"/>
        <scheme val="minor"/>
      </rP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</si>
  <si>
    <t>总对象数</t>
  </si>
  <si>
    <t>再平衡模式</t>
  </si>
  <si>
    <t>1台</t>
  </si>
  <si>
    <t>否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</si>
  <si>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</si>
  <si>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</si>
  <si>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</si>
  <si>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</si>
  <si>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</si>
  <si>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</si>
  <si>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</si>
  <si>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</si>
  <si>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</si>
  <si>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</si>
  <si>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</si>
  <si>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</si>
  <si>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</si>
  <si>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测试对象总数</t>
  </si>
  <si>
    <t>操作测试对象</t>
  </si>
  <si>
    <t>并发数</t>
  </si>
  <si>
    <t>物理机器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</si>
  <si>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</si>
  <si>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</si>
  <si>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</si>
  <si>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</si>
  <si>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</si>
  <si>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</si>
  <si>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</si>
  <si>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</si>
  <si>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</si>
  <si>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</si>
  <si>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</si>
  <si>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</si>
  <si>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</si>
  <si>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</si>
  <si>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10M数据量</t>
  </si>
  <si>
    <t>JVM数量</t>
  </si>
  <si>
    <t>循环时间（h）</t>
  </si>
  <si>
    <t>get/put&amp; ep get/put</t>
  </si>
  <si>
    <t>目标：仅比较数据膨胀率，sql无法查询</t>
  </si>
  <si>
    <t>对象大小</t>
  </si>
  <si>
    <t>存储方式</t>
  </si>
  <si>
    <t>内存占用</t>
  </si>
  <si>
    <t>磁盘占用</t>
  </si>
  <si>
    <t>单对象内存</t>
  </si>
  <si>
    <t>单对象磁盘</t>
  </si>
  <si>
    <t>膨胀率</t>
  </si>
  <si>
    <t>java对象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</si>
  <si>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</si>
  <si>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</si>
  <si>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</si>
  <si>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</si>
  <si>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</si>
  <si>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</si>
  <si>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</si>
  <si>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</si>
  <si>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1k java bean</t>
  </si>
  <si>
    <t>1k json</t>
  </si>
  <si>
    <t>1k 二进制</t>
  </si>
  <si>
    <t>1k text</t>
  </si>
  <si>
    <t>感知方式</t>
  </si>
  <si>
    <r>
      <rPr>
        <sz val="11"/>
        <color theme="1"/>
        <rFont val="宋体"/>
        <family val="3"/>
        <charset val="134"/>
        <scheme val="minor"/>
      </rPr>
      <t>2主机</t>
    </r>
    <r>
      <rPr>
        <sz val="11"/>
        <color theme="1"/>
        <rFont val="宋体"/>
        <family val="3"/>
        <charset val="134"/>
        <scheme val="minor"/>
      </rPr>
      <t>12节点</t>
    </r>
  </si>
  <si>
    <t>事务类型缓存 单条</t>
  </si>
  <si>
    <r>
      <rPr>
        <sz val="11"/>
        <color theme="1"/>
        <rFont val="宋体"/>
        <family val="3"/>
        <charset val="134"/>
        <scheme val="minor"/>
      </rPr>
      <t xml:space="preserve">Partition </t>
    </r>
    <r>
      <rPr>
        <sz val="11"/>
        <color theme="1"/>
        <rFont val="宋体"/>
        <family val="3"/>
        <charset val="134"/>
        <scheme val="minor"/>
      </rPr>
      <t>get</t>
    </r>
  </si>
  <si>
    <t>分布式锁 两表操作 无争用</t>
  </si>
  <si>
    <t>悲观锁 序列化隔离 两表操作 无争用</t>
  </si>
  <si>
    <t>乐观锁 序列化隔离 两表操作 无争用</t>
  </si>
  <si>
    <t>分布式锁 两表操作 同key</t>
  </si>
  <si>
    <t>悲观锁 序列化隔离 两表操作 同key</t>
  </si>
  <si>
    <t>乐观锁 序列化隔离 两表操作 同key</t>
  </si>
  <si>
    <t>事务类型缓存 单条 EP</t>
  </si>
  <si>
    <t>分布式锁 两表操作 无争用 EP</t>
  </si>
  <si>
    <t>悲观锁 序列化隔离 两表操作 无争用 EP</t>
  </si>
  <si>
    <t>乐观锁 序列化隔离 两表操作 无争用 EP</t>
  </si>
  <si>
    <t>分布式锁 两表操作 同key EP</t>
  </si>
  <si>
    <t>悲观锁 序列化隔离 两表操作 同key EP</t>
  </si>
  <si>
    <t>乐观锁 序列化隔离 两表操作 同key EP</t>
  </si>
  <si>
    <t>大量事务失败
一个事务的提交阶段检测到一个冲突，就会放弃这个事务，序列化隔离独有的检测</t>
  </si>
  <si>
    <t>Caused by: class org.apache.ignite.internal.transactions.IgniteTxOptimisticCheckedException: Failed to prepare transaction, read/write conflict [key=6000, keyCls=java.lang.String, val=com.newland.boss.entity.transcation.TranscationCache1 [idHash=2072629675, hash=-1610827525, s20=两6a指, s11=两6a指, s10=两6a指, s02=两6a指, s13=两6a指, s01=两6a指, s12=两6a指, s04=两6a指, s15=两6a指, s03=两6a指, s14=两6a指, s06=两6a指, s17=两6a指, s05=两6a指, s16=两6a指, s08=两6a指, s19=两6a指, id=6000, s07=两6a指, s18=两6a指, s09=两6a指, age=null], valCls=org.apache.ignite.internal.binary.BinaryObjectImpl, cache=TRANSCATIONCACHE1, thread=IgniteThread [compositeRwLockIdx=79, stripe=40, plc=-1, holdsTopLock=false, forbiddenToRequestBinaryMetadata=false, name=sys-stripe-40-#41]]
        at org.apache.ignite.internal.processors.cache.distributed.dht.GridDhtTxPrepareFuture.versionCheckError(GridDhtTxPrepareFuture.java:1261)
        at org.apache.ignite.internal.processors.cache.distributed.dht.GridDhtTxPrepareFuture.checkReadConflict(GridDhtTxPrepareFuture.java:1208)
        at org.apache.ignite.internal.processors.cache.distributed.dht.GridDhtTxPrepareFuture.prepare0(GridDhtTxPrepareFuture.java:1275)
        at org.apache.ignite.internal.processors.cache.distributed.dht.GridDhtTxPrepareFuture.mapIfLocked(GridDhtTxPrepareFuture.java:709)
        at org.apache.ignite.internal.processors.cache.distributed.dht.GridDhtTxPrepareFuture.prepare(GridDhtTxPrepareFuture.java:1102)
        at org.apache.ignite.internal.processors.cache.distributed.dht.GridDhtTxLocal.prepareAsync(GridDhtTxLocal.java:411)
        at org.apache.ignite.internal.processors.cache.transactions.IgniteTxHandler.prepareNearTx(IgniteTxHandler.java:577)
        at org.apache.ignite.internal.processors.cache.transactions.IgniteTxHandler.prepareNearTx(IgniteTxHandler.java:374)
        at org.apache.ignite.internal.processors.cache.transactions.IgniteTxHandler.processNearTxPrepareRequest0(IgniteTxHandler.java:176)
        at org.apache.ignite.internal.processors.cache.transactions.IgniteTxHandler.processNearTxPrepareRequest(IgniteTxHandler.java:161)
        at org.apache.ignite.internal.processors.cache.transactions.IgniteTxHandler.access$000(IgniteTxHandler.java:123)
        at org.apache.ignite.internal.processors.cache.transactions.IgniteTxHandler$1.apply(IgniteTxHandler.java:205)
        at org.apache.ignite.internal.processors.cache.transactions.IgniteTxHandler$1.apply(IgniteTxHandler.java:203)
        at org.apache.ignite.internal.processors.cache.GridCacheIoManager.processMessage(GridCacheIoManager.java:1142)
        at org.apache.ignite.internal.processors.cache.GridCacheIoManager.onMessage0(GridCacheIoManager.java:591)
        at org.apache.ignite.internal.processors.cache.GridCacheIoManager.handleMessage(GridCacheIoManager.java:392)
        at org.apache.ignite.internal.processors.cache.GridCacheIoManager.handleMessage(GridCacheIoManager.java:318)
        at org.apache.ignite.internal.processors.cache.GridCacheIoManager.access$100(GridCacheIoManager.java:109)
        at org.apache.ignite.internal.processors.cache.GridCacheIoManager$1.onMessage(GridCacheIoManager.java:308)
        at org.apache.ignite.internal.managers.communication.GridIoManager.invokeListener(GridIoManager.java:1843)
        at org.apache.ignite.internal.managers.communication.GridIoManager.processRegularMessage0(GridIoManager.java:1468)
        at org.apache.ignite.internal.managers.communication.GridIoManager.access$5200(GridIoManager.java:229)
        at org.apache.ignite.internal.managers.communication.GridIoManager$9.run(GridIoManager.java:1365)
        at org.apache.ignite.internal.util.StripedExecutor$Stripe.body(StripedExecutor.java:555)
        at org.apache.ignite.internal.util.worker.GridWorker.run(GridWorker.java:120)
        ... 1 more</t>
  </si>
  <si>
    <t>悲观锁 读提交 两表操作 无争用</t>
  </si>
  <si>
    <t>悲观锁 重复读 两表操作 无争用</t>
  </si>
  <si>
    <t>悲观锁 读提交 两表操作 同key</t>
  </si>
  <si>
    <t>悲观锁 重复读 两表操作 同key</t>
  </si>
  <si>
    <t>乐观锁 读提交 两表操作 无争用</t>
  </si>
  <si>
    <t>乐观锁 重复读 两表操作 无争用</t>
  </si>
  <si>
    <t>乐观锁 读提交 两表操作 同key</t>
  </si>
  <si>
    <t>乐观锁 重复读 两表操作 同key</t>
  </si>
  <si>
    <t>悲观锁 读提交 两表操作 无争用 EP</t>
  </si>
  <si>
    <t>悲观锁 重复读 两表操作 无争用 EP</t>
  </si>
  <si>
    <t>悲观锁 读提交 两表操作 同key EP</t>
  </si>
  <si>
    <t>悲观锁 重复读 两表操作 同key EP</t>
  </si>
  <si>
    <t>乐观锁 读提交 两表操作 无争用 EP</t>
  </si>
  <si>
    <t>乐观锁 重复读 两表操作 无争用 EP</t>
  </si>
  <si>
    <t>乐观锁 序列化隔离 两表操作 无争用  EP</t>
  </si>
  <si>
    <t>乐观锁 读提交 两表操作 同key EP</t>
  </si>
  <si>
    <t>乐观锁 重复读 两表操作 同key EP</t>
  </si>
  <si>
    <t>添加持久化之后，对随机读写的影响</t>
  </si>
  <si>
    <t>原子类型缓存 批量</t>
  </si>
  <si>
    <t>事务类型缓存 批量</t>
  </si>
  <si>
    <t>分布式锁 两表操作 批量</t>
  </si>
  <si>
    <t>悲观锁 序列化隔离 两表操作 批量</t>
  </si>
  <si>
    <t>乐观锁 序列化隔离 两表操作 批量</t>
  </si>
  <si>
    <t>对象大小（KB)</t>
  </si>
  <si>
    <t>2主机12节点
单节点64线程</t>
  </si>
  <si>
    <t>4k</t>
  </si>
  <si>
    <r>
      <rPr>
        <sz val="11"/>
        <color theme="1"/>
        <rFont val="宋体"/>
        <family val="3"/>
        <charset val="134"/>
        <scheme val="minor"/>
      </rPr>
      <t>悲观锁 重复读</t>
    </r>
    <r>
      <rPr>
        <sz val="11"/>
        <color theme="1"/>
        <rFont val="宋体"/>
        <family val="3"/>
        <charset val="134"/>
        <scheme val="minor"/>
      </rPr>
      <t xml:space="preserve"> 5表 </t>
    </r>
  </si>
  <si>
    <r>
      <rPr>
        <sz val="11"/>
        <color theme="1"/>
        <rFont val="宋体"/>
        <family val="3"/>
        <charset val="134"/>
        <scheme val="minor"/>
      </rPr>
      <t>乐观锁 序列化</t>
    </r>
    <r>
      <rPr>
        <sz val="11"/>
        <color theme="1"/>
        <rFont val="宋体"/>
        <family val="3"/>
        <charset val="134"/>
        <scheme val="minor"/>
      </rPr>
      <t xml:space="preserve"> 5表</t>
    </r>
  </si>
  <si>
    <t>悲观锁 重复读 5表 EP</t>
  </si>
  <si>
    <t>有事务失败与超时</t>
  </si>
  <si>
    <t>乐观锁 序列化 5表 EP</t>
  </si>
  <si>
    <t>事务冲突</t>
  </si>
  <si>
    <t>2主机2节点
单节点64线程</t>
  </si>
  <si>
    <t>悲观锁 重复读 5表</t>
  </si>
  <si>
    <t>2主机2节点
单节点30线程</t>
  </si>
  <si>
    <t>主机</t>
  </si>
  <si>
    <t>同步模式</t>
  </si>
  <si>
    <t>单线程</t>
  </si>
  <si>
    <t>对象大小需根据实际情况评估（均值）</t>
  </si>
  <si>
    <t>数据被丢弃</t>
  </si>
  <si>
    <t>加载方式</t>
  </si>
  <si>
    <t>是否持久化</t>
  </si>
  <si>
    <t>加载时间（ms）</t>
  </si>
  <si>
    <t>1k</t>
  </si>
  <si>
    <t>数据库串行</t>
  </si>
  <si>
    <t>数据库4并行</t>
  </si>
  <si>
    <t>大小（KB)</t>
  </si>
  <si>
    <t>api get</t>
  </si>
  <si>
    <t>sql 查询 key</t>
  </si>
  <si>
    <r>
      <rPr>
        <sz val="11"/>
        <color theme="1"/>
        <rFont val="宋体"/>
        <family val="3"/>
        <charset val="134"/>
        <scheme val="minor"/>
      </rPr>
      <t>sql 查询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value index</t>
    </r>
  </si>
  <si>
    <r>
      <rPr>
        <sz val="11"/>
        <color theme="1"/>
        <rFont val="宋体"/>
        <family val="3"/>
        <charset val="134"/>
        <scheme val="minor"/>
      </rPr>
      <t xml:space="preserve">sql 查询 </t>
    </r>
    <r>
      <rPr>
        <sz val="11"/>
        <color theme="1"/>
        <rFont val="宋体"/>
        <family val="3"/>
        <charset val="134"/>
        <scheme val="minor"/>
      </rPr>
      <t>value内value index</t>
    </r>
  </si>
  <si>
    <t>sql 查询 复杂key 索引</t>
  </si>
  <si>
    <t>结果个数</t>
  </si>
  <si>
    <t>sql get 亲和</t>
  </si>
  <si>
    <t>sql get 非亲和</t>
  </si>
  <si>
    <t>目标：开启持久化之后，索引对范围查询的影响</t>
  </si>
  <si>
    <t>设备台数</t>
  </si>
  <si>
    <t>是否有索引</t>
  </si>
  <si>
    <t>测试范围大小</t>
  </si>
  <si>
    <t>无索引</t>
  </si>
  <si>
    <t>普通索引</t>
  </si>
  <si>
    <t>主键索引</t>
  </si>
  <si>
    <t>二级缓存索引</t>
  </si>
  <si>
    <t>测试场景</t>
  </si>
  <si>
    <t>测试对象</t>
  </si>
  <si>
    <t>两表非并置，添加谓词</t>
  </si>
  <si>
    <t>API SQL</t>
  </si>
  <si>
    <t>两表并置，添加谓词</t>
  </si>
  <si>
    <t>备注：不需要测试EP方式，直接用缓存客户端查询</t>
  </si>
  <si>
    <t>磁盘</t>
  </si>
  <si>
    <t>本地盘</t>
  </si>
  <si>
    <t>本地盘 io插件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</si>
  <si>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</si>
  <si>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</si>
  <si>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</si>
  <si>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系统均值</t>
  </si>
  <si>
    <t>SSD</t>
  </si>
  <si>
    <t>NAS</t>
  </si>
  <si>
    <t>39秒加载完成数据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</si>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</sst>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1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theme="1"/>
      <name val="PMingLiU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0" xfId="0" applyFont="1"/>
    <xf numFmtId="0" fontId="0" fillId="0" borderId="2" xfId="0" applyBorder="1" applyAlignment="1">
      <alignment vertical="center"/>
    </xf>
    <xf numFmtId="3" fontId="0" fillId="0" borderId="2" xfId="0" applyNumberFormat="1" applyFont="1" applyBorder="1" applyAlignment="1"/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NumberFormat="1" applyFont="1" applyFill="1" applyBorder="1"/>
    <xf numFmtId="0" fontId="0" fillId="0" borderId="4" xfId="0" applyBorder="1" applyAlignment="1">
      <alignment horizontal="center" vertical="center"/>
    </xf>
    <xf numFmtId="4" fontId="0" fillId="0" borderId="2" xfId="0" applyNumberFormat="1" applyBorder="1" applyAlignment="1"/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Fill="1"/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3" fontId="0" fillId="0" borderId="2" xfId="0" applyNumberFormat="1" applyFill="1" applyBorder="1" applyAlignment="1"/>
    <xf numFmtId="0" fontId="0" fillId="0" borderId="9" xfId="0" applyBorder="1" applyAlignment="1">
      <alignment vertical="center"/>
    </xf>
    <xf numFmtId="0" fontId="0" fillId="2" borderId="2" xfId="0" applyFill="1" applyBorder="1" applyAlignment="1"/>
    <xf numFmtId="3" fontId="0" fillId="2" borderId="2" xfId="0" applyNumberFormat="1" applyFont="1" applyFill="1" applyBorder="1" applyAlignment="1"/>
    <xf numFmtId="0" fontId="0" fillId="0" borderId="4" xfId="0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2" xfId="0" applyBorder="1"/>
    <xf numFmtId="0" fontId="0" fillId="3" borderId="0" xfId="0" applyFill="1"/>
    <xf numFmtId="0" fontId="0" fillId="3" borderId="2" xfId="0" applyFont="1" applyFill="1" applyBorder="1" applyAlignment="1">
      <alignment vertical="center"/>
    </xf>
    <xf numFmtId="3" fontId="0" fillId="3" borderId="2" xfId="0" applyNumberFormat="1" applyFill="1" applyBorder="1" applyAlignment="1"/>
    <xf numFmtId="0" fontId="0" fillId="3" borderId="2" xfId="0" applyFill="1" applyBorder="1" applyAlignment="1">
      <alignment vertical="center"/>
    </xf>
    <xf numFmtId="3" fontId="0" fillId="3" borderId="2" xfId="0" applyNumberFormat="1" applyFont="1" applyFill="1" applyBorder="1" applyAlignment="1"/>
    <xf numFmtId="3" fontId="0" fillId="3" borderId="2" xfId="0" applyNumberFormat="1" applyFill="1" applyBorder="1"/>
    <xf numFmtId="0" fontId="0" fillId="3" borderId="2" xfId="0" applyNumberFormat="1" applyFont="1" applyFill="1" applyBorder="1"/>
    <xf numFmtId="3" fontId="0" fillId="0" borderId="0" xfId="0" applyNumberFormat="1" applyFill="1"/>
    <xf numFmtId="0" fontId="0" fillId="4" borderId="0" xfId="0" applyFill="1"/>
    <xf numFmtId="3" fontId="0" fillId="4" borderId="2" xfId="0" applyNumberFormat="1" applyFont="1" applyFill="1" applyBorder="1" applyAlignment="1"/>
    <xf numFmtId="3" fontId="0" fillId="4" borderId="2" xfId="0" applyNumberFormat="1" applyFill="1" applyBorder="1" applyAlignment="1"/>
    <xf numFmtId="0" fontId="0" fillId="4" borderId="2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3" fontId="0" fillId="4" borderId="2" xfId="0" applyNumberFormat="1" applyFill="1" applyBorder="1"/>
    <xf numFmtId="0" fontId="0" fillId="4" borderId="2" xfId="0" applyNumberFormat="1" applyFont="1" applyFill="1" applyBorder="1"/>
    <xf numFmtId="0" fontId="0" fillId="5" borderId="0" xfId="0" applyFill="1"/>
    <xf numFmtId="3" fontId="0" fillId="5" borderId="2" xfId="0" applyNumberFormat="1" applyFont="1" applyFill="1" applyBorder="1" applyAlignment="1"/>
    <xf numFmtId="3" fontId="0" fillId="5" borderId="2" xfId="0" applyNumberForma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3" fontId="0" fillId="5" borderId="2" xfId="0" applyNumberFormat="1" applyFill="1" applyBorder="1"/>
    <xf numFmtId="0" fontId="0" fillId="5" borderId="2" xfId="0" applyNumberFormat="1" applyFont="1" applyFill="1" applyBorder="1"/>
    <xf numFmtId="0" fontId="10" fillId="0" borderId="2" xfId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/>
    <xf numFmtId="3" fontId="3" fillId="0" borderId="2" xfId="0" applyNumberFormat="1" applyFont="1" applyBorder="1" applyAlignment="1"/>
    <xf numFmtId="0" fontId="0" fillId="6" borderId="2" xfId="0" applyFill="1" applyBorder="1" applyAlignment="1"/>
    <xf numFmtId="0" fontId="0" fillId="6" borderId="2" xfId="0" applyFont="1" applyFill="1" applyBorder="1" applyAlignment="1"/>
    <xf numFmtId="3" fontId="0" fillId="6" borderId="2" xfId="0" applyNumberFormat="1" applyFill="1" applyBorder="1" applyAlignment="1"/>
    <xf numFmtId="3" fontId="3" fillId="6" borderId="2" xfId="0" applyNumberFormat="1" applyFont="1" applyFill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10" fillId="0" borderId="2" xfId="1" applyBorder="1" applyAlignment="1"/>
    <xf numFmtId="0" fontId="4" fillId="2" borderId="2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3" fontId="5" fillId="2" borderId="2" xfId="0" applyNumberFormat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9" fontId="0" fillId="0" borderId="0" xfId="0" applyNumberFormat="1"/>
    <xf numFmtId="0" fontId="0" fillId="2" borderId="4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/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3" fontId="0" fillId="7" borderId="2" xfId="0" applyNumberFormat="1" applyFill="1" applyBorder="1" applyAlignment="1">
      <alignment vertical="center"/>
    </xf>
    <xf numFmtId="0" fontId="0" fillId="7" borderId="2" xfId="0" applyFill="1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 wrapText="1"/>
    </xf>
    <xf numFmtId="0" fontId="0" fillId="5" borderId="0" xfId="0" applyFont="1" applyFill="1" applyAlignment="1">
      <alignment horizontal="left" vertical="top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50544.086666666699</c:v>
                </c:pt>
                <c:pt idx="1">
                  <c:v>50917.053333333301</c:v>
                </c:pt>
                <c:pt idx="2">
                  <c:v>50889.606666666703</c:v>
                </c:pt>
                <c:pt idx="3">
                  <c:v>50866.206666666701</c:v>
                </c:pt>
                <c:pt idx="4">
                  <c:v>50706.213333333297</c:v>
                </c:pt>
                <c:pt idx="5">
                  <c:v>50850.006666666697</c:v>
                </c:pt>
                <c:pt idx="6">
                  <c:v>50685.0133333333</c:v>
                </c:pt>
                <c:pt idx="7">
                  <c:v>50707.68</c:v>
                </c:pt>
                <c:pt idx="8">
                  <c:v>50724.893333333297</c:v>
                </c:pt>
                <c:pt idx="9">
                  <c:v>50554.106666666703</c:v>
                </c:pt>
                <c:pt idx="10">
                  <c:v>50758.04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7488"/>
        <c:axId val="213904000"/>
      </c:lineChart>
      <c:catAx>
        <c:axId val="208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4000"/>
        <c:crosses val="autoZero"/>
        <c:auto val="1"/>
        <c:lblAlgn val="ctr"/>
        <c:lblOffset val="100"/>
        <c:noMultiLvlLbl val="0"/>
      </c:catAx>
      <c:valAx>
        <c:axId val="2139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474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93319.72</c:v>
                </c:pt>
                <c:pt idx="1">
                  <c:v>91136.446666666699</c:v>
                </c:pt>
                <c:pt idx="2">
                  <c:v>89776.886666666702</c:v>
                </c:pt>
                <c:pt idx="3">
                  <c:v>89503.733333333294</c:v>
                </c:pt>
                <c:pt idx="4">
                  <c:v>89304.82</c:v>
                </c:pt>
                <c:pt idx="5">
                  <c:v>89588.793333333306</c:v>
                </c:pt>
                <c:pt idx="6">
                  <c:v>89360.2</c:v>
                </c:pt>
                <c:pt idx="7">
                  <c:v>89363.673333333296</c:v>
                </c:pt>
                <c:pt idx="8">
                  <c:v>89470.76</c:v>
                </c:pt>
                <c:pt idx="9">
                  <c:v>89324.486666666693</c:v>
                </c:pt>
                <c:pt idx="10">
                  <c:v>89508.826666666602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21888"/>
        <c:axId val="214106496"/>
      </c:lineChart>
      <c:catAx>
        <c:axId val="2184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6496"/>
        <c:crosses val="autoZero"/>
        <c:auto val="1"/>
        <c:lblAlgn val="ctr"/>
        <c:lblOffset val="100"/>
        <c:noMultiLvlLbl val="0"/>
      </c:catAx>
      <c:valAx>
        <c:axId val="2141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4218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lang="zh-CN" altLang="en-US"/>
              <a:t>主机</a:t>
            </a:r>
            <a:r>
              <a:rPr lang="en-US" altLang="zh-CN"/>
              <a:t>2</a:t>
            </a:r>
            <a:r>
              <a:rPr lang="zh-CN" altLang="en-US"/>
              <a:t>节点</a:t>
            </a:r>
            <a:r>
              <a:rPr lang="en-US" altLang="zh-CN"/>
              <a:t>60</a:t>
            </a:r>
            <a:r>
              <a:rPr lang="zh-CN" altLang="en-US"/>
              <a:t>并发</a:t>
            </a:r>
            <a:r>
              <a:rPr lang="zh-CN" altLang="en-US" baseline="0"/>
              <a:t> </a:t>
            </a:r>
            <a:r>
              <a:rPr lang="en-US" altLang="zh-CN" baseline="0"/>
              <a:t>4k</a:t>
            </a:r>
            <a:r>
              <a:rPr lang="zh-CN" altLang="en-US" baseline="0"/>
              <a:t>大小 </a:t>
            </a:r>
            <a:r>
              <a:rPr lang="en-US" altLang="zh-CN" baseline="0"/>
              <a:t>5</a:t>
            </a:r>
            <a:r>
              <a:rPr lang="zh-CN" altLang="en-US" baseline="0"/>
              <a:t>表事务</a:t>
            </a:r>
            <a:r>
              <a:rPr lang="zh-CN" altLang="en-US"/>
              <a:t>前三小时平均耗时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毫秒</c:v>
          </c:tx>
          <c:marker>
            <c:symbol val="none"/>
          </c:marker>
          <c:cat>
            <c:numRef>
              <c:f>并发事务!$K$131:$AA$131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并发事务!$K$129:$AA$129</c:f>
              <c:numCache>
                <c:formatCode>General</c:formatCode>
                <c:ptCount val="17"/>
                <c:pt idx="0">
                  <c:v>25.125102070727198</c:v>
                </c:pt>
                <c:pt idx="1">
                  <c:v>25.473344268002201</c:v>
                </c:pt>
                <c:pt idx="2">
                  <c:v>25.3837171915455</c:v>
                </c:pt>
                <c:pt idx="3">
                  <c:v>24.755879521386301</c:v>
                </c:pt>
                <c:pt idx="4">
                  <c:v>24.8135537144511</c:v>
                </c:pt>
                <c:pt idx="5">
                  <c:v>25.1113443986007</c:v>
                </c:pt>
                <c:pt idx="6">
                  <c:v>25.314479671418098</c:v>
                </c:pt>
                <c:pt idx="7">
                  <c:v>25.377275495702801</c:v>
                </c:pt>
                <c:pt idx="8">
                  <c:v>25.042258811744802</c:v>
                </c:pt>
                <c:pt idx="9">
                  <c:v>25.074893832202999</c:v>
                </c:pt>
                <c:pt idx="10">
                  <c:v>25.583808291996501</c:v>
                </c:pt>
                <c:pt idx="11">
                  <c:v>25.843781519542599</c:v>
                </c:pt>
                <c:pt idx="12">
                  <c:v>25.928137286605999</c:v>
                </c:pt>
                <c:pt idx="13">
                  <c:v>25.200748462229299</c:v>
                </c:pt>
                <c:pt idx="14">
                  <c:v>25.404029925947299</c:v>
                </c:pt>
                <c:pt idx="15">
                  <c:v>25.0142616033169</c:v>
                </c:pt>
                <c:pt idx="16">
                  <c:v>25.227061068408101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89888"/>
        <c:axId val="230791424"/>
      </c:lineChart>
      <c:catAx>
        <c:axId val="2307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91424"/>
        <c:crosses val="autoZero"/>
        <c:auto val="1"/>
        <c:lblAlgn val="ctr"/>
        <c:lblOffset val="100"/>
        <c:noMultiLvlLbl val="0"/>
      </c:catAx>
      <c:valAx>
        <c:axId val="2307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898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lang="zh-CN" altLang="en-US"/>
              <a:t>主机</a:t>
            </a:r>
            <a:r>
              <a:rPr lang="en-US" altLang="zh-CN"/>
              <a:t>2</a:t>
            </a:r>
            <a:r>
              <a:rPr lang="zh-CN" altLang="en-US"/>
              <a:t>节点</a:t>
            </a:r>
            <a:r>
              <a:rPr lang="en-US" altLang="zh-CN"/>
              <a:t>60</a:t>
            </a:r>
            <a:r>
              <a:rPr lang="zh-CN" altLang="en-US"/>
              <a:t>并发</a:t>
            </a:r>
            <a:r>
              <a:rPr lang="zh-CN" altLang="en-US" baseline="0"/>
              <a:t> </a:t>
            </a:r>
            <a:r>
              <a:rPr lang="en-US" altLang="zh-CN" baseline="0"/>
              <a:t>4k</a:t>
            </a:r>
            <a:r>
              <a:rPr lang="zh-CN" altLang="en-US" baseline="0"/>
              <a:t>大小 </a:t>
            </a:r>
            <a:r>
              <a:rPr lang="en-US" altLang="zh-CN" baseline="0"/>
              <a:t>5</a:t>
            </a:r>
            <a:r>
              <a:rPr lang="zh-CN" altLang="en-US" baseline="0"/>
              <a:t>表 </a:t>
            </a:r>
            <a:r>
              <a:rPr lang="en-US" altLang="zh-CN" baseline="0"/>
              <a:t>EP </a:t>
            </a:r>
            <a:r>
              <a:rPr lang="zh-CN" altLang="en-US" baseline="0"/>
              <a:t>事务</a:t>
            </a:r>
            <a:r>
              <a:rPr lang="zh-CN" altLang="en-US"/>
              <a:t>前三小时平均耗时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毫秒</c:v>
          </c:tx>
          <c:marker>
            <c:symbol val="none"/>
          </c:marker>
          <c:cat>
            <c:numRef>
              <c:f>并发事务!$K$131:$AA$131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并发事务!$K$198:$AA$198</c:f>
              <c:numCache>
                <c:formatCode>General</c:formatCode>
                <c:ptCount val="17"/>
                <c:pt idx="0">
                  <c:v>24.346664033620002</c:v>
                </c:pt>
                <c:pt idx="1">
                  <c:v>26.224941522022799</c:v>
                </c:pt>
                <c:pt idx="2">
                  <c:v>26.334520093604599</c:v>
                </c:pt>
                <c:pt idx="3">
                  <c:v>26.148633189152701</c:v>
                </c:pt>
                <c:pt idx="4">
                  <c:v>26.090113803626998</c:v>
                </c:pt>
                <c:pt idx="5">
                  <c:v>26.121842431595201</c:v>
                </c:pt>
                <c:pt idx="6">
                  <c:v>25.833025370183702</c:v>
                </c:pt>
                <c:pt idx="7">
                  <c:v>25.910819278513198</c:v>
                </c:pt>
                <c:pt idx="8">
                  <c:v>25.913187941154</c:v>
                </c:pt>
                <c:pt idx="9">
                  <c:v>25.9514448466918</c:v>
                </c:pt>
                <c:pt idx="10">
                  <c:v>25.993980949300202</c:v>
                </c:pt>
                <c:pt idx="11">
                  <c:v>25.782332656547101</c:v>
                </c:pt>
                <c:pt idx="12">
                  <c:v>26.057632244293199</c:v>
                </c:pt>
                <c:pt idx="13">
                  <c:v>25.586281204602098</c:v>
                </c:pt>
                <c:pt idx="14">
                  <c:v>26.0589148633536</c:v>
                </c:pt>
                <c:pt idx="15">
                  <c:v>26.226030500873499</c:v>
                </c:pt>
                <c:pt idx="16">
                  <c:v>26.0751471253961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04096"/>
        <c:axId val="138305920"/>
      </c:lineChart>
      <c:catAx>
        <c:axId val="2308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5920"/>
        <c:crosses val="autoZero"/>
        <c:auto val="1"/>
        <c:lblAlgn val="ctr"/>
        <c:lblOffset val="100"/>
        <c:noMultiLvlLbl val="0"/>
      </c:catAx>
      <c:valAx>
        <c:axId val="1383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0409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127001</xdr:colOff>
      <xdr:row>87</xdr:row>
      <xdr:rowOff>54430</xdr:rowOff>
    </xdr:from>
    <xdr:to>
      <xdr:col>8</xdr:col>
      <xdr:colOff>800420</xdr:colOff>
      <xdr:row>103</xdr:row>
      <xdr:rowOff>64729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90714</xdr:colOff>
      <xdr:row>108</xdr:row>
      <xdr:rowOff>18143</xdr:rowOff>
    </xdr:from>
    <xdr:to>
      <xdr:col>8</xdr:col>
      <xdr:colOff>764133</xdr:colOff>
      <xdr:row>124</xdr:row>
      <xdr:rowOff>28442</xdr:rowOff>
    </xdr:to>
    <xdr:graphicFrame macro="">
      <xdr:nvGraphicFramePr>
        <xdr:cNvPr id="3" name="图表 2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7"/>
      <c r="I1" s="107"/>
    </row>
    <row r="2" spans="1:9" ht="37.5" customHeight="1">
      <c r="A2" s="106">
        <v>1</v>
      </c>
      <c r="B2" s="106" t="s">
        <v>7</v>
      </c>
      <c r="C2" s="106" t="s">
        <v>8</v>
      </c>
      <c r="D2" s="106" t="s">
        <v>9</v>
      </c>
      <c r="E2" s="106"/>
      <c r="F2" s="106" t="s">
        <v>10</v>
      </c>
      <c r="G2" s="106" t="s">
        <v>11</v>
      </c>
      <c r="H2" s="107"/>
      <c r="I2" s="107"/>
    </row>
    <row r="3" spans="1:9" ht="37.5" customHeight="1">
      <c r="A3" s="106">
        <v>2</v>
      </c>
      <c r="B3" s="106" t="s">
        <v>7</v>
      </c>
      <c r="C3" s="106" t="s">
        <v>12</v>
      </c>
      <c r="D3" s="108" t="s">
        <v>13</v>
      </c>
      <c r="E3" s="106"/>
      <c r="F3" s="106"/>
      <c r="G3" s="106" t="s">
        <v>14</v>
      </c>
      <c r="H3" s="107"/>
      <c r="I3" s="107"/>
    </row>
    <row r="4" spans="1:9" ht="37.5" customHeight="1">
      <c r="A4" s="106">
        <v>3</v>
      </c>
      <c r="B4" s="106" t="s">
        <v>7</v>
      </c>
      <c r="C4" s="106" t="s">
        <v>15</v>
      </c>
      <c r="D4" s="108" t="s">
        <v>16</v>
      </c>
      <c r="E4" s="106" t="s">
        <v>17</v>
      </c>
      <c r="F4" s="106" t="s">
        <v>18</v>
      </c>
      <c r="G4" s="106" t="s">
        <v>19</v>
      </c>
      <c r="H4" s="107"/>
      <c r="I4" s="107"/>
    </row>
    <row r="5" spans="1:9" ht="37.5" customHeight="1">
      <c r="A5" s="106">
        <v>4</v>
      </c>
      <c r="B5" s="106" t="s">
        <v>7</v>
      </c>
      <c r="C5" s="108" t="s">
        <v>20</v>
      </c>
      <c r="D5" s="108" t="s">
        <v>21</v>
      </c>
      <c r="E5" s="106" t="s">
        <v>22</v>
      </c>
      <c r="F5" s="106" t="s">
        <v>23</v>
      </c>
      <c r="G5" s="106" t="s">
        <v>11</v>
      </c>
      <c r="H5" s="107"/>
      <c r="I5" s="107"/>
    </row>
    <row r="6" spans="1:9" ht="37.5" customHeight="1">
      <c r="A6" s="106">
        <v>5</v>
      </c>
      <c r="B6" s="106" t="s">
        <v>7</v>
      </c>
      <c r="C6" s="108" t="s">
        <v>24</v>
      </c>
      <c r="D6" s="108" t="s">
        <v>25</v>
      </c>
      <c r="E6" s="106" t="s">
        <v>26</v>
      </c>
      <c r="F6" s="106" t="s">
        <v>27</v>
      </c>
      <c r="G6" s="106" t="s">
        <v>19</v>
      </c>
      <c r="H6" s="107"/>
      <c r="I6" s="107"/>
    </row>
    <row r="7" spans="1:9" ht="37.5" customHeight="1">
      <c r="A7" s="106">
        <v>6</v>
      </c>
      <c r="B7" s="106" t="s">
        <v>7</v>
      </c>
      <c r="C7" s="106" t="s">
        <v>28</v>
      </c>
      <c r="D7" s="106" t="s">
        <v>29</v>
      </c>
      <c r="E7" s="106" t="s">
        <v>30</v>
      </c>
      <c r="F7" s="106" t="s">
        <v>31</v>
      </c>
      <c r="G7" s="106" t="s">
        <v>19</v>
      </c>
      <c r="H7" s="107"/>
      <c r="I7" s="107"/>
    </row>
    <row r="8" spans="1:9" ht="37.5" customHeight="1">
      <c r="A8" s="106">
        <v>7</v>
      </c>
      <c r="B8" s="106" t="s">
        <v>7</v>
      </c>
      <c r="C8" s="106" t="s">
        <v>32</v>
      </c>
      <c r="D8" s="106" t="s">
        <v>33</v>
      </c>
      <c r="E8" s="106" t="s">
        <v>34</v>
      </c>
      <c r="F8" s="106" t="s">
        <v>35</v>
      </c>
      <c r="G8" s="106" t="s">
        <v>19</v>
      </c>
      <c r="H8" s="107"/>
      <c r="I8" s="107"/>
    </row>
    <row r="9" spans="1:9" ht="37.5" customHeight="1">
      <c r="A9" s="106">
        <v>9</v>
      </c>
      <c r="B9" s="106" t="s">
        <v>36</v>
      </c>
      <c r="C9" s="106" t="s">
        <v>37</v>
      </c>
      <c r="D9" s="106" t="s">
        <v>38</v>
      </c>
      <c r="E9" s="106" t="s">
        <v>39</v>
      </c>
      <c r="F9" s="106" t="s">
        <v>40</v>
      </c>
      <c r="G9" s="106" t="s">
        <v>19</v>
      </c>
      <c r="H9" s="107"/>
      <c r="I9" s="107"/>
    </row>
    <row r="10" spans="1:9" ht="37.5" customHeight="1">
      <c r="A10" s="106">
        <v>10</v>
      </c>
      <c r="B10" s="106" t="s">
        <v>36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19</v>
      </c>
      <c r="H10" s="107"/>
      <c r="I10" s="107"/>
    </row>
    <row r="11" spans="1:9" ht="37.5" customHeight="1">
      <c r="A11" s="106">
        <v>11</v>
      </c>
      <c r="B11" s="106" t="s">
        <v>45</v>
      </c>
      <c r="C11" s="106" t="s">
        <v>46</v>
      </c>
      <c r="D11" s="106" t="s">
        <v>47</v>
      </c>
      <c r="E11" s="106" t="s">
        <v>48</v>
      </c>
      <c r="F11" s="106" t="s">
        <v>49</v>
      </c>
      <c r="G11" s="106" t="s">
        <v>19</v>
      </c>
      <c r="H11" s="107"/>
      <c r="I11" s="107"/>
    </row>
    <row r="12" spans="1:9" ht="37.5" customHeight="1">
      <c r="A12" s="106">
        <v>12</v>
      </c>
      <c r="B12" s="106" t="s">
        <v>45</v>
      </c>
      <c r="C12" s="106" t="s">
        <v>50</v>
      </c>
      <c r="D12" s="106" t="s">
        <v>51</v>
      </c>
      <c r="E12" s="106" t="s">
        <v>48</v>
      </c>
      <c r="F12" s="106" t="s">
        <v>52</v>
      </c>
      <c r="G12" s="106" t="s">
        <v>19</v>
      </c>
      <c r="H12" s="107"/>
      <c r="I12" s="107"/>
    </row>
    <row r="13" spans="1:9" ht="37.5" customHeight="1">
      <c r="A13" s="106">
        <v>13</v>
      </c>
      <c r="B13" s="106" t="s">
        <v>53</v>
      </c>
      <c r="C13" s="106" t="s">
        <v>54</v>
      </c>
      <c r="D13" s="106" t="s">
        <v>55</v>
      </c>
      <c r="E13" s="106" t="s">
        <v>56</v>
      </c>
      <c r="F13" s="106" t="s">
        <v>57</v>
      </c>
      <c r="G13" s="106" t="s">
        <v>19</v>
      </c>
      <c r="H13" s="107"/>
      <c r="I13" s="107"/>
    </row>
    <row r="14" spans="1:9" ht="37.5" customHeight="1">
      <c r="A14" s="106">
        <v>14</v>
      </c>
      <c r="B14" s="106" t="s">
        <v>53</v>
      </c>
      <c r="C14" s="106" t="s">
        <v>58</v>
      </c>
      <c r="D14" s="108" t="s">
        <v>59</v>
      </c>
      <c r="E14" s="106" t="s">
        <v>60</v>
      </c>
      <c r="F14" s="106" t="s">
        <v>61</v>
      </c>
      <c r="G14" s="106" t="s">
        <v>19</v>
      </c>
      <c r="H14" s="107"/>
      <c r="I14" s="107"/>
    </row>
    <row r="15" spans="1:9" ht="37.5" customHeight="1">
      <c r="A15" s="106">
        <v>15</v>
      </c>
      <c r="B15" s="106" t="s">
        <v>53</v>
      </c>
      <c r="C15" s="108" t="s">
        <v>62</v>
      </c>
      <c r="D15" s="108" t="s">
        <v>63</v>
      </c>
      <c r="E15" s="106" t="s">
        <v>64</v>
      </c>
      <c r="F15" s="106" t="s">
        <v>65</v>
      </c>
      <c r="G15" s="106" t="s">
        <v>19</v>
      </c>
      <c r="H15" s="107"/>
      <c r="I15" s="107"/>
    </row>
    <row r="16" spans="1:9" ht="37.5" customHeight="1">
      <c r="A16" s="106">
        <v>16</v>
      </c>
      <c r="B16" s="106" t="s">
        <v>66</v>
      </c>
      <c r="C16" s="106" t="s">
        <v>67</v>
      </c>
      <c r="D16" s="106" t="s">
        <v>68</v>
      </c>
      <c r="E16" s="106"/>
      <c r="F16" s="106" t="s">
        <v>69</v>
      </c>
      <c r="G16" s="106" t="s">
        <v>19</v>
      </c>
      <c r="H16" s="107"/>
      <c r="I16" s="107"/>
    </row>
    <row r="17" spans="1:9" ht="37.5" customHeight="1">
      <c r="A17" s="106">
        <v>16</v>
      </c>
      <c r="B17" s="106" t="s">
        <v>66</v>
      </c>
      <c r="C17" s="106" t="s">
        <v>70</v>
      </c>
      <c r="D17" s="106" t="s">
        <v>71</v>
      </c>
      <c r="E17" s="106"/>
      <c r="F17" s="106" t="s">
        <v>69</v>
      </c>
      <c r="G17" s="106" t="s">
        <v>19</v>
      </c>
      <c r="H17" s="107"/>
      <c r="I17" s="107"/>
    </row>
    <row r="18" spans="1:9" ht="37.5" customHeight="1">
      <c r="A18" s="106">
        <v>17</v>
      </c>
      <c r="B18" s="106" t="s">
        <v>66</v>
      </c>
      <c r="C18" s="106" t="s">
        <v>72</v>
      </c>
      <c r="D18" s="106" t="s">
        <v>73</v>
      </c>
      <c r="E18" s="106" t="s">
        <v>74</v>
      </c>
      <c r="F18" s="106" t="s">
        <v>75</v>
      </c>
      <c r="G18" s="106" t="s">
        <v>19</v>
      </c>
      <c r="H18" s="107"/>
      <c r="I18" s="107"/>
    </row>
    <row r="19" spans="1:9" ht="37.5" customHeight="1">
      <c r="A19" s="106">
        <v>18</v>
      </c>
      <c r="B19" s="106" t="s">
        <v>66</v>
      </c>
      <c r="C19" s="106" t="s">
        <v>76</v>
      </c>
      <c r="D19" s="106" t="s">
        <v>77</v>
      </c>
      <c r="E19" s="106"/>
      <c r="F19" s="106" t="s">
        <v>78</v>
      </c>
      <c r="G19" s="106" t="s">
        <v>19</v>
      </c>
      <c r="H19" s="107"/>
      <c r="I19" s="107"/>
    </row>
    <row r="20" spans="1:9" ht="37.5" customHeight="1">
      <c r="A20" s="106">
        <v>19</v>
      </c>
      <c r="B20" s="106" t="s">
        <v>66</v>
      </c>
      <c r="C20" s="106" t="s">
        <v>79</v>
      </c>
      <c r="D20" s="108" t="s">
        <v>80</v>
      </c>
      <c r="E20" s="106"/>
      <c r="F20" s="106" t="s">
        <v>81</v>
      </c>
      <c r="G20" s="106" t="s">
        <v>19</v>
      </c>
      <c r="H20" s="107"/>
      <c r="I20" s="107"/>
    </row>
    <row r="21" spans="1:9" ht="37.5" customHeight="1">
      <c r="A21" s="106">
        <v>21</v>
      </c>
      <c r="B21" s="106" t="s">
        <v>82</v>
      </c>
      <c r="C21" s="108" t="s">
        <v>83</v>
      </c>
      <c r="D21" s="108" t="s">
        <v>84</v>
      </c>
      <c r="E21" s="106"/>
      <c r="F21" s="106" t="s">
        <v>85</v>
      </c>
      <c r="G21" s="106" t="s">
        <v>19</v>
      </c>
      <c r="H21" s="107"/>
      <c r="I21" s="107"/>
    </row>
    <row r="22" spans="1:9" ht="37.5" customHeight="1">
      <c r="A22" s="106">
        <v>22</v>
      </c>
      <c r="B22" s="106" t="s">
        <v>82</v>
      </c>
      <c r="C22" s="106" t="s">
        <v>86</v>
      </c>
      <c r="D22" s="106" t="s">
        <v>87</v>
      </c>
      <c r="E22" s="106"/>
      <c r="F22" s="106" t="s">
        <v>88</v>
      </c>
      <c r="G22" s="106" t="s">
        <v>19</v>
      </c>
      <c r="H22" s="107"/>
      <c r="I22" s="107"/>
    </row>
    <row r="23" spans="1:9" ht="37.5" customHeight="1">
      <c r="A23" s="106">
        <v>23</v>
      </c>
      <c r="B23" s="106" t="s">
        <v>82</v>
      </c>
      <c r="C23" s="106" t="s">
        <v>89</v>
      </c>
      <c r="D23" s="106" t="s">
        <v>90</v>
      </c>
      <c r="E23" s="106"/>
      <c r="F23" s="106" t="s">
        <v>91</v>
      </c>
      <c r="G23" s="106" t="s">
        <v>19</v>
      </c>
      <c r="H23" s="107"/>
      <c r="I23" s="107"/>
    </row>
    <row r="24" spans="1:9" ht="37.5" customHeight="1">
      <c r="A24" s="106">
        <v>24</v>
      </c>
      <c r="B24" s="106" t="s">
        <v>82</v>
      </c>
      <c r="C24" s="106" t="s">
        <v>92</v>
      </c>
      <c r="D24" s="106" t="s">
        <v>93</v>
      </c>
      <c r="E24" s="106" t="s">
        <v>94</v>
      </c>
      <c r="F24" s="106" t="s">
        <v>95</v>
      </c>
      <c r="G24" s="106" t="s">
        <v>19</v>
      </c>
      <c r="H24" s="107"/>
      <c r="I24" s="107"/>
    </row>
    <row r="25" spans="1:9" ht="28">
      <c r="A25" s="106">
        <v>25</v>
      </c>
      <c r="B25" s="106" t="s">
        <v>96</v>
      </c>
      <c r="C25" s="108" t="s">
        <v>97</v>
      </c>
      <c r="D25" s="108" t="s">
        <v>98</v>
      </c>
      <c r="E25" s="106" t="s">
        <v>99</v>
      </c>
      <c r="F25" s="106" t="s">
        <v>100</v>
      </c>
      <c r="G25" s="106" t="s">
        <v>19</v>
      </c>
    </row>
    <row r="26" spans="1:9" ht="42">
      <c r="A26" s="106">
        <v>26</v>
      </c>
      <c r="B26" s="106" t="s">
        <v>101</v>
      </c>
      <c r="C26" s="106" t="s">
        <v>102</v>
      </c>
      <c r="D26" s="106" t="s">
        <v>103</v>
      </c>
      <c r="E26" s="106" t="s">
        <v>104</v>
      </c>
      <c r="F26" s="106" t="s">
        <v>105</v>
      </c>
      <c r="G26" s="106" t="s">
        <v>19</v>
      </c>
    </row>
    <row r="27" spans="1:9" ht="28">
      <c r="A27" s="106">
        <v>27</v>
      </c>
      <c r="B27" s="106" t="s">
        <v>101</v>
      </c>
      <c r="C27" s="106" t="s">
        <v>76</v>
      </c>
      <c r="D27" s="106" t="s">
        <v>106</v>
      </c>
      <c r="E27" s="106" t="s">
        <v>104</v>
      </c>
      <c r="F27" s="106" t="s">
        <v>107</v>
      </c>
      <c r="G27" s="106" t="s">
        <v>19</v>
      </c>
    </row>
    <row r="28" spans="1:9" ht="28">
      <c r="A28" s="106">
        <v>28</v>
      </c>
      <c r="B28" s="106" t="s">
        <v>101</v>
      </c>
      <c r="C28" s="108" t="s">
        <v>108</v>
      </c>
      <c r="D28" s="108" t="s">
        <v>109</v>
      </c>
      <c r="E28" s="106" t="s">
        <v>104</v>
      </c>
      <c r="F28" s="106" t="s">
        <v>110</v>
      </c>
      <c r="G28" s="106" t="s">
        <v>19</v>
      </c>
      <c r="H28" s="107"/>
      <c r="I28" s="107"/>
    </row>
    <row r="29" spans="1:9" ht="37.5" customHeight="1">
      <c r="A29" s="106">
        <v>29</v>
      </c>
      <c r="B29" s="106" t="s">
        <v>111</v>
      </c>
      <c r="C29" s="108" t="s">
        <v>112</v>
      </c>
      <c r="D29" s="108" t="s">
        <v>113</v>
      </c>
      <c r="E29" s="106"/>
      <c r="F29" s="109" t="s">
        <v>114</v>
      </c>
      <c r="G29" s="106" t="s">
        <v>19</v>
      </c>
      <c r="H29" s="107"/>
      <c r="I29" s="107"/>
    </row>
    <row r="30" spans="1:9" ht="37.5" customHeight="1">
      <c r="A30" s="106"/>
      <c r="G30" s="106"/>
      <c r="H30" s="107"/>
      <c r="I30" s="107"/>
    </row>
    <row r="31" spans="1:9">
      <c r="A31" s="106"/>
      <c r="B31" s="106"/>
      <c r="C31" s="106"/>
      <c r="D31" s="106"/>
      <c r="E31" s="106"/>
      <c r="G31" s="106"/>
      <c r="H31" s="107"/>
      <c r="I31" s="107"/>
    </row>
    <row r="32" spans="1:9">
      <c r="A32" s="106"/>
      <c r="B32" s="106"/>
      <c r="C32" s="106"/>
      <c r="D32" s="106"/>
      <c r="E32" s="106"/>
      <c r="G32" s="106"/>
      <c r="H32" s="107"/>
      <c r="I32" s="107"/>
    </row>
    <row r="33" spans="1:9">
      <c r="A33" s="106"/>
      <c r="B33" s="106"/>
      <c r="C33" s="106"/>
      <c r="D33" s="106"/>
      <c r="E33" s="106"/>
      <c r="G33" s="106"/>
      <c r="H33" s="107"/>
      <c r="I33" s="107"/>
    </row>
    <row r="34" spans="1:9">
      <c r="A34" s="106"/>
      <c r="B34" s="106"/>
      <c r="C34" s="106"/>
      <c r="D34" s="106"/>
      <c r="E34" s="106"/>
      <c r="G34" s="106"/>
      <c r="H34" s="107"/>
      <c r="I34" s="107"/>
    </row>
    <row r="35" spans="1:9">
      <c r="A35" s="106"/>
      <c r="B35" s="106"/>
      <c r="C35" s="106"/>
      <c r="D35" s="106"/>
      <c r="E35" s="106"/>
      <c r="G35" s="106"/>
      <c r="H35" s="107"/>
      <c r="I35" s="107"/>
    </row>
    <row r="36" spans="1:9">
      <c r="A36" s="106"/>
      <c r="B36" s="106"/>
      <c r="C36" s="106"/>
      <c r="D36" s="106"/>
      <c r="E36" s="106"/>
      <c r="G36" s="106"/>
      <c r="H36" s="107"/>
      <c r="I36" s="107"/>
    </row>
    <row r="37" spans="1:9">
      <c r="A37" s="106"/>
      <c r="B37" s="106"/>
      <c r="C37" s="106"/>
      <c r="D37" s="106"/>
      <c r="E37" s="106"/>
      <c r="G37" s="106"/>
      <c r="H37" s="107"/>
      <c r="I37" s="107"/>
    </row>
    <row r="38" spans="1:9">
      <c r="A38" s="106"/>
      <c r="B38" s="106"/>
      <c r="C38" s="106"/>
      <c r="D38" s="106"/>
      <c r="E38" s="106"/>
      <c r="G38" s="106"/>
      <c r="H38" s="107"/>
      <c r="I38" s="107"/>
    </row>
    <row r="39" spans="1:9">
      <c r="A39" s="106"/>
      <c r="B39" s="106"/>
      <c r="C39" s="106"/>
      <c r="D39" s="110"/>
      <c r="E39" s="106"/>
      <c r="G39" s="106"/>
      <c r="H39" s="107"/>
      <c r="I39" s="107"/>
    </row>
    <row r="40" spans="1:9">
      <c r="A40" s="106"/>
      <c r="B40" s="106"/>
      <c r="C40" s="106"/>
      <c r="D40" s="106"/>
      <c r="E40" s="106"/>
      <c r="G40" s="106"/>
      <c r="H40" s="107"/>
      <c r="I40" s="107"/>
    </row>
    <row r="41" spans="1:9">
      <c r="A41" s="106"/>
      <c r="B41" s="106"/>
      <c r="C41" s="106"/>
      <c r="D41" s="106"/>
      <c r="E41" s="106"/>
      <c r="G41" s="106"/>
      <c r="H41" s="107"/>
      <c r="I41" s="107"/>
    </row>
    <row r="42" spans="1:9">
      <c r="A42" s="106"/>
      <c r="B42" s="106"/>
      <c r="C42" s="106"/>
      <c r="D42" s="106"/>
      <c r="E42" s="106"/>
      <c r="G42" s="106"/>
      <c r="H42" s="107"/>
      <c r="I42" s="107"/>
    </row>
    <row r="43" spans="1:9">
      <c r="A43" s="107"/>
      <c r="B43" s="107"/>
      <c r="C43" s="107"/>
      <c r="D43" s="107"/>
      <c r="E43" s="107"/>
      <c r="G43" s="107"/>
      <c r="H43" s="107"/>
      <c r="I43" s="107"/>
    </row>
  </sheetData>
  <phoneticPr fontId="11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5"/>
  <sheetViews>
    <sheetView workbookViewId="0">
      <selection activeCell="K16" sqref="K16"/>
    </sheetView>
  </sheetViews>
  <sheetFormatPr defaultColWidth="9" defaultRowHeight="14"/>
  <cols>
    <col min="3" max="3" width="9.6328125" customWidth="1"/>
    <col min="4" max="4" width="9.26953125" customWidth="1"/>
    <col min="5" max="5" width="7.453125" customWidth="1"/>
    <col min="6" max="6" width="9.26953125" customWidth="1"/>
    <col min="7" max="7" width="6.26953125" customWidth="1"/>
    <col min="8" max="8" width="9.26953125" customWidth="1"/>
    <col min="9" max="9" width="6.26953125" customWidth="1"/>
    <col min="10" max="10" width="8.81640625" customWidth="1"/>
    <col min="11" max="11" width="6.453125" customWidth="1"/>
  </cols>
  <sheetData>
    <row r="1" spans="1:12">
      <c r="A1" s="111" t="s">
        <v>209</v>
      </c>
      <c r="B1" s="111"/>
      <c r="C1" s="111"/>
      <c r="D1" s="111"/>
      <c r="E1" s="111"/>
      <c r="F1" s="111"/>
      <c r="G1" s="67"/>
    </row>
    <row r="2" spans="1:12" ht="42">
      <c r="A2" s="6" t="s">
        <v>116</v>
      </c>
      <c r="B2" s="6" t="s">
        <v>153</v>
      </c>
      <c r="C2" s="6" t="s">
        <v>210</v>
      </c>
      <c r="D2" s="6" t="s">
        <v>211</v>
      </c>
      <c r="E2" s="6" t="s">
        <v>187</v>
      </c>
      <c r="F2" s="6" t="s">
        <v>212</v>
      </c>
      <c r="G2" s="6"/>
      <c r="H2" s="6" t="s">
        <v>213</v>
      </c>
      <c r="I2" s="6"/>
      <c r="J2" s="6" t="s">
        <v>214</v>
      </c>
      <c r="K2" s="6" t="s">
        <v>215</v>
      </c>
      <c r="L2" s="6" t="s">
        <v>216</v>
      </c>
    </row>
    <row r="3" spans="1:12">
      <c r="A3" s="118">
        <v>3</v>
      </c>
      <c r="B3" s="21" t="s">
        <v>161</v>
      </c>
      <c r="C3" s="16" t="s">
        <v>166</v>
      </c>
      <c r="D3" s="12" t="s">
        <v>217</v>
      </c>
      <c r="E3" s="8">
        <v>2000</v>
      </c>
      <c r="F3" s="12">
        <v>16393664</v>
      </c>
      <c r="G3" s="16" t="s">
        <v>218</v>
      </c>
      <c r="H3" s="12">
        <v>58092000</v>
      </c>
      <c r="I3" s="12" t="s">
        <v>219</v>
      </c>
      <c r="J3" s="12">
        <f>F3/E3</f>
        <v>8196.8320000000003</v>
      </c>
      <c r="K3" s="12">
        <f>H3/E3</f>
        <v>29046</v>
      </c>
      <c r="L3" s="12">
        <f>K3/3/2048</f>
        <v>4.7275390625</v>
      </c>
    </row>
    <row r="4" spans="1:12">
      <c r="A4" s="119"/>
      <c r="B4" s="21" t="s">
        <v>161</v>
      </c>
      <c r="C4" s="16" t="s">
        <v>166</v>
      </c>
      <c r="D4" s="12" t="s">
        <v>220</v>
      </c>
      <c r="E4" s="8">
        <v>2000</v>
      </c>
      <c r="F4" s="12">
        <v>21598528</v>
      </c>
      <c r="G4" s="12" t="s">
        <v>221</v>
      </c>
      <c r="H4" s="12">
        <v>57324000</v>
      </c>
      <c r="I4" s="12" t="s">
        <v>222</v>
      </c>
      <c r="J4" s="12">
        <f>F4/E4</f>
        <v>10799.263999999999</v>
      </c>
      <c r="K4" s="12">
        <f>H4/E4</f>
        <v>28662</v>
      </c>
      <c r="L4" s="12">
        <f t="shared" ref="L4:L5" si="0">K4/3/2048</f>
        <v>4.6650390625</v>
      </c>
    </row>
    <row r="5" spans="1:12">
      <c r="A5" s="120"/>
      <c r="B5" s="68" t="s">
        <v>161</v>
      </c>
      <c r="C5" s="16" t="s">
        <v>166</v>
      </c>
      <c r="D5" s="12" t="s">
        <v>223</v>
      </c>
      <c r="E5" s="8">
        <v>2000</v>
      </c>
      <c r="F5" s="12">
        <v>16215472</v>
      </c>
      <c r="G5" s="12" t="s">
        <v>224</v>
      </c>
      <c r="H5" s="12">
        <v>57480000</v>
      </c>
      <c r="I5" s="12" t="s">
        <v>225</v>
      </c>
      <c r="J5" s="12">
        <f>F5/E5</f>
        <v>8107.7359999999999</v>
      </c>
      <c r="K5" s="12">
        <f>H5/E5</f>
        <v>28740</v>
      </c>
      <c r="L5" s="12">
        <f t="shared" si="0"/>
        <v>4.677734375</v>
      </c>
    </row>
  </sheetData>
  <mergeCells count="2">
    <mergeCell ref="A1:F1"/>
    <mergeCell ref="A3:A5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topLeftCell="B1" zoomScale="85" zoomScaleNormal="85" workbookViewId="0">
      <selection activeCell="J10" sqref="J10"/>
    </sheetView>
  </sheetViews>
  <sheetFormatPr defaultColWidth="9" defaultRowHeight="14"/>
  <cols>
    <col min="2" max="2" width="37.089843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31" customWidth="1"/>
    <col min="10" max="10" width="17.90625" style="31" customWidth="1"/>
    <col min="11" max="11" width="14.90625" customWidth="1"/>
  </cols>
  <sheetData>
    <row r="1" spans="1:13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3" ht="28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3">
      <c r="A3" s="17" t="s">
        <v>129</v>
      </c>
      <c r="B3" s="16" t="s">
        <v>226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19">
        <f t="shared" ref="I3:I14" si="0">K3/C3*H3</f>
        <v>0.30910399999999999</v>
      </c>
      <c r="J3" s="20">
        <f t="shared" ref="J3:J6" si="1">1000/I3*H3</f>
        <v>3235.1570992287402</v>
      </c>
      <c r="K3" s="12">
        <f t="shared" ref="K3:K8" si="2">M3/L3</f>
        <v>3091040</v>
      </c>
      <c r="L3">
        <v>1</v>
      </c>
      <c r="M3" s="66">
        <v>3091040</v>
      </c>
    </row>
    <row r="4" spans="1:13">
      <c r="A4" s="18"/>
      <c r="B4" s="16" t="s">
        <v>226</v>
      </c>
      <c r="C4" s="16">
        <v>10000000</v>
      </c>
      <c r="D4" s="8">
        <f t="shared" ref="D4:D7" si="3">C4/E4/G4/H4</f>
        <v>10000</v>
      </c>
      <c r="E4" s="12">
        <v>1</v>
      </c>
      <c r="F4" s="14" t="s">
        <v>131</v>
      </c>
      <c r="G4" s="8">
        <v>20</v>
      </c>
      <c r="H4" s="15">
        <v>50</v>
      </c>
      <c r="I4" s="19">
        <f t="shared" si="0"/>
        <v>0.54743200000000003</v>
      </c>
      <c r="J4" s="20">
        <f t="shared" si="1"/>
        <v>91335.544871326507</v>
      </c>
      <c r="K4" s="12">
        <f t="shared" si="2"/>
        <v>109486.39999999999</v>
      </c>
      <c r="L4">
        <v>5</v>
      </c>
      <c r="M4" s="66">
        <v>547432</v>
      </c>
    </row>
    <row r="5" spans="1:13">
      <c r="A5" s="18"/>
      <c r="B5" s="16" t="s">
        <v>226</v>
      </c>
      <c r="C5" s="16">
        <v>10000000</v>
      </c>
      <c r="D5" s="8">
        <f t="shared" si="3"/>
        <v>5000</v>
      </c>
      <c r="E5" s="12">
        <v>1</v>
      </c>
      <c r="F5" s="14" t="s">
        <v>131</v>
      </c>
      <c r="G5" s="8">
        <v>20</v>
      </c>
      <c r="H5" s="15">
        <v>100</v>
      </c>
      <c r="I5" s="19">
        <f t="shared" si="0"/>
        <v>0.86236400000000002</v>
      </c>
      <c r="J5" s="20">
        <f t="shared" si="1"/>
        <v>115960.313742225</v>
      </c>
      <c r="K5" s="12">
        <f t="shared" si="2"/>
        <v>86236.4</v>
      </c>
      <c r="L5">
        <v>5</v>
      </c>
      <c r="M5" s="66">
        <v>431182</v>
      </c>
    </row>
    <row r="6" spans="1:13">
      <c r="A6" s="18"/>
      <c r="B6" s="16" t="s">
        <v>226</v>
      </c>
      <c r="C6" s="16">
        <v>10000000</v>
      </c>
      <c r="D6" s="8">
        <f t="shared" si="3"/>
        <v>2500</v>
      </c>
      <c r="E6" s="12">
        <v>1</v>
      </c>
      <c r="F6" s="14" t="s">
        <v>131</v>
      </c>
      <c r="G6" s="8">
        <v>20</v>
      </c>
      <c r="H6" s="15">
        <v>200</v>
      </c>
      <c r="I6" s="19">
        <f t="shared" si="0"/>
        <v>1.587672</v>
      </c>
      <c r="J6" s="20">
        <f t="shared" si="1"/>
        <v>125970.60349996699</v>
      </c>
      <c r="K6" s="12">
        <f t="shared" si="2"/>
        <v>79383.600000000006</v>
      </c>
      <c r="L6">
        <v>5</v>
      </c>
      <c r="M6" s="66">
        <v>396918</v>
      </c>
    </row>
    <row r="7" spans="1:13">
      <c r="A7" s="17" t="s">
        <v>129</v>
      </c>
      <c r="B7" s="16" t="s">
        <v>227</v>
      </c>
      <c r="C7" s="16">
        <v>10000000</v>
      </c>
      <c r="D7" s="8">
        <f t="shared" si="3"/>
        <v>500000</v>
      </c>
      <c r="E7" s="12">
        <v>1</v>
      </c>
      <c r="F7" s="14" t="s">
        <v>131</v>
      </c>
      <c r="G7" s="8">
        <v>20</v>
      </c>
      <c r="H7" s="15">
        <v>1</v>
      </c>
      <c r="I7" s="19">
        <f t="shared" si="0"/>
        <v>0.59561090000000005</v>
      </c>
      <c r="J7" s="20">
        <f t="shared" ref="J7:J10" si="4">1000/I7*H7</f>
        <v>1678.9484544356101</v>
      </c>
      <c r="K7" s="12">
        <f t="shared" si="2"/>
        <v>5956109</v>
      </c>
      <c r="L7">
        <v>1</v>
      </c>
      <c r="M7" s="66">
        <v>5956109</v>
      </c>
    </row>
    <row r="8" spans="1:13">
      <c r="A8" s="18"/>
      <c r="B8" s="16" t="s">
        <v>227</v>
      </c>
      <c r="C8" s="16">
        <v>10000000</v>
      </c>
      <c r="D8" s="8">
        <f t="shared" ref="D8:D11" si="5">C8/E8/G8/H8</f>
        <v>10000</v>
      </c>
      <c r="E8" s="12">
        <v>1</v>
      </c>
      <c r="F8" s="14" t="s">
        <v>131</v>
      </c>
      <c r="G8" s="8">
        <v>20</v>
      </c>
      <c r="H8" s="15">
        <v>50</v>
      </c>
      <c r="I8" s="19">
        <f t="shared" si="0"/>
        <v>1.313131</v>
      </c>
      <c r="J8" s="20">
        <f t="shared" si="4"/>
        <v>38076.932156806899</v>
      </c>
      <c r="K8" s="12">
        <f t="shared" si="2"/>
        <v>262626.2</v>
      </c>
      <c r="L8">
        <v>5</v>
      </c>
      <c r="M8" s="66">
        <v>1313131</v>
      </c>
    </row>
    <row r="9" spans="1:13">
      <c r="A9" s="18"/>
      <c r="B9" s="16" t="s">
        <v>227</v>
      </c>
      <c r="C9" s="16">
        <v>10000000</v>
      </c>
      <c r="D9" s="8">
        <f t="shared" si="5"/>
        <v>5000</v>
      </c>
      <c r="E9" s="12">
        <v>1</v>
      </c>
      <c r="F9" s="14" t="s">
        <v>131</v>
      </c>
      <c r="G9" s="8">
        <v>20</v>
      </c>
      <c r="H9" s="15">
        <v>100</v>
      </c>
      <c r="I9" s="19">
        <f t="shared" si="0"/>
        <v>2.8263880000000001</v>
      </c>
      <c r="J9" s="20">
        <f t="shared" si="4"/>
        <v>35380.846507981201</v>
      </c>
      <c r="K9" s="12">
        <f t="shared" ref="K9:K10" si="6">M9/L9</f>
        <v>282638.8</v>
      </c>
      <c r="L9">
        <v>5</v>
      </c>
      <c r="M9" s="66">
        <v>1413194</v>
      </c>
    </row>
    <row r="10" spans="1:13">
      <c r="A10" s="18"/>
      <c r="B10" s="16" t="s">
        <v>227</v>
      </c>
      <c r="C10" s="16">
        <v>10000000</v>
      </c>
      <c r="D10" s="8">
        <f t="shared" si="5"/>
        <v>2500</v>
      </c>
      <c r="E10" s="12">
        <v>1</v>
      </c>
      <c r="F10" s="14" t="s">
        <v>131</v>
      </c>
      <c r="G10" s="8">
        <v>20</v>
      </c>
      <c r="H10" s="15">
        <v>200</v>
      </c>
      <c r="I10" s="19">
        <f t="shared" si="0"/>
        <v>5.3968040000000004</v>
      </c>
      <c r="J10" s="20">
        <f t="shared" si="4"/>
        <v>37058.970457329902</v>
      </c>
      <c r="K10" s="12">
        <f t="shared" si="6"/>
        <v>269840.2</v>
      </c>
      <c r="L10">
        <v>5</v>
      </c>
      <c r="M10" s="66">
        <v>1349201</v>
      </c>
    </row>
    <row r="11" spans="1:13">
      <c r="A11" s="17" t="s">
        <v>129</v>
      </c>
      <c r="B11" s="16" t="s">
        <v>228</v>
      </c>
      <c r="C11" s="16">
        <v>10000000</v>
      </c>
      <c r="D11" s="8">
        <f t="shared" si="5"/>
        <v>500000</v>
      </c>
      <c r="E11" s="12">
        <v>1</v>
      </c>
      <c r="F11" s="14" t="s">
        <v>131</v>
      </c>
      <c r="G11" s="8">
        <v>20</v>
      </c>
      <c r="H11" s="15">
        <v>1</v>
      </c>
      <c r="I11" s="19">
        <f t="shared" si="0"/>
        <v>0.28776770000000002</v>
      </c>
      <c r="J11" s="20">
        <f t="shared" ref="J11:J14" si="7">1000/I11*H11</f>
        <v>3475.02516786978</v>
      </c>
      <c r="K11" s="12">
        <f t="shared" ref="K11:K14" si="8">M11/L11</f>
        <v>2877677</v>
      </c>
      <c r="L11">
        <v>1</v>
      </c>
      <c r="M11" s="66">
        <v>2877677</v>
      </c>
    </row>
    <row r="12" spans="1:13">
      <c r="A12" s="18"/>
      <c r="B12" s="16" t="s">
        <v>228</v>
      </c>
      <c r="C12" s="16">
        <v>10000000</v>
      </c>
      <c r="D12" s="8">
        <f t="shared" ref="D12:D15" si="9">C12/E12/G12/H12</f>
        <v>10000</v>
      </c>
      <c r="E12" s="12">
        <v>1</v>
      </c>
      <c r="F12" s="14" t="s">
        <v>131</v>
      </c>
      <c r="G12" s="8">
        <v>20</v>
      </c>
      <c r="H12" s="15">
        <v>50</v>
      </c>
      <c r="I12" s="19">
        <f t="shared" si="0"/>
        <v>0.53397499999999998</v>
      </c>
      <c r="J12" s="20">
        <f t="shared" si="7"/>
        <v>93637.342572217807</v>
      </c>
      <c r="K12" s="12">
        <f t="shared" si="8"/>
        <v>106795</v>
      </c>
      <c r="L12">
        <v>5</v>
      </c>
      <c r="M12" s="66">
        <v>533975</v>
      </c>
    </row>
    <row r="13" spans="1:13">
      <c r="A13" s="18"/>
      <c r="B13" s="16" t="s">
        <v>228</v>
      </c>
      <c r="C13" s="16">
        <v>10000000</v>
      </c>
      <c r="D13" s="8">
        <f t="shared" si="9"/>
        <v>5000</v>
      </c>
      <c r="E13" s="12">
        <v>1</v>
      </c>
      <c r="F13" s="14" t="s">
        <v>131</v>
      </c>
      <c r="G13" s="8">
        <v>20</v>
      </c>
      <c r="H13" s="15">
        <v>100</v>
      </c>
      <c r="I13" s="19">
        <f t="shared" si="0"/>
        <v>0.79185000000000005</v>
      </c>
      <c r="J13" s="20">
        <f t="shared" si="7"/>
        <v>126286.544168719</v>
      </c>
      <c r="K13" s="12">
        <f t="shared" si="8"/>
        <v>79185</v>
      </c>
      <c r="L13">
        <v>5</v>
      </c>
      <c r="M13" s="66">
        <v>395925</v>
      </c>
    </row>
    <row r="14" spans="1:13">
      <c r="A14" s="18"/>
      <c r="B14" s="16" t="s">
        <v>228</v>
      </c>
      <c r="C14" s="16">
        <v>10000000</v>
      </c>
      <c r="D14" s="8">
        <f t="shared" si="9"/>
        <v>2500</v>
      </c>
      <c r="E14" s="12">
        <v>1</v>
      </c>
      <c r="F14" s="14" t="s">
        <v>131</v>
      </c>
      <c r="G14" s="8">
        <v>20</v>
      </c>
      <c r="H14" s="15">
        <v>200</v>
      </c>
      <c r="I14" s="19">
        <f t="shared" si="0"/>
        <v>1.555104</v>
      </c>
      <c r="J14" s="20">
        <f t="shared" si="7"/>
        <v>128608.76185772799</v>
      </c>
      <c r="K14" s="12">
        <f t="shared" si="8"/>
        <v>77755.199999999997</v>
      </c>
      <c r="L14">
        <v>5</v>
      </c>
      <c r="M14" s="66">
        <v>388776</v>
      </c>
    </row>
    <row r="15" spans="1:13">
      <c r="A15" s="17" t="s">
        <v>129</v>
      </c>
      <c r="B15" s="16" t="s">
        <v>229</v>
      </c>
      <c r="C15" s="16">
        <v>10000000</v>
      </c>
      <c r="D15" s="8">
        <f t="shared" si="9"/>
        <v>500000</v>
      </c>
      <c r="E15" s="12">
        <v>1</v>
      </c>
      <c r="F15" s="14" t="s">
        <v>131</v>
      </c>
      <c r="G15" s="8">
        <v>20</v>
      </c>
      <c r="H15" s="15">
        <v>1</v>
      </c>
      <c r="I15" s="19">
        <f t="shared" ref="I15:I18" si="10">K15/C15*H15</f>
        <v>0.49991099999999999</v>
      </c>
      <c r="J15" s="20">
        <f t="shared" ref="J15:J18" si="11">1000/I15*H15</f>
        <v>2000.3560633792799</v>
      </c>
      <c r="K15" s="12">
        <f t="shared" ref="K15:K18" si="12">M15/L15</f>
        <v>4999110</v>
      </c>
      <c r="L15">
        <v>1</v>
      </c>
      <c r="M15" s="66">
        <v>4999110</v>
      </c>
    </row>
    <row r="16" spans="1:13">
      <c r="A16" s="18"/>
      <c r="B16" s="16" t="s">
        <v>229</v>
      </c>
      <c r="C16" s="16">
        <v>10000000</v>
      </c>
      <c r="D16" s="8">
        <f t="shared" ref="D16:D18" si="13">C16/E16/G16/H16</f>
        <v>10000</v>
      </c>
      <c r="E16" s="12">
        <v>1</v>
      </c>
      <c r="F16" s="14" t="s">
        <v>131</v>
      </c>
      <c r="G16" s="8">
        <v>20</v>
      </c>
      <c r="H16" s="15">
        <v>50</v>
      </c>
      <c r="I16" s="19">
        <f t="shared" si="10"/>
        <v>0.63417400000000002</v>
      </c>
      <c r="J16" s="20">
        <f t="shared" si="11"/>
        <v>78842.715090811005</v>
      </c>
      <c r="K16" s="12">
        <f t="shared" si="12"/>
        <v>126834.8</v>
      </c>
      <c r="L16">
        <v>5</v>
      </c>
      <c r="M16" s="66">
        <v>634174</v>
      </c>
    </row>
    <row r="17" spans="1:13">
      <c r="A17" s="18"/>
      <c r="B17" s="16" t="s">
        <v>229</v>
      </c>
      <c r="C17" s="16">
        <v>10000000</v>
      </c>
      <c r="D17" s="8">
        <f t="shared" si="13"/>
        <v>5000</v>
      </c>
      <c r="E17" s="12">
        <v>1</v>
      </c>
      <c r="F17" s="14" t="s">
        <v>131</v>
      </c>
      <c r="G17" s="8">
        <v>20</v>
      </c>
      <c r="H17" s="15">
        <v>100</v>
      </c>
      <c r="I17" s="19">
        <f t="shared" si="10"/>
        <v>1.304122</v>
      </c>
      <c r="J17" s="20">
        <f t="shared" si="11"/>
        <v>76679.942520715107</v>
      </c>
      <c r="K17" s="12">
        <f t="shared" si="12"/>
        <v>130412.2</v>
      </c>
      <c r="L17">
        <v>5</v>
      </c>
      <c r="M17" s="66">
        <v>652061</v>
      </c>
    </row>
    <row r="18" spans="1:13">
      <c r="A18" s="18"/>
      <c r="B18" s="16" t="s">
        <v>229</v>
      </c>
      <c r="C18" s="16">
        <v>10000000</v>
      </c>
      <c r="D18" s="8">
        <f t="shared" si="13"/>
        <v>2500</v>
      </c>
      <c r="E18" s="12">
        <v>1</v>
      </c>
      <c r="F18" s="14" t="s">
        <v>131</v>
      </c>
      <c r="G18" s="8">
        <v>20</v>
      </c>
      <c r="H18" s="15">
        <v>200</v>
      </c>
      <c r="I18" s="19">
        <f t="shared" si="10"/>
        <v>2.7858040000000002</v>
      </c>
      <c r="J18" s="20">
        <f t="shared" si="11"/>
        <v>71792.559706282307</v>
      </c>
      <c r="K18" s="12">
        <f t="shared" si="12"/>
        <v>139290.20000000001</v>
      </c>
      <c r="L18">
        <v>5</v>
      </c>
      <c r="M18" s="66">
        <v>696451</v>
      </c>
    </row>
    <row r="19" spans="1:13" ht="14.25" customHeight="1">
      <c r="A19" s="112" t="s">
        <v>139</v>
      </c>
      <c r="B19" s="112"/>
      <c r="C19" s="112"/>
      <c r="D19" s="112"/>
      <c r="E19" s="112"/>
      <c r="F19" s="112"/>
      <c r="G19" s="112"/>
      <c r="H19" s="112"/>
      <c r="I19" s="112"/>
      <c r="J19" s="112"/>
    </row>
    <row r="20" spans="1:13">
      <c r="A20" s="1"/>
      <c r="B20" s="1"/>
      <c r="C20" s="1"/>
      <c r="D20" s="1"/>
      <c r="E20" s="1"/>
      <c r="F20" s="1"/>
      <c r="G20" s="1"/>
      <c r="H20" s="1"/>
      <c r="I20" s="42"/>
      <c r="J20" s="51"/>
      <c r="K20" s="1"/>
    </row>
    <row r="21" spans="1:13" s="31" customFormat="1">
      <c r="A21"/>
      <c r="B21"/>
      <c r="C21"/>
      <c r="D21"/>
      <c r="E21"/>
      <c r="F21"/>
      <c r="G21"/>
      <c r="H21" s="1"/>
      <c r="K21"/>
      <c r="L21"/>
      <c r="M21"/>
    </row>
  </sheetData>
  <mergeCells count="2">
    <mergeCell ref="A1:J1"/>
    <mergeCell ref="A19:J19"/>
  </mergeCells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99"/>
  <sheetViews>
    <sheetView topLeftCell="A53" zoomScale="85" zoomScaleNormal="85" workbookViewId="0">
      <selection activeCell="F86" sqref="F86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customWidth="1"/>
    <col min="15" max="15" width="26.1796875" customWidth="1"/>
  </cols>
  <sheetData>
    <row r="1" spans="1:14" ht="14.25" customHeight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A3" s="11" t="s">
        <v>231</v>
      </c>
      <c r="B3" s="13" t="s">
        <v>166</v>
      </c>
      <c r="C3" s="8">
        <v>10000000</v>
      </c>
      <c r="D3" s="8">
        <f>C3/E3/H3/I3</f>
        <v>500000</v>
      </c>
      <c r="E3" s="12">
        <v>1</v>
      </c>
      <c r="F3" s="16" t="s">
        <v>232</v>
      </c>
      <c r="G3" s="39" t="s">
        <v>131</v>
      </c>
      <c r="H3" s="8">
        <v>20</v>
      </c>
      <c r="I3" s="15">
        <v>1</v>
      </c>
      <c r="J3" s="12">
        <f t="shared" ref="J3:J21" si="0">L3/C3*I3</f>
        <v>1.4717811999999999</v>
      </c>
      <c r="K3" s="10">
        <f>1000/J3*I3</f>
        <v>679.44882024583501</v>
      </c>
      <c r="L3" s="12">
        <f>N3/M3</f>
        <v>14717812</v>
      </c>
      <c r="M3">
        <v>1</v>
      </c>
      <c r="N3">
        <v>14717812</v>
      </c>
    </row>
    <row r="4" spans="1:14">
      <c r="B4" s="13" t="s">
        <v>166</v>
      </c>
      <c r="C4" s="8">
        <v>10000000</v>
      </c>
      <c r="D4" s="8">
        <f t="shared" ref="D4:D21" si="1">C4/E4/H4/I4</f>
        <v>10000</v>
      </c>
      <c r="E4" s="12">
        <v>1</v>
      </c>
      <c r="F4" s="16" t="s">
        <v>232</v>
      </c>
      <c r="G4" s="14" t="s">
        <v>131</v>
      </c>
      <c r="H4" s="8">
        <v>20</v>
      </c>
      <c r="I4" s="15">
        <v>50</v>
      </c>
      <c r="J4" s="12">
        <f t="shared" si="0"/>
        <v>1.5694790000000001</v>
      </c>
      <c r="K4" s="10">
        <f t="shared" ref="K4:K7" si="2">1000/J4*I4</f>
        <v>31857.705646268601</v>
      </c>
      <c r="L4" s="12">
        <f t="shared" ref="L4:L11" si="3">N4/M4</f>
        <v>313895.8</v>
      </c>
      <c r="M4">
        <v>5</v>
      </c>
      <c r="N4">
        <v>1569479</v>
      </c>
    </row>
    <row r="5" spans="1:14" s="52" customFormat="1">
      <c r="B5" s="53" t="s">
        <v>166</v>
      </c>
      <c r="C5" s="54">
        <v>10000000</v>
      </c>
      <c r="D5" s="54">
        <f t="shared" si="1"/>
        <v>5000</v>
      </c>
      <c r="E5" s="55">
        <v>1</v>
      </c>
      <c r="F5" s="56" t="s">
        <v>232</v>
      </c>
      <c r="G5" s="54" t="s">
        <v>131</v>
      </c>
      <c r="H5" s="54">
        <v>20</v>
      </c>
      <c r="I5" s="57">
        <v>100</v>
      </c>
      <c r="J5" s="55">
        <f t="shared" si="0"/>
        <v>2.3919519999999999</v>
      </c>
      <c r="K5" s="58">
        <f t="shared" si="2"/>
        <v>41806.859000515098</v>
      </c>
      <c r="L5" s="55">
        <f t="shared" si="3"/>
        <v>239195.2</v>
      </c>
      <c r="M5" s="52">
        <v>5</v>
      </c>
      <c r="N5" s="52">
        <v>1195976</v>
      </c>
    </row>
    <row r="6" spans="1:14">
      <c r="B6" s="13" t="s">
        <v>166</v>
      </c>
      <c r="C6" s="8">
        <v>10000000</v>
      </c>
      <c r="D6" s="8">
        <f t="shared" si="1"/>
        <v>2500</v>
      </c>
      <c r="E6" s="12">
        <v>1</v>
      </c>
      <c r="F6" s="16" t="s">
        <v>232</v>
      </c>
      <c r="G6" s="14" t="s">
        <v>131</v>
      </c>
      <c r="H6" s="8">
        <v>20</v>
      </c>
      <c r="I6" s="15">
        <v>200</v>
      </c>
      <c r="J6" s="12">
        <f t="shared" si="0"/>
        <v>3.8776320000000002</v>
      </c>
      <c r="K6" s="10">
        <f t="shared" si="2"/>
        <v>51577.870205321196</v>
      </c>
      <c r="L6" s="12">
        <f t="shared" si="3"/>
        <v>193881.60000000001</v>
      </c>
      <c r="M6">
        <v>5</v>
      </c>
      <c r="N6">
        <v>969408</v>
      </c>
    </row>
    <row r="7" spans="1:14">
      <c r="B7" s="13" t="s">
        <v>166</v>
      </c>
      <c r="C7" s="8">
        <v>10000000</v>
      </c>
      <c r="D7" s="8">
        <f t="shared" si="1"/>
        <v>500000</v>
      </c>
      <c r="E7" s="12">
        <v>1</v>
      </c>
      <c r="F7" s="16" t="s">
        <v>232</v>
      </c>
      <c r="G7" s="39" t="s">
        <v>143</v>
      </c>
      <c r="H7" s="8">
        <v>20</v>
      </c>
      <c r="I7" s="15">
        <v>1</v>
      </c>
      <c r="J7" s="12">
        <f t="shared" si="0"/>
        <v>0.21562690000000001</v>
      </c>
      <c r="K7" s="10">
        <f t="shared" si="2"/>
        <v>4637.6402944159599</v>
      </c>
      <c r="L7" s="12">
        <f t="shared" si="3"/>
        <v>2156269</v>
      </c>
      <c r="M7">
        <v>1</v>
      </c>
      <c r="N7">
        <v>2156269</v>
      </c>
    </row>
    <row r="8" spans="1:14" s="52" customFormat="1">
      <c r="B8" s="53" t="s">
        <v>166</v>
      </c>
      <c r="C8" s="54">
        <v>10000000</v>
      </c>
      <c r="D8" s="54">
        <f t="shared" si="1"/>
        <v>5000</v>
      </c>
      <c r="E8" s="55">
        <v>1</v>
      </c>
      <c r="F8" s="56" t="s">
        <v>232</v>
      </c>
      <c r="G8" s="53" t="s">
        <v>233</v>
      </c>
      <c r="H8" s="54">
        <v>20</v>
      </c>
      <c r="I8" s="57">
        <v>100</v>
      </c>
      <c r="J8" s="55">
        <f t="shared" si="0"/>
        <v>0.43530400000000002</v>
      </c>
      <c r="K8" s="58">
        <f t="shared" ref="K8:K9" si="4">1000/J8*I8</f>
        <v>229724.514362377</v>
      </c>
      <c r="L8" s="55">
        <f t="shared" ref="L8:L9" si="5">N8/M8</f>
        <v>43530.400000000001</v>
      </c>
      <c r="M8" s="52">
        <v>5</v>
      </c>
      <c r="N8" s="52">
        <v>217652</v>
      </c>
    </row>
    <row r="9" spans="1:14">
      <c r="B9" s="13" t="s">
        <v>166</v>
      </c>
      <c r="C9" s="8">
        <v>10000000</v>
      </c>
      <c r="D9" s="8">
        <f t="shared" si="1"/>
        <v>2500</v>
      </c>
      <c r="E9" s="12">
        <v>1</v>
      </c>
      <c r="F9" s="16" t="s">
        <v>232</v>
      </c>
      <c r="G9" s="39" t="s">
        <v>233</v>
      </c>
      <c r="H9" s="8">
        <v>20</v>
      </c>
      <c r="I9" s="15">
        <v>200</v>
      </c>
      <c r="J9" s="12">
        <f t="shared" si="0"/>
        <v>0.62730399999999997</v>
      </c>
      <c r="K9" s="10">
        <f t="shared" si="4"/>
        <v>318824.68468238699</v>
      </c>
      <c r="L9" s="12">
        <f t="shared" si="5"/>
        <v>31365.200000000001</v>
      </c>
      <c r="M9">
        <v>5</v>
      </c>
      <c r="N9">
        <v>156826</v>
      </c>
    </row>
    <row r="10" spans="1:14">
      <c r="B10" s="13" t="s">
        <v>166</v>
      </c>
      <c r="C10" s="8">
        <v>10000000</v>
      </c>
      <c r="D10" s="8">
        <f t="shared" si="1"/>
        <v>500000</v>
      </c>
      <c r="E10" s="12">
        <v>1</v>
      </c>
      <c r="F10" s="16" t="s">
        <v>234</v>
      </c>
      <c r="G10" s="14" t="s">
        <v>131</v>
      </c>
      <c r="H10" s="8">
        <v>20</v>
      </c>
      <c r="I10" s="15">
        <v>1</v>
      </c>
      <c r="J10" s="12">
        <f t="shared" si="0"/>
        <v>3.6982925</v>
      </c>
      <c r="K10" s="10">
        <f>1000/J10*I10/2</f>
        <v>135.19752696683699</v>
      </c>
      <c r="L10" s="12">
        <f t="shared" si="3"/>
        <v>36982925</v>
      </c>
      <c r="M10">
        <v>1</v>
      </c>
      <c r="N10">
        <v>36982925</v>
      </c>
    </row>
    <row r="11" spans="1:14">
      <c r="B11" s="13" t="s">
        <v>166</v>
      </c>
      <c r="C11" s="8">
        <v>10000000</v>
      </c>
      <c r="D11" s="8">
        <f t="shared" si="1"/>
        <v>10000</v>
      </c>
      <c r="E11" s="12">
        <v>1</v>
      </c>
      <c r="F11" s="16" t="s">
        <v>234</v>
      </c>
      <c r="G11" s="14" t="s">
        <v>131</v>
      </c>
      <c r="H11" s="8">
        <v>20</v>
      </c>
      <c r="I11" s="15">
        <v>50</v>
      </c>
      <c r="J11" s="12">
        <f t="shared" si="0"/>
        <v>6.0204760000000004</v>
      </c>
      <c r="K11" s="10">
        <f t="shared" ref="K11:K33" si="6">1000/J11*I11/2</f>
        <v>4152.4955834057</v>
      </c>
      <c r="L11" s="12">
        <f t="shared" si="3"/>
        <v>1204095.2</v>
      </c>
      <c r="M11">
        <v>5</v>
      </c>
      <c r="N11">
        <v>6020476</v>
      </c>
    </row>
    <row r="12" spans="1:14" s="52" customFormat="1">
      <c r="B12" s="53" t="s">
        <v>166</v>
      </c>
      <c r="C12" s="54">
        <v>10000000</v>
      </c>
      <c r="D12" s="54">
        <f t="shared" si="1"/>
        <v>5000</v>
      </c>
      <c r="E12" s="55">
        <v>1</v>
      </c>
      <c r="F12" s="56" t="s">
        <v>234</v>
      </c>
      <c r="G12" s="54" t="s">
        <v>131</v>
      </c>
      <c r="H12" s="54">
        <v>20</v>
      </c>
      <c r="I12" s="57">
        <v>100</v>
      </c>
      <c r="J12" s="55">
        <f t="shared" ref="J12" si="7">L12/C12*I12</f>
        <v>8.8464139999999993</v>
      </c>
      <c r="K12" s="58">
        <f t="shared" si="6"/>
        <v>5652.0076948693604</v>
      </c>
      <c r="L12" s="55">
        <f t="shared" ref="L12" si="8">N12/M12</f>
        <v>884641.4</v>
      </c>
      <c r="M12" s="52">
        <v>5</v>
      </c>
      <c r="N12" s="52">
        <v>4423207</v>
      </c>
    </row>
    <row r="13" spans="1:14">
      <c r="B13" s="13" t="s">
        <v>166</v>
      </c>
      <c r="C13" s="8">
        <v>10000000</v>
      </c>
      <c r="D13" s="8">
        <f t="shared" si="1"/>
        <v>2500</v>
      </c>
      <c r="E13" s="12">
        <v>1</v>
      </c>
      <c r="F13" s="16" t="s">
        <v>234</v>
      </c>
      <c r="G13" s="14" t="s">
        <v>131</v>
      </c>
      <c r="H13" s="8">
        <v>20</v>
      </c>
      <c r="I13" s="15">
        <v>200</v>
      </c>
      <c r="J13" s="12">
        <f t="shared" ref="J13" si="9">L13/C13*I13</f>
        <v>16.039135999999999</v>
      </c>
      <c r="K13" s="10">
        <f t="shared" si="6"/>
        <v>6234.7498019843497</v>
      </c>
      <c r="L13" s="12">
        <f t="shared" ref="L13" si="10">N13/M13</f>
        <v>801956.8</v>
      </c>
      <c r="M13">
        <v>5</v>
      </c>
      <c r="N13">
        <v>4009784</v>
      </c>
    </row>
    <row r="14" spans="1:14">
      <c r="B14" s="13" t="s">
        <v>166</v>
      </c>
      <c r="C14" s="8">
        <v>10000000</v>
      </c>
      <c r="D14" s="8">
        <f t="shared" si="1"/>
        <v>500000</v>
      </c>
      <c r="E14" s="12">
        <v>1</v>
      </c>
      <c r="F14" s="16" t="s">
        <v>235</v>
      </c>
      <c r="G14" s="14" t="s">
        <v>131</v>
      </c>
      <c r="H14" s="8">
        <v>20</v>
      </c>
      <c r="I14" s="15">
        <v>1</v>
      </c>
      <c r="J14" s="12">
        <f t="shared" si="0"/>
        <v>1.8466317999999999</v>
      </c>
      <c r="K14" s="10">
        <f t="shared" si="6"/>
        <v>270.76323498815498</v>
      </c>
      <c r="L14" s="12">
        <f t="shared" ref="L14:L17" si="11">N14/M14</f>
        <v>18466318</v>
      </c>
      <c r="M14">
        <v>1</v>
      </c>
      <c r="N14">
        <v>18466318</v>
      </c>
    </row>
    <row r="15" spans="1:14">
      <c r="B15" s="13" t="s">
        <v>166</v>
      </c>
      <c r="C15" s="8">
        <v>10000000</v>
      </c>
      <c r="D15" s="8">
        <f t="shared" si="1"/>
        <v>10000</v>
      </c>
      <c r="E15" s="12">
        <v>1</v>
      </c>
      <c r="F15" s="16" t="s">
        <v>235</v>
      </c>
      <c r="G15" s="14" t="s">
        <v>131</v>
      </c>
      <c r="H15" s="8">
        <v>20</v>
      </c>
      <c r="I15" s="15">
        <v>50</v>
      </c>
      <c r="J15" s="12">
        <f t="shared" ref="J15" si="12">L15/C15*I15</f>
        <v>2.8168850000000001</v>
      </c>
      <c r="K15" s="10">
        <f t="shared" si="6"/>
        <v>8875.0516971761408</v>
      </c>
      <c r="L15" s="12">
        <f t="shared" ref="L15" si="13">N15/M15</f>
        <v>563377</v>
      </c>
      <c r="M15">
        <v>5</v>
      </c>
      <c r="N15">
        <v>2816885</v>
      </c>
    </row>
    <row r="16" spans="1:14" s="52" customFormat="1">
      <c r="B16" s="53" t="s">
        <v>166</v>
      </c>
      <c r="C16" s="54">
        <v>10000000</v>
      </c>
      <c r="D16" s="54">
        <f t="shared" si="1"/>
        <v>5000</v>
      </c>
      <c r="E16" s="55">
        <v>1</v>
      </c>
      <c r="F16" s="56" t="s">
        <v>235</v>
      </c>
      <c r="G16" s="54" t="s">
        <v>131</v>
      </c>
      <c r="H16" s="54">
        <v>20</v>
      </c>
      <c r="I16" s="57">
        <v>100</v>
      </c>
      <c r="J16" s="55">
        <f t="shared" si="0"/>
        <v>3.6478980000000001</v>
      </c>
      <c r="K16" s="58">
        <f t="shared" si="6"/>
        <v>13706.523592490799</v>
      </c>
      <c r="L16" s="55">
        <f t="shared" si="11"/>
        <v>364789.8</v>
      </c>
      <c r="M16" s="52">
        <v>5</v>
      </c>
      <c r="N16" s="52">
        <v>1823949</v>
      </c>
    </row>
    <row r="17" spans="2:14">
      <c r="B17" s="13" t="s">
        <v>166</v>
      </c>
      <c r="C17" s="8">
        <v>10000000</v>
      </c>
      <c r="D17" s="8">
        <f t="shared" si="1"/>
        <v>2500</v>
      </c>
      <c r="E17" s="12">
        <v>1</v>
      </c>
      <c r="F17" s="16" t="s">
        <v>235</v>
      </c>
      <c r="G17" s="14" t="s">
        <v>131</v>
      </c>
      <c r="H17" s="8">
        <v>20</v>
      </c>
      <c r="I17" s="15">
        <v>200</v>
      </c>
      <c r="J17" s="12">
        <f t="shared" si="0"/>
        <v>6.3734159999999997</v>
      </c>
      <c r="K17" s="10">
        <f t="shared" si="6"/>
        <v>15690.1730563327</v>
      </c>
      <c r="L17" s="12">
        <f t="shared" si="11"/>
        <v>318670.8</v>
      </c>
      <c r="M17">
        <v>5</v>
      </c>
      <c r="N17">
        <v>1593354</v>
      </c>
    </row>
    <row r="18" spans="2:14">
      <c r="B18" s="13" t="s">
        <v>166</v>
      </c>
      <c r="C18" s="8">
        <v>10000000</v>
      </c>
      <c r="D18" s="8">
        <f t="shared" si="1"/>
        <v>500000</v>
      </c>
      <c r="E18" s="12">
        <v>1</v>
      </c>
      <c r="F18" s="16" t="s">
        <v>236</v>
      </c>
      <c r="G18" s="14" t="s">
        <v>131</v>
      </c>
      <c r="H18" s="8">
        <v>20</v>
      </c>
      <c r="I18" s="15">
        <v>1</v>
      </c>
      <c r="J18" s="12">
        <f t="shared" si="0"/>
        <v>1.0993168</v>
      </c>
      <c r="K18" s="10">
        <f t="shared" si="6"/>
        <v>454.82794404670199</v>
      </c>
      <c r="L18" s="12">
        <f t="shared" ref="L18:L25" si="14">N18/M18</f>
        <v>10993168</v>
      </c>
      <c r="M18">
        <v>1</v>
      </c>
      <c r="N18">
        <v>10993168</v>
      </c>
    </row>
    <row r="19" spans="2:14">
      <c r="B19" s="13" t="s">
        <v>166</v>
      </c>
      <c r="C19" s="8">
        <v>10000000</v>
      </c>
      <c r="D19" s="8">
        <f t="shared" si="1"/>
        <v>10000</v>
      </c>
      <c r="E19" s="12">
        <v>1</v>
      </c>
      <c r="F19" s="16" t="s">
        <v>236</v>
      </c>
      <c r="G19" s="14" t="s">
        <v>131</v>
      </c>
      <c r="H19" s="8">
        <v>20</v>
      </c>
      <c r="I19" s="15">
        <v>50</v>
      </c>
      <c r="J19" s="12">
        <f t="shared" si="0"/>
        <v>1.8749119999999999</v>
      </c>
      <c r="K19" s="10">
        <f t="shared" si="6"/>
        <v>13333.9591404823</v>
      </c>
      <c r="L19" s="12">
        <f t="shared" si="14"/>
        <v>374982.40000000002</v>
      </c>
      <c r="M19">
        <v>5</v>
      </c>
      <c r="N19">
        <v>1874912</v>
      </c>
    </row>
    <row r="20" spans="2:14" s="52" customFormat="1">
      <c r="B20" s="53" t="s">
        <v>166</v>
      </c>
      <c r="C20" s="54">
        <v>10000000</v>
      </c>
      <c r="D20" s="54">
        <f t="shared" si="1"/>
        <v>5000</v>
      </c>
      <c r="E20" s="55">
        <v>1</v>
      </c>
      <c r="F20" s="56" t="s">
        <v>236</v>
      </c>
      <c r="G20" s="54" t="s">
        <v>131</v>
      </c>
      <c r="H20" s="54">
        <v>20</v>
      </c>
      <c r="I20" s="57">
        <v>100</v>
      </c>
      <c r="J20" s="55">
        <f t="shared" si="0"/>
        <v>2.6897500000000001</v>
      </c>
      <c r="K20" s="58">
        <f t="shared" si="6"/>
        <v>18589.088205223499</v>
      </c>
      <c r="L20" s="55">
        <f t="shared" si="14"/>
        <v>268975</v>
      </c>
      <c r="M20" s="52">
        <v>5</v>
      </c>
      <c r="N20" s="52">
        <v>1344875</v>
      </c>
    </row>
    <row r="21" spans="2:14">
      <c r="B21" s="13" t="s">
        <v>166</v>
      </c>
      <c r="C21" s="8">
        <v>10000000</v>
      </c>
      <c r="D21" s="8">
        <f t="shared" si="1"/>
        <v>2500</v>
      </c>
      <c r="E21" s="12">
        <v>1</v>
      </c>
      <c r="F21" s="16" t="s">
        <v>236</v>
      </c>
      <c r="G21" s="14" t="s">
        <v>131</v>
      </c>
      <c r="H21" s="8">
        <v>20</v>
      </c>
      <c r="I21" s="15">
        <v>200</v>
      </c>
      <c r="J21" s="12">
        <f t="shared" si="0"/>
        <v>4.7940360000000002</v>
      </c>
      <c r="K21" s="10">
        <f t="shared" si="6"/>
        <v>20859.250952642</v>
      </c>
      <c r="L21" s="12">
        <f t="shared" si="14"/>
        <v>239701.8</v>
      </c>
      <c r="M21">
        <v>5</v>
      </c>
      <c r="N21">
        <v>1198509</v>
      </c>
    </row>
    <row r="22" spans="2:14">
      <c r="B22" s="13" t="s">
        <v>166</v>
      </c>
      <c r="C22" s="8">
        <v>1000</v>
      </c>
      <c r="D22" s="8">
        <v>1000</v>
      </c>
      <c r="E22" s="12">
        <v>1</v>
      </c>
      <c r="F22" s="16" t="s">
        <v>237</v>
      </c>
      <c r="G22" s="14" t="s">
        <v>131</v>
      </c>
      <c r="H22" s="8">
        <v>20</v>
      </c>
      <c r="I22" s="15">
        <v>1</v>
      </c>
      <c r="J22" s="12">
        <f>L22/C22/H22</f>
        <v>3.0668000000000002</v>
      </c>
      <c r="K22" s="10">
        <f t="shared" si="6"/>
        <v>163.03638972218599</v>
      </c>
      <c r="L22" s="12">
        <f t="shared" si="14"/>
        <v>61336</v>
      </c>
      <c r="M22">
        <v>1</v>
      </c>
      <c r="N22">
        <v>61336</v>
      </c>
    </row>
    <row r="23" spans="2:14">
      <c r="B23" s="13" t="s">
        <v>166</v>
      </c>
      <c r="C23" s="8">
        <v>1000</v>
      </c>
      <c r="D23" s="8">
        <v>1000</v>
      </c>
      <c r="E23" s="12">
        <v>1</v>
      </c>
      <c r="F23" s="16" t="s">
        <v>237</v>
      </c>
      <c r="G23" s="14" t="s">
        <v>131</v>
      </c>
      <c r="H23" s="8">
        <v>20</v>
      </c>
      <c r="I23" s="15">
        <v>50</v>
      </c>
      <c r="J23" s="12">
        <f t="shared" ref="J23:J33" si="15">L23/C23/H23</f>
        <v>6.0519100000000003</v>
      </c>
      <c r="K23" s="10">
        <f t="shared" si="6"/>
        <v>4130.9272609804202</v>
      </c>
      <c r="L23" s="12">
        <f t="shared" si="14"/>
        <v>121038.2</v>
      </c>
      <c r="M23">
        <v>5</v>
      </c>
      <c r="N23">
        <v>605191</v>
      </c>
    </row>
    <row r="24" spans="2:14" s="52" customFormat="1">
      <c r="B24" s="53" t="s">
        <v>166</v>
      </c>
      <c r="C24" s="54">
        <v>1000</v>
      </c>
      <c r="D24" s="54">
        <v>1000</v>
      </c>
      <c r="E24" s="55">
        <v>1</v>
      </c>
      <c r="F24" s="56" t="s">
        <v>237</v>
      </c>
      <c r="G24" s="54" t="s">
        <v>131</v>
      </c>
      <c r="H24" s="54">
        <v>20</v>
      </c>
      <c r="I24" s="57">
        <v>100</v>
      </c>
      <c r="J24" s="55">
        <f t="shared" si="15"/>
        <v>11.49572</v>
      </c>
      <c r="K24" s="58">
        <f t="shared" si="6"/>
        <v>4349.4448368610201</v>
      </c>
      <c r="L24" s="55">
        <f t="shared" si="14"/>
        <v>229914.4</v>
      </c>
      <c r="M24" s="52">
        <v>5</v>
      </c>
      <c r="N24" s="52">
        <v>1149572</v>
      </c>
    </row>
    <row r="25" spans="2:14">
      <c r="B25" s="13" t="s">
        <v>166</v>
      </c>
      <c r="C25" s="8">
        <v>1000</v>
      </c>
      <c r="D25" s="8">
        <v>1000</v>
      </c>
      <c r="E25" s="12">
        <v>1</v>
      </c>
      <c r="F25" s="16" t="s">
        <v>237</v>
      </c>
      <c r="G25" s="14" t="s">
        <v>131</v>
      </c>
      <c r="H25" s="8">
        <v>20</v>
      </c>
      <c r="I25" s="15">
        <v>200</v>
      </c>
      <c r="J25" s="12">
        <f t="shared" si="15"/>
        <v>17.85904</v>
      </c>
      <c r="K25" s="10">
        <f t="shared" si="6"/>
        <v>5599.4051192001398</v>
      </c>
      <c r="L25" s="12">
        <f t="shared" si="14"/>
        <v>357180.8</v>
      </c>
      <c r="M25">
        <v>5</v>
      </c>
      <c r="N25">
        <v>1785904</v>
      </c>
    </row>
    <row r="26" spans="2:14">
      <c r="B26" s="13" t="s">
        <v>166</v>
      </c>
      <c r="C26" s="8">
        <v>1000</v>
      </c>
      <c r="D26" s="8">
        <v>1000</v>
      </c>
      <c r="E26" s="12">
        <v>1</v>
      </c>
      <c r="F26" s="16" t="s">
        <v>238</v>
      </c>
      <c r="G26" s="14" t="s">
        <v>131</v>
      </c>
      <c r="H26" s="8">
        <v>20</v>
      </c>
      <c r="I26" s="15">
        <v>1</v>
      </c>
      <c r="J26" s="12">
        <f t="shared" si="15"/>
        <v>1.5821499999999999</v>
      </c>
      <c r="K26" s="10">
        <f t="shared" si="6"/>
        <v>316.02566128369602</v>
      </c>
      <c r="L26" s="12">
        <f t="shared" ref="L26:L34" si="16">N26/M26</f>
        <v>31643</v>
      </c>
      <c r="M26">
        <v>1</v>
      </c>
      <c r="N26">
        <v>31643</v>
      </c>
    </row>
    <row r="27" spans="2:14">
      <c r="B27" s="13" t="s">
        <v>166</v>
      </c>
      <c r="C27" s="8">
        <v>1000</v>
      </c>
      <c r="D27" s="8">
        <v>1000</v>
      </c>
      <c r="E27" s="12">
        <v>1</v>
      </c>
      <c r="F27" s="16" t="s">
        <v>238</v>
      </c>
      <c r="G27" s="14" t="s">
        <v>131</v>
      </c>
      <c r="H27" s="8">
        <v>20</v>
      </c>
      <c r="I27" s="15">
        <v>50</v>
      </c>
      <c r="J27" s="12">
        <f t="shared" si="15"/>
        <v>3.0181300000000002</v>
      </c>
      <c r="K27" s="10">
        <f t="shared" si="6"/>
        <v>8283.2747429699793</v>
      </c>
      <c r="L27" s="12">
        <f t="shared" si="16"/>
        <v>60362.6</v>
      </c>
      <c r="M27">
        <v>5</v>
      </c>
      <c r="N27">
        <v>301813</v>
      </c>
    </row>
    <row r="28" spans="2:14" s="52" customFormat="1">
      <c r="B28" s="53" t="s">
        <v>166</v>
      </c>
      <c r="C28" s="54">
        <v>1000</v>
      </c>
      <c r="D28" s="54">
        <v>1000</v>
      </c>
      <c r="E28" s="55">
        <v>1</v>
      </c>
      <c r="F28" s="56" t="s">
        <v>238</v>
      </c>
      <c r="G28" s="54" t="s">
        <v>131</v>
      </c>
      <c r="H28" s="54">
        <v>20</v>
      </c>
      <c r="I28" s="57">
        <v>100</v>
      </c>
      <c r="J28" s="55">
        <f t="shared" si="15"/>
        <v>4.7344400000000002</v>
      </c>
      <c r="K28" s="58">
        <f t="shared" si="6"/>
        <v>10560.9111109234</v>
      </c>
      <c r="L28" s="55">
        <f t="shared" si="16"/>
        <v>94688.8</v>
      </c>
      <c r="M28" s="52">
        <v>5</v>
      </c>
      <c r="N28" s="52">
        <v>473444</v>
      </c>
    </row>
    <row r="29" spans="2:14">
      <c r="B29" s="13" t="s">
        <v>166</v>
      </c>
      <c r="C29" s="8">
        <v>1000</v>
      </c>
      <c r="D29" s="8">
        <v>1000</v>
      </c>
      <c r="E29" s="12">
        <v>1</v>
      </c>
      <c r="F29" s="16" t="s">
        <v>238</v>
      </c>
      <c r="G29" s="14" t="s">
        <v>131</v>
      </c>
      <c r="H29" s="8">
        <v>20</v>
      </c>
      <c r="I29" s="15">
        <v>200</v>
      </c>
      <c r="J29" s="12">
        <f t="shared" si="15"/>
        <v>7.0542899999999999</v>
      </c>
      <c r="K29" s="10">
        <f t="shared" si="6"/>
        <v>14175.771055627099</v>
      </c>
      <c r="L29" s="12">
        <f t="shared" si="16"/>
        <v>141085.79999999999</v>
      </c>
      <c r="M29">
        <v>5</v>
      </c>
      <c r="N29">
        <v>705429</v>
      </c>
    </row>
    <row r="30" spans="2:14">
      <c r="B30" s="13" t="s">
        <v>166</v>
      </c>
      <c r="C30" s="8">
        <v>1000</v>
      </c>
      <c r="D30" s="8">
        <v>1000</v>
      </c>
      <c r="E30" s="12">
        <v>1</v>
      </c>
      <c r="F30" s="16" t="s">
        <v>239</v>
      </c>
      <c r="G30" s="14" t="s">
        <v>131</v>
      </c>
      <c r="H30" s="8">
        <v>20</v>
      </c>
      <c r="I30" s="15">
        <v>1</v>
      </c>
      <c r="J30" s="12">
        <f t="shared" si="15"/>
        <v>1.0235000000000001</v>
      </c>
      <c r="K30" s="10">
        <f t="shared" si="6"/>
        <v>488.519785051295</v>
      </c>
      <c r="L30" s="12">
        <f t="shared" si="16"/>
        <v>20470</v>
      </c>
      <c r="M30">
        <v>1</v>
      </c>
      <c r="N30">
        <v>20470</v>
      </c>
    </row>
    <row r="31" spans="2:14">
      <c r="B31" s="13" t="s">
        <v>166</v>
      </c>
      <c r="C31" s="8">
        <v>1000</v>
      </c>
      <c r="D31" s="8">
        <v>1000</v>
      </c>
      <c r="E31" s="12">
        <v>1</v>
      </c>
      <c r="F31" s="16" t="s">
        <v>239</v>
      </c>
      <c r="G31" s="14" t="s">
        <v>131</v>
      </c>
      <c r="H31" s="8">
        <v>20</v>
      </c>
      <c r="I31" s="15">
        <v>50</v>
      </c>
      <c r="J31" s="12">
        <f t="shared" si="15"/>
        <v>2.0270999999999999</v>
      </c>
      <c r="K31" s="10">
        <f t="shared" si="6"/>
        <v>12332.8893493168</v>
      </c>
      <c r="L31" s="12">
        <f t="shared" si="16"/>
        <v>40542</v>
      </c>
      <c r="M31">
        <v>5</v>
      </c>
      <c r="N31">
        <v>202710</v>
      </c>
    </row>
    <row r="32" spans="2:14" s="52" customFormat="1">
      <c r="B32" s="53" t="s">
        <v>166</v>
      </c>
      <c r="C32" s="54">
        <v>1000</v>
      </c>
      <c r="D32" s="54">
        <v>1000</v>
      </c>
      <c r="E32" s="55">
        <v>1</v>
      </c>
      <c r="F32" s="56" t="s">
        <v>239</v>
      </c>
      <c r="G32" s="54" t="s">
        <v>131</v>
      </c>
      <c r="H32" s="54">
        <v>20</v>
      </c>
      <c r="I32" s="57">
        <v>100</v>
      </c>
      <c r="J32" s="55">
        <f t="shared" si="15"/>
        <v>2.56155</v>
      </c>
      <c r="K32" s="58">
        <f t="shared" si="6"/>
        <v>19519.431594152</v>
      </c>
      <c r="L32" s="55">
        <f t="shared" si="16"/>
        <v>51231</v>
      </c>
      <c r="M32" s="52">
        <v>5</v>
      </c>
      <c r="N32" s="52">
        <v>256155</v>
      </c>
    </row>
    <row r="33" spans="1:14">
      <c r="B33" s="13" t="s">
        <v>166</v>
      </c>
      <c r="C33" s="8">
        <v>1000</v>
      </c>
      <c r="D33" s="8">
        <v>1000</v>
      </c>
      <c r="E33" s="12">
        <v>1</v>
      </c>
      <c r="F33" s="16" t="s">
        <v>239</v>
      </c>
      <c r="G33" s="14" t="s">
        <v>131</v>
      </c>
      <c r="H33" s="8">
        <v>20</v>
      </c>
      <c r="I33" s="15">
        <v>200</v>
      </c>
      <c r="J33" s="12">
        <f t="shared" si="15"/>
        <v>3.9514</v>
      </c>
      <c r="K33" s="10">
        <f t="shared" si="6"/>
        <v>25307.485954345299</v>
      </c>
      <c r="L33" s="12">
        <f t="shared" si="16"/>
        <v>79028</v>
      </c>
      <c r="M33">
        <v>5</v>
      </c>
      <c r="N33">
        <v>395140</v>
      </c>
    </row>
    <row r="34" spans="1:14">
      <c r="A34" s="11" t="s">
        <v>231</v>
      </c>
      <c r="B34" s="13" t="s">
        <v>166</v>
      </c>
      <c r="C34" s="8">
        <v>10000000</v>
      </c>
      <c r="D34" s="8">
        <f>C34/E34/H34/I34</f>
        <v>500000</v>
      </c>
      <c r="E34" s="12">
        <v>1</v>
      </c>
      <c r="F34" s="16" t="s">
        <v>240</v>
      </c>
      <c r="G34" s="39" t="s">
        <v>131</v>
      </c>
      <c r="H34" s="8">
        <v>20</v>
      </c>
      <c r="I34" s="15">
        <v>1</v>
      </c>
      <c r="J34" s="12">
        <f t="shared" ref="J34:J41" si="17">L34/C34*I34</f>
        <v>1.3561265</v>
      </c>
      <c r="K34" s="10">
        <f>1000/J34*I34</f>
        <v>737.39433600036602</v>
      </c>
      <c r="L34" s="12">
        <f t="shared" si="16"/>
        <v>13561265</v>
      </c>
      <c r="M34">
        <v>1</v>
      </c>
      <c r="N34">
        <v>13561265</v>
      </c>
    </row>
    <row r="35" spans="1:14">
      <c r="B35" s="13" t="s">
        <v>166</v>
      </c>
      <c r="C35" s="8">
        <v>10000000</v>
      </c>
      <c r="D35" s="8">
        <f t="shared" ref="D35:D52" si="18">C35/E35/H35/I35</f>
        <v>10000</v>
      </c>
      <c r="E35" s="12">
        <v>1</v>
      </c>
      <c r="F35" s="16" t="s">
        <v>240</v>
      </c>
      <c r="G35" s="14" t="s">
        <v>131</v>
      </c>
      <c r="H35" s="8">
        <v>20</v>
      </c>
      <c r="I35" s="15">
        <v>50</v>
      </c>
      <c r="J35" s="12">
        <f t="shared" si="17"/>
        <v>1.824749</v>
      </c>
      <c r="K35" s="10">
        <f t="shared" ref="K35:K38" si="19">1000/J35*I35</f>
        <v>27401.028853831402</v>
      </c>
      <c r="L35" s="12">
        <f t="shared" ref="L35:L38" si="20">N35/M35</f>
        <v>364949.8</v>
      </c>
      <c r="M35">
        <v>5</v>
      </c>
      <c r="N35">
        <v>1824749</v>
      </c>
    </row>
    <row r="36" spans="1:14" s="52" customFormat="1">
      <c r="B36" s="53" t="s">
        <v>166</v>
      </c>
      <c r="C36" s="54">
        <v>10000000</v>
      </c>
      <c r="D36" s="54">
        <f t="shared" si="18"/>
        <v>5000</v>
      </c>
      <c r="E36" s="55">
        <v>1</v>
      </c>
      <c r="F36" s="56" t="s">
        <v>240</v>
      </c>
      <c r="G36" s="54" t="s">
        <v>131</v>
      </c>
      <c r="H36" s="54">
        <v>20</v>
      </c>
      <c r="I36" s="57">
        <v>100</v>
      </c>
      <c r="J36" s="55">
        <f t="shared" si="17"/>
        <v>2.5178579999999999</v>
      </c>
      <c r="K36" s="58">
        <f t="shared" si="19"/>
        <v>39716.298536295501</v>
      </c>
      <c r="L36" s="55">
        <f t="shared" si="20"/>
        <v>251785.8</v>
      </c>
      <c r="M36" s="52">
        <v>5</v>
      </c>
      <c r="N36" s="52">
        <v>1258929</v>
      </c>
    </row>
    <row r="37" spans="1:14">
      <c r="B37" s="13" t="s">
        <v>166</v>
      </c>
      <c r="C37" s="8">
        <v>10000000</v>
      </c>
      <c r="D37" s="8">
        <f t="shared" si="18"/>
        <v>2500</v>
      </c>
      <c r="E37" s="12">
        <v>1</v>
      </c>
      <c r="F37" s="16" t="s">
        <v>240</v>
      </c>
      <c r="G37" s="14" t="s">
        <v>131</v>
      </c>
      <c r="H37" s="8">
        <v>20</v>
      </c>
      <c r="I37" s="15">
        <v>200</v>
      </c>
      <c r="J37" s="12">
        <f t="shared" si="17"/>
        <v>4.4585400000000002</v>
      </c>
      <c r="K37" s="10">
        <f t="shared" si="19"/>
        <v>44857.7336975781</v>
      </c>
      <c r="L37" s="12">
        <f t="shared" si="20"/>
        <v>222927</v>
      </c>
      <c r="M37">
        <v>5</v>
      </c>
      <c r="N37">
        <v>1114635</v>
      </c>
    </row>
    <row r="38" spans="1:14">
      <c r="B38" s="13" t="s">
        <v>166</v>
      </c>
      <c r="C38" s="8">
        <v>10000000</v>
      </c>
      <c r="D38" s="8">
        <f t="shared" si="18"/>
        <v>500000</v>
      </c>
      <c r="E38" s="12">
        <v>1</v>
      </c>
      <c r="F38" s="16" t="s">
        <v>240</v>
      </c>
      <c r="G38" s="39" t="s">
        <v>143</v>
      </c>
      <c r="H38" s="8">
        <v>20</v>
      </c>
      <c r="I38" s="15">
        <v>1</v>
      </c>
      <c r="J38" s="12">
        <f t="shared" si="17"/>
        <v>0.97101329999999997</v>
      </c>
      <c r="K38" s="10">
        <f t="shared" si="19"/>
        <v>1029.8520112958299</v>
      </c>
      <c r="L38" s="12">
        <f t="shared" si="20"/>
        <v>9710133</v>
      </c>
      <c r="M38">
        <v>1</v>
      </c>
      <c r="N38">
        <v>9710133</v>
      </c>
    </row>
    <row r="39" spans="1:14" s="52" customFormat="1">
      <c r="B39" s="53" t="s">
        <v>166</v>
      </c>
      <c r="C39" s="54">
        <v>10000000</v>
      </c>
      <c r="D39" s="54">
        <f t="shared" si="18"/>
        <v>5000</v>
      </c>
      <c r="E39" s="55">
        <v>1</v>
      </c>
      <c r="F39" s="56" t="s">
        <v>240</v>
      </c>
      <c r="G39" s="53" t="s">
        <v>233</v>
      </c>
      <c r="H39" s="54">
        <v>20</v>
      </c>
      <c r="I39" s="57">
        <v>100</v>
      </c>
      <c r="J39" s="55">
        <f t="shared" si="17"/>
        <v>1.6363160000000001</v>
      </c>
      <c r="K39" s="58">
        <f t="shared" ref="K39:K40" si="21">1000/J39*I39</f>
        <v>61112.890175247303</v>
      </c>
      <c r="L39" s="55">
        <f t="shared" ref="L39:L56" si="22">N39/M39</f>
        <v>163631.6</v>
      </c>
      <c r="M39" s="52">
        <v>5</v>
      </c>
      <c r="N39" s="52">
        <v>818158</v>
      </c>
    </row>
    <row r="40" spans="1:14">
      <c r="B40" s="13" t="s">
        <v>166</v>
      </c>
      <c r="C40" s="8">
        <v>10000000</v>
      </c>
      <c r="D40" s="8">
        <f t="shared" si="18"/>
        <v>2500</v>
      </c>
      <c r="E40" s="12">
        <v>1</v>
      </c>
      <c r="F40" s="16" t="s">
        <v>240</v>
      </c>
      <c r="G40" s="39" t="s">
        <v>233</v>
      </c>
      <c r="H40" s="8">
        <v>20</v>
      </c>
      <c r="I40" s="15">
        <v>200</v>
      </c>
      <c r="J40" s="12">
        <f t="shared" si="17"/>
        <v>4.2907599999999997</v>
      </c>
      <c r="K40" s="10">
        <f t="shared" si="21"/>
        <v>46611.789053687498</v>
      </c>
      <c r="L40" s="12">
        <f t="shared" si="22"/>
        <v>214538</v>
      </c>
      <c r="M40">
        <v>5</v>
      </c>
      <c r="N40">
        <v>1072690</v>
      </c>
    </row>
    <row r="41" spans="1:14">
      <c r="B41" s="13" t="s">
        <v>166</v>
      </c>
      <c r="C41" s="8">
        <v>10000000</v>
      </c>
      <c r="D41" s="8">
        <f t="shared" si="18"/>
        <v>500000</v>
      </c>
      <c r="E41" s="12">
        <v>1</v>
      </c>
      <c r="F41" s="16" t="s">
        <v>241</v>
      </c>
      <c r="G41" s="14" t="s">
        <v>131</v>
      </c>
      <c r="H41" s="8">
        <v>20</v>
      </c>
      <c r="I41" s="15">
        <v>1</v>
      </c>
      <c r="J41" s="12">
        <f t="shared" si="17"/>
        <v>3.8857588000000001</v>
      </c>
      <c r="K41" s="10">
        <f>1000/J41*I41/2</f>
        <v>128.67499650261399</v>
      </c>
      <c r="L41" s="12">
        <f t="shared" si="22"/>
        <v>38857588</v>
      </c>
      <c r="M41">
        <v>1</v>
      </c>
      <c r="N41">
        <v>38857588</v>
      </c>
    </row>
    <row r="42" spans="1:14">
      <c r="B42" s="13" t="s">
        <v>166</v>
      </c>
      <c r="C42" s="8">
        <v>10000000</v>
      </c>
      <c r="D42" s="8">
        <f t="shared" si="18"/>
        <v>10000</v>
      </c>
      <c r="E42" s="12">
        <v>1</v>
      </c>
      <c r="F42" s="16" t="s">
        <v>241</v>
      </c>
      <c r="G42" s="14" t="s">
        <v>131</v>
      </c>
      <c r="H42" s="8">
        <v>20</v>
      </c>
      <c r="I42" s="15">
        <v>50</v>
      </c>
      <c r="J42" s="12">
        <f t="shared" ref="J42:J52" si="23">L42/C42*I42</f>
        <v>6.7835039999999998</v>
      </c>
      <c r="K42" s="10">
        <f t="shared" ref="K42:K64" si="24">1000/J42*I42/2</f>
        <v>3685.4109616505002</v>
      </c>
      <c r="L42" s="12">
        <f t="shared" si="22"/>
        <v>1356700.8</v>
      </c>
      <c r="M42">
        <v>5</v>
      </c>
      <c r="N42">
        <v>6783504</v>
      </c>
    </row>
    <row r="43" spans="1:14" s="52" customFormat="1">
      <c r="B43" s="53" t="s">
        <v>166</v>
      </c>
      <c r="C43" s="54">
        <v>10000000</v>
      </c>
      <c r="D43" s="54">
        <f t="shared" si="18"/>
        <v>5000</v>
      </c>
      <c r="E43" s="55">
        <v>1</v>
      </c>
      <c r="F43" s="56" t="s">
        <v>241</v>
      </c>
      <c r="G43" s="54" t="s">
        <v>131</v>
      </c>
      <c r="H43" s="54">
        <v>20</v>
      </c>
      <c r="I43" s="57">
        <v>100</v>
      </c>
      <c r="J43" s="55">
        <f t="shared" si="23"/>
        <v>9.6603739999999991</v>
      </c>
      <c r="K43" s="58">
        <f t="shared" si="24"/>
        <v>5175.7830493933297</v>
      </c>
      <c r="L43" s="55">
        <f t="shared" si="22"/>
        <v>966037.4</v>
      </c>
      <c r="M43" s="52">
        <v>5</v>
      </c>
      <c r="N43" s="52">
        <v>4830187</v>
      </c>
    </row>
    <row r="44" spans="1:14">
      <c r="B44" s="13" t="s">
        <v>166</v>
      </c>
      <c r="C44" s="8">
        <v>10000000</v>
      </c>
      <c r="D44" s="8">
        <f t="shared" si="18"/>
        <v>2500</v>
      </c>
      <c r="E44" s="12">
        <v>1</v>
      </c>
      <c r="F44" s="16" t="s">
        <v>241</v>
      </c>
      <c r="G44" s="14" t="s">
        <v>131</v>
      </c>
      <c r="H44" s="8">
        <v>20</v>
      </c>
      <c r="I44" s="15">
        <v>200</v>
      </c>
      <c r="J44" s="12">
        <f t="shared" si="23"/>
        <v>17.051324000000001</v>
      </c>
      <c r="K44" s="10">
        <f t="shared" si="24"/>
        <v>5864.6472262212601</v>
      </c>
      <c r="L44" s="12">
        <f t="shared" si="22"/>
        <v>852566.2</v>
      </c>
      <c r="M44">
        <v>5</v>
      </c>
      <c r="N44">
        <v>4262831</v>
      </c>
    </row>
    <row r="45" spans="1:14">
      <c r="B45" s="13" t="s">
        <v>166</v>
      </c>
      <c r="C45" s="8">
        <v>10000000</v>
      </c>
      <c r="D45" s="8">
        <f t="shared" si="18"/>
        <v>500000</v>
      </c>
      <c r="E45" s="12">
        <v>1</v>
      </c>
      <c r="F45" s="16" t="s">
        <v>242</v>
      </c>
      <c r="G45" s="14" t="s">
        <v>131</v>
      </c>
      <c r="H45" s="8">
        <v>20</v>
      </c>
      <c r="I45" s="15">
        <v>1</v>
      </c>
      <c r="J45" s="12">
        <f t="shared" si="23"/>
        <v>1.9827239000000001</v>
      </c>
      <c r="K45" s="10">
        <f t="shared" si="24"/>
        <v>252.17832901494799</v>
      </c>
      <c r="L45" s="12">
        <f t="shared" si="22"/>
        <v>19827239</v>
      </c>
      <c r="M45">
        <v>1</v>
      </c>
      <c r="N45">
        <v>19827239</v>
      </c>
    </row>
    <row r="46" spans="1:14">
      <c r="B46" s="13" t="s">
        <v>166</v>
      </c>
      <c r="C46" s="8">
        <v>10000000</v>
      </c>
      <c r="D46" s="8">
        <f t="shared" si="18"/>
        <v>10000</v>
      </c>
      <c r="E46" s="12">
        <v>1</v>
      </c>
      <c r="F46" s="16" t="s">
        <v>242</v>
      </c>
      <c r="G46" s="14" t="s">
        <v>131</v>
      </c>
      <c r="H46" s="8">
        <v>20</v>
      </c>
      <c r="I46" s="15">
        <v>50</v>
      </c>
      <c r="J46" s="12">
        <f t="shared" si="23"/>
        <v>3.36537</v>
      </c>
      <c r="K46" s="10">
        <f t="shared" si="24"/>
        <v>7428.6036899360297</v>
      </c>
      <c r="L46" s="12">
        <f t="shared" si="22"/>
        <v>673074</v>
      </c>
      <c r="M46">
        <v>5</v>
      </c>
      <c r="N46">
        <v>3365370</v>
      </c>
    </row>
    <row r="47" spans="1:14" s="52" customFormat="1">
      <c r="B47" s="53" t="s">
        <v>166</v>
      </c>
      <c r="C47" s="54">
        <v>10000000</v>
      </c>
      <c r="D47" s="54">
        <f t="shared" si="18"/>
        <v>5000</v>
      </c>
      <c r="E47" s="55">
        <v>1</v>
      </c>
      <c r="F47" s="56" t="s">
        <v>242</v>
      </c>
      <c r="G47" s="54" t="s">
        <v>131</v>
      </c>
      <c r="H47" s="54">
        <v>20</v>
      </c>
      <c r="I47" s="57">
        <v>100</v>
      </c>
      <c r="J47" s="55">
        <f t="shared" si="23"/>
        <v>4.0202780000000002</v>
      </c>
      <c r="K47" s="58">
        <f t="shared" si="24"/>
        <v>12436.9508775264</v>
      </c>
      <c r="L47" s="55">
        <f t="shared" si="22"/>
        <v>402027.8</v>
      </c>
      <c r="M47" s="52">
        <v>5</v>
      </c>
      <c r="N47" s="52">
        <v>2010139</v>
      </c>
    </row>
    <row r="48" spans="1:14">
      <c r="B48" s="13" t="s">
        <v>166</v>
      </c>
      <c r="C48" s="8">
        <v>10000000</v>
      </c>
      <c r="D48" s="8">
        <f t="shared" si="18"/>
        <v>2500</v>
      </c>
      <c r="E48" s="12">
        <v>1</v>
      </c>
      <c r="F48" s="16" t="s">
        <v>242</v>
      </c>
      <c r="G48" s="14" t="s">
        <v>131</v>
      </c>
      <c r="H48" s="8">
        <v>20</v>
      </c>
      <c r="I48" s="15">
        <v>200</v>
      </c>
      <c r="J48" s="12">
        <f t="shared" si="23"/>
        <v>7.0438679999999998</v>
      </c>
      <c r="K48" s="10">
        <f t="shared" si="24"/>
        <v>14196.745310957</v>
      </c>
      <c r="L48" s="12">
        <f t="shared" si="22"/>
        <v>352193.4</v>
      </c>
      <c r="M48">
        <v>5</v>
      </c>
      <c r="N48">
        <v>1760967</v>
      </c>
    </row>
    <row r="49" spans="2:15">
      <c r="B49" s="13" t="s">
        <v>166</v>
      </c>
      <c r="C49" s="8">
        <v>10000000</v>
      </c>
      <c r="D49" s="8">
        <f t="shared" si="18"/>
        <v>500000</v>
      </c>
      <c r="E49" s="12">
        <v>1</v>
      </c>
      <c r="F49" s="16" t="s">
        <v>243</v>
      </c>
      <c r="G49" s="14" t="s">
        <v>131</v>
      </c>
      <c r="H49" s="8">
        <v>20</v>
      </c>
      <c r="I49" s="15">
        <v>1</v>
      </c>
      <c r="J49" s="12">
        <f t="shared" si="23"/>
        <v>1.8440547</v>
      </c>
      <c r="K49" s="10">
        <f t="shared" si="24"/>
        <v>271.14163153620098</v>
      </c>
      <c r="L49" s="12">
        <f t="shared" si="22"/>
        <v>18440547</v>
      </c>
      <c r="M49">
        <v>1</v>
      </c>
      <c r="N49">
        <v>18440547</v>
      </c>
    </row>
    <row r="50" spans="2:15">
      <c r="B50" s="13" t="s">
        <v>166</v>
      </c>
      <c r="C50" s="8">
        <v>10000000</v>
      </c>
      <c r="D50" s="8">
        <f t="shared" si="18"/>
        <v>10000</v>
      </c>
      <c r="E50" s="12">
        <v>1</v>
      </c>
      <c r="F50" s="16" t="s">
        <v>243</v>
      </c>
      <c r="G50" s="14" t="s">
        <v>131</v>
      </c>
      <c r="H50" s="8">
        <v>20</v>
      </c>
      <c r="I50" s="15">
        <v>50</v>
      </c>
      <c r="J50" s="12">
        <f t="shared" si="23"/>
        <v>3.1510379999999998</v>
      </c>
      <c r="K50" s="10">
        <f t="shared" si="24"/>
        <v>7933.8935296876798</v>
      </c>
      <c r="L50" s="12">
        <f t="shared" si="22"/>
        <v>630207.6</v>
      </c>
      <c r="M50">
        <v>5</v>
      </c>
      <c r="N50">
        <v>3151038</v>
      </c>
    </row>
    <row r="51" spans="2:15" s="52" customFormat="1">
      <c r="B51" s="53" t="s">
        <v>166</v>
      </c>
      <c r="C51" s="54">
        <v>10000000</v>
      </c>
      <c r="D51" s="54">
        <f t="shared" si="18"/>
        <v>5000</v>
      </c>
      <c r="E51" s="55">
        <v>1</v>
      </c>
      <c r="F51" s="56" t="s">
        <v>243</v>
      </c>
      <c r="G51" s="54" t="s">
        <v>131</v>
      </c>
      <c r="H51" s="54">
        <v>20</v>
      </c>
      <c r="I51" s="57">
        <v>100</v>
      </c>
      <c r="J51" s="55">
        <f t="shared" si="23"/>
        <v>4.3026739999999997</v>
      </c>
      <c r="K51" s="58">
        <f t="shared" si="24"/>
        <v>11620.680534941799</v>
      </c>
      <c r="L51" s="55">
        <f t="shared" si="22"/>
        <v>430267.4</v>
      </c>
      <c r="M51" s="52">
        <v>5</v>
      </c>
      <c r="N51" s="52">
        <v>2151337</v>
      </c>
    </row>
    <row r="52" spans="2:15">
      <c r="B52" s="13" t="s">
        <v>166</v>
      </c>
      <c r="C52" s="8">
        <v>10000000</v>
      </c>
      <c r="D52" s="8">
        <f t="shared" si="18"/>
        <v>2500</v>
      </c>
      <c r="E52" s="12">
        <v>1</v>
      </c>
      <c r="F52" s="16" t="s">
        <v>243</v>
      </c>
      <c r="G52" s="14" t="s">
        <v>131</v>
      </c>
      <c r="H52" s="8">
        <v>20</v>
      </c>
      <c r="I52" s="15">
        <v>200</v>
      </c>
      <c r="J52" s="12">
        <f t="shared" si="23"/>
        <v>6.8044760000000002</v>
      </c>
      <c r="K52" s="10">
        <f t="shared" si="24"/>
        <v>14696.2087896261</v>
      </c>
      <c r="L52" s="12">
        <f t="shared" si="22"/>
        <v>340223.8</v>
      </c>
      <c r="M52">
        <v>5</v>
      </c>
      <c r="N52">
        <v>1701119</v>
      </c>
    </row>
    <row r="53" spans="2:15">
      <c r="B53" s="13" t="s">
        <v>166</v>
      </c>
      <c r="C53" s="8">
        <v>1000</v>
      </c>
      <c r="D53" s="8">
        <v>1000</v>
      </c>
      <c r="E53" s="12">
        <v>1</v>
      </c>
      <c r="F53" s="16" t="s">
        <v>244</v>
      </c>
      <c r="G53" s="14" t="s">
        <v>131</v>
      </c>
      <c r="H53" s="8">
        <v>20</v>
      </c>
      <c r="I53" s="15">
        <v>1</v>
      </c>
      <c r="J53" s="12">
        <f>L53/C53/H53</f>
        <v>3.0971000000000002</v>
      </c>
      <c r="K53" s="10">
        <f t="shared" si="24"/>
        <v>161.441348358141</v>
      </c>
      <c r="L53" s="12">
        <f t="shared" si="22"/>
        <v>61942</v>
      </c>
      <c r="M53">
        <v>1</v>
      </c>
      <c r="N53">
        <v>61942</v>
      </c>
    </row>
    <row r="54" spans="2:15">
      <c r="B54" s="13" t="s">
        <v>166</v>
      </c>
      <c r="C54" s="8">
        <v>1000</v>
      </c>
      <c r="D54" s="8">
        <v>1000</v>
      </c>
      <c r="E54" s="12">
        <v>1</v>
      </c>
      <c r="F54" s="16" t="s">
        <v>244</v>
      </c>
      <c r="G54" s="14" t="s">
        <v>131</v>
      </c>
      <c r="H54" s="8">
        <v>20</v>
      </c>
      <c r="I54" s="15">
        <v>50</v>
      </c>
      <c r="J54" s="12">
        <f t="shared" ref="J54:J64" si="25">L54/C54/H54</f>
        <v>6.0625</v>
      </c>
      <c r="K54" s="10">
        <f t="shared" si="24"/>
        <v>4123.7113402061896</v>
      </c>
      <c r="L54" s="12">
        <f t="shared" si="22"/>
        <v>121250</v>
      </c>
      <c r="M54">
        <v>5</v>
      </c>
      <c r="N54">
        <v>606250</v>
      </c>
    </row>
    <row r="55" spans="2:15" s="52" customFormat="1">
      <c r="B55" s="53" t="s">
        <v>166</v>
      </c>
      <c r="C55" s="54">
        <v>1000</v>
      </c>
      <c r="D55" s="54">
        <v>1000</v>
      </c>
      <c r="E55" s="55">
        <v>1</v>
      </c>
      <c r="F55" s="56" t="s">
        <v>244</v>
      </c>
      <c r="G55" s="54" t="s">
        <v>131</v>
      </c>
      <c r="H55" s="54">
        <v>20</v>
      </c>
      <c r="I55" s="57">
        <v>100</v>
      </c>
      <c r="J55" s="55">
        <f t="shared" si="25"/>
        <v>11.486330000000001</v>
      </c>
      <c r="K55" s="58">
        <f t="shared" si="24"/>
        <v>4353.0004797006504</v>
      </c>
      <c r="L55" s="55">
        <f t="shared" si="22"/>
        <v>229726.6</v>
      </c>
      <c r="M55" s="52">
        <v>5</v>
      </c>
      <c r="N55" s="52">
        <v>1148633</v>
      </c>
    </row>
    <row r="56" spans="2:15">
      <c r="B56" s="13" t="s">
        <v>166</v>
      </c>
      <c r="C56" s="8">
        <v>1000</v>
      </c>
      <c r="D56" s="8">
        <v>1000</v>
      </c>
      <c r="E56" s="12">
        <v>1</v>
      </c>
      <c r="F56" s="16" t="s">
        <v>244</v>
      </c>
      <c r="G56" s="14" t="s">
        <v>131</v>
      </c>
      <c r="H56" s="8">
        <v>20</v>
      </c>
      <c r="I56" s="15">
        <v>200</v>
      </c>
      <c r="J56" s="12">
        <f t="shared" si="25"/>
        <v>18.369050000000001</v>
      </c>
      <c r="K56" s="10">
        <f t="shared" si="24"/>
        <v>5443.93967026057</v>
      </c>
      <c r="L56" s="12">
        <f t="shared" si="22"/>
        <v>367381</v>
      </c>
      <c r="M56">
        <v>5</v>
      </c>
      <c r="N56">
        <v>1836905</v>
      </c>
    </row>
    <row r="57" spans="2:15">
      <c r="B57" s="13" t="s">
        <v>166</v>
      </c>
      <c r="C57" s="8">
        <v>1000</v>
      </c>
      <c r="D57" s="8">
        <v>1000</v>
      </c>
      <c r="E57" s="12">
        <v>1</v>
      </c>
      <c r="F57" s="16" t="s">
        <v>245</v>
      </c>
      <c r="G57" s="14" t="s">
        <v>131</v>
      </c>
      <c r="H57" s="8">
        <v>20</v>
      </c>
      <c r="I57" s="15">
        <v>1</v>
      </c>
      <c r="J57" s="12">
        <f t="shared" si="25"/>
        <v>1.6726000000000001</v>
      </c>
      <c r="K57" s="10">
        <f t="shared" si="24"/>
        <v>298.93578859260998</v>
      </c>
      <c r="L57" s="12">
        <f t="shared" ref="L57:L64" si="26">N57/M57</f>
        <v>33452</v>
      </c>
      <c r="M57">
        <v>1</v>
      </c>
      <c r="N57">
        <v>33452</v>
      </c>
    </row>
    <row r="58" spans="2:15">
      <c r="B58" s="13" t="s">
        <v>166</v>
      </c>
      <c r="C58" s="8">
        <v>1000</v>
      </c>
      <c r="D58" s="8">
        <v>1000</v>
      </c>
      <c r="E58" s="12">
        <v>1</v>
      </c>
      <c r="F58" s="16" t="s">
        <v>245</v>
      </c>
      <c r="G58" s="14" t="s">
        <v>131</v>
      </c>
      <c r="H58" s="8">
        <v>20</v>
      </c>
      <c r="I58" s="15">
        <v>50</v>
      </c>
      <c r="J58" s="12">
        <f t="shared" si="25"/>
        <v>3.2210000000000001</v>
      </c>
      <c r="K58" s="10">
        <f t="shared" si="24"/>
        <v>7761.5647314498601</v>
      </c>
      <c r="L58" s="12">
        <f t="shared" si="26"/>
        <v>64420</v>
      </c>
      <c r="M58">
        <v>5</v>
      </c>
      <c r="N58">
        <v>322100</v>
      </c>
    </row>
    <row r="59" spans="2:15" s="52" customFormat="1">
      <c r="B59" s="53" t="s">
        <v>166</v>
      </c>
      <c r="C59" s="54">
        <v>1000</v>
      </c>
      <c r="D59" s="54">
        <v>1000</v>
      </c>
      <c r="E59" s="55">
        <v>1</v>
      </c>
      <c r="F59" s="56" t="s">
        <v>245</v>
      </c>
      <c r="G59" s="54" t="s">
        <v>131</v>
      </c>
      <c r="H59" s="54">
        <v>20</v>
      </c>
      <c r="I59" s="57">
        <v>100</v>
      </c>
      <c r="J59" s="55">
        <f t="shared" si="25"/>
        <v>5.3236400000000001</v>
      </c>
      <c r="K59" s="58">
        <f t="shared" si="24"/>
        <v>9392.0700873838196</v>
      </c>
      <c r="L59" s="55">
        <f t="shared" si="26"/>
        <v>106472.8</v>
      </c>
      <c r="M59" s="52">
        <v>5</v>
      </c>
      <c r="N59" s="52">
        <v>532364</v>
      </c>
    </row>
    <row r="60" spans="2:15">
      <c r="B60" s="13" t="s">
        <v>166</v>
      </c>
      <c r="C60" s="8">
        <v>1000</v>
      </c>
      <c r="D60" s="8">
        <v>1000</v>
      </c>
      <c r="E60" s="12">
        <v>1</v>
      </c>
      <c r="F60" s="16" t="s">
        <v>245</v>
      </c>
      <c r="G60" s="14" t="s">
        <v>131</v>
      </c>
      <c r="H60" s="8">
        <v>20</v>
      </c>
      <c r="I60" s="15">
        <v>200</v>
      </c>
      <c r="J60" s="12">
        <f t="shared" si="25"/>
        <v>9.1278900000000007</v>
      </c>
      <c r="K60" s="10">
        <f t="shared" si="24"/>
        <v>10955.4343884512</v>
      </c>
      <c r="L60" s="12">
        <f t="shared" si="26"/>
        <v>182557.8</v>
      </c>
      <c r="M60">
        <v>5</v>
      </c>
      <c r="N60">
        <v>912789</v>
      </c>
    </row>
    <row r="61" spans="2:15">
      <c r="B61" s="13" t="s">
        <v>166</v>
      </c>
      <c r="C61" s="8">
        <v>1000</v>
      </c>
      <c r="D61" s="8">
        <v>1000</v>
      </c>
      <c r="E61" s="12">
        <v>1</v>
      </c>
      <c r="F61" s="16" t="s">
        <v>246</v>
      </c>
      <c r="G61" s="14" t="s">
        <v>131</v>
      </c>
      <c r="H61" s="8">
        <v>20</v>
      </c>
      <c r="I61" s="15">
        <v>1</v>
      </c>
      <c r="J61" s="12">
        <f t="shared" si="25"/>
        <v>0.5</v>
      </c>
      <c r="K61" s="10">
        <f t="shared" si="24"/>
        <v>1000</v>
      </c>
      <c r="L61" s="12">
        <f t="shared" si="26"/>
        <v>10000</v>
      </c>
      <c r="M61">
        <v>1</v>
      </c>
      <c r="N61">
        <v>10000</v>
      </c>
      <c r="O61" s="125" t="s">
        <v>247</v>
      </c>
    </row>
    <row r="62" spans="2:15">
      <c r="B62" s="13" t="s">
        <v>166</v>
      </c>
      <c r="C62" s="8">
        <v>1000</v>
      </c>
      <c r="D62" s="8">
        <v>1000</v>
      </c>
      <c r="E62" s="12">
        <v>1</v>
      </c>
      <c r="F62" s="16" t="s">
        <v>246</v>
      </c>
      <c r="G62" s="14" t="s">
        <v>131</v>
      </c>
      <c r="H62" s="8">
        <v>20</v>
      </c>
      <c r="I62" s="15">
        <v>50</v>
      </c>
      <c r="J62" s="12">
        <f t="shared" si="25"/>
        <v>0.1</v>
      </c>
      <c r="K62" s="10">
        <f t="shared" si="24"/>
        <v>250000</v>
      </c>
      <c r="L62" s="12">
        <f t="shared" si="26"/>
        <v>2000</v>
      </c>
      <c r="M62">
        <v>5</v>
      </c>
      <c r="N62">
        <v>10000</v>
      </c>
      <c r="O62" s="126"/>
    </row>
    <row r="63" spans="2:15" s="52" customFormat="1">
      <c r="B63" s="53" t="s">
        <v>166</v>
      </c>
      <c r="C63" s="54">
        <v>1000</v>
      </c>
      <c r="D63" s="54">
        <v>1000</v>
      </c>
      <c r="E63" s="55">
        <v>1</v>
      </c>
      <c r="F63" s="56" t="s">
        <v>246</v>
      </c>
      <c r="G63" s="54" t="s">
        <v>131</v>
      </c>
      <c r="H63" s="54">
        <v>20</v>
      </c>
      <c r="I63" s="57">
        <v>100</v>
      </c>
      <c r="J63" s="55">
        <f t="shared" si="25"/>
        <v>0.1</v>
      </c>
      <c r="K63" s="58">
        <f t="shared" si="24"/>
        <v>500000</v>
      </c>
      <c r="L63" s="55">
        <f t="shared" si="26"/>
        <v>2000</v>
      </c>
      <c r="M63" s="52">
        <v>5</v>
      </c>
      <c r="N63" s="52">
        <v>10000</v>
      </c>
      <c r="O63" s="126"/>
    </row>
    <row r="64" spans="2:15">
      <c r="B64" s="13" t="s">
        <v>166</v>
      </c>
      <c r="C64" s="8">
        <v>1000</v>
      </c>
      <c r="D64" s="8">
        <v>1000</v>
      </c>
      <c r="E64" s="12">
        <v>1</v>
      </c>
      <c r="F64" s="16" t="s">
        <v>246</v>
      </c>
      <c r="G64" s="14" t="s">
        <v>131</v>
      </c>
      <c r="H64" s="8">
        <v>20</v>
      </c>
      <c r="I64" s="15">
        <v>200</v>
      </c>
      <c r="J64" s="12">
        <f t="shared" si="25"/>
        <v>0.1</v>
      </c>
      <c r="K64" s="10">
        <f t="shared" si="24"/>
        <v>1000000</v>
      </c>
      <c r="L64" s="12">
        <f t="shared" si="26"/>
        <v>2000</v>
      </c>
      <c r="M64">
        <v>5</v>
      </c>
      <c r="N64">
        <v>10000</v>
      </c>
      <c r="O64" s="126"/>
    </row>
    <row r="65" spans="1:16" ht="156" customHeight="1">
      <c r="A65" s="124" t="s">
        <v>248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</row>
    <row r="70" spans="1:16">
      <c r="A70" s="11" t="s">
        <v>231</v>
      </c>
      <c r="B70" s="13" t="s">
        <v>166</v>
      </c>
      <c r="C70" s="8">
        <v>10000000</v>
      </c>
      <c r="D70" s="8">
        <f>C70/E70/H70/I70</f>
        <v>500000</v>
      </c>
      <c r="E70" s="12">
        <v>1</v>
      </c>
      <c r="F70" s="16" t="s">
        <v>232</v>
      </c>
      <c r="G70" s="39" t="s">
        <v>131</v>
      </c>
      <c r="H70" s="8">
        <v>20</v>
      </c>
      <c r="I70" s="15">
        <v>1</v>
      </c>
      <c r="J70" s="12">
        <f t="shared" ref="J70:J80" si="27">L70/C70*I70</f>
        <v>0.01</v>
      </c>
      <c r="K70" s="10">
        <f>1000/J70*I70</f>
        <v>100000</v>
      </c>
      <c r="L70" s="12">
        <f>N70/M70</f>
        <v>100000</v>
      </c>
      <c r="M70">
        <v>1</v>
      </c>
      <c r="N70">
        <v>100000</v>
      </c>
    </row>
    <row r="71" spans="1:16">
      <c r="B71" s="13" t="s">
        <v>166</v>
      </c>
      <c r="C71" s="8">
        <v>10000000</v>
      </c>
      <c r="D71" s="8">
        <f t="shared" ref="D71:D80" si="28">C71/E71/H71/I71</f>
        <v>10000</v>
      </c>
      <c r="E71" s="12">
        <v>1</v>
      </c>
      <c r="F71" s="16" t="s">
        <v>232</v>
      </c>
      <c r="G71" s="14" t="s">
        <v>131</v>
      </c>
      <c r="H71" s="8">
        <v>20</v>
      </c>
      <c r="I71" s="15">
        <v>50</v>
      </c>
      <c r="J71" s="12">
        <f t="shared" si="27"/>
        <v>0.1</v>
      </c>
      <c r="K71" s="10">
        <f t="shared" ref="K71:K76" si="29">1000/J71*I71</f>
        <v>500000</v>
      </c>
      <c r="L71" s="12">
        <f t="shared" ref="L71:L99" si="30">N71/M71</f>
        <v>20000</v>
      </c>
      <c r="M71">
        <v>5</v>
      </c>
      <c r="N71">
        <v>100000</v>
      </c>
    </row>
    <row r="72" spans="1:16" s="52" customFormat="1">
      <c r="B72" s="53" t="s">
        <v>166</v>
      </c>
      <c r="C72" s="54">
        <v>10000000</v>
      </c>
      <c r="D72" s="54">
        <f t="shared" si="28"/>
        <v>5000</v>
      </c>
      <c r="E72" s="55">
        <v>1</v>
      </c>
      <c r="F72" s="56" t="s">
        <v>232</v>
      </c>
      <c r="G72" s="54" t="s">
        <v>131</v>
      </c>
      <c r="H72" s="54">
        <v>20</v>
      </c>
      <c r="I72" s="57">
        <v>100</v>
      </c>
      <c r="J72" s="55">
        <f t="shared" si="27"/>
        <v>0.2</v>
      </c>
      <c r="K72" s="58">
        <f t="shared" si="29"/>
        <v>500000</v>
      </c>
      <c r="L72" s="55">
        <f t="shared" si="30"/>
        <v>20000</v>
      </c>
      <c r="M72" s="52">
        <v>5</v>
      </c>
      <c r="N72">
        <v>100000</v>
      </c>
    </row>
    <row r="73" spans="1:16">
      <c r="B73" s="13" t="s">
        <v>166</v>
      </c>
      <c r="C73" s="8">
        <v>10000000</v>
      </c>
      <c r="D73" s="8">
        <f t="shared" si="28"/>
        <v>2500</v>
      </c>
      <c r="E73" s="12">
        <v>1</v>
      </c>
      <c r="F73" s="16" t="s">
        <v>232</v>
      </c>
      <c r="G73" s="14" t="s">
        <v>131</v>
      </c>
      <c r="H73" s="8">
        <v>20</v>
      </c>
      <c r="I73" s="15">
        <v>200</v>
      </c>
      <c r="J73" s="12">
        <f t="shared" si="27"/>
        <v>0.4</v>
      </c>
      <c r="K73" s="10">
        <f t="shared" si="29"/>
        <v>500000</v>
      </c>
      <c r="L73" s="12">
        <f t="shared" si="30"/>
        <v>20000</v>
      </c>
      <c r="M73">
        <v>5</v>
      </c>
      <c r="N73">
        <v>100000</v>
      </c>
    </row>
    <row r="74" spans="1:16">
      <c r="B74" s="13" t="s">
        <v>166</v>
      </c>
      <c r="C74" s="8">
        <v>10000000</v>
      </c>
      <c r="D74" s="8">
        <f t="shared" si="28"/>
        <v>500000</v>
      </c>
      <c r="E74" s="12">
        <v>1</v>
      </c>
      <c r="F74" s="16" t="s">
        <v>232</v>
      </c>
      <c r="G74" s="39" t="s">
        <v>143</v>
      </c>
      <c r="H74" s="8">
        <v>20</v>
      </c>
      <c r="I74" s="15">
        <v>1</v>
      </c>
      <c r="J74" s="12">
        <f t="shared" si="27"/>
        <v>0.01</v>
      </c>
      <c r="K74" s="10">
        <f t="shared" si="29"/>
        <v>100000</v>
      </c>
      <c r="L74" s="12">
        <f t="shared" si="30"/>
        <v>100000</v>
      </c>
      <c r="M74">
        <v>1</v>
      </c>
      <c r="N74">
        <v>100000</v>
      </c>
    </row>
    <row r="75" spans="1:16" s="52" customFormat="1">
      <c r="B75" s="53" t="s">
        <v>166</v>
      </c>
      <c r="C75" s="54">
        <v>10000000</v>
      </c>
      <c r="D75" s="54">
        <f t="shared" si="28"/>
        <v>5000</v>
      </c>
      <c r="E75" s="55">
        <v>1</v>
      </c>
      <c r="F75" s="56" t="s">
        <v>232</v>
      </c>
      <c r="G75" s="53" t="s">
        <v>233</v>
      </c>
      <c r="H75" s="54">
        <v>20</v>
      </c>
      <c r="I75" s="57">
        <v>100</v>
      </c>
      <c r="J75" s="55">
        <f t="shared" si="27"/>
        <v>0.2</v>
      </c>
      <c r="K75" s="58">
        <f t="shared" si="29"/>
        <v>500000</v>
      </c>
      <c r="L75" s="55">
        <f t="shared" si="30"/>
        <v>20000</v>
      </c>
      <c r="M75" s="52">
        <v>5</v>
      </c>
      <c r="N75">
        <v>100000</v>
      </c>
    </row>
    <row r="76" spans="1:16">
      <c r="B76" s="13" t="s">
        <v>166</v>
      </c>
      <c r="C76" s="8">
        <v>10000000</v>
      </c>
      <c r="D76" s="8">
        <f t="shared" si="28"/>
        <v>2500</v>
      </c>
      <c r="E76" s="12">
        <v>1</v>
      </c>
      <c r="F76" s="16" t="s">
        <v>232</v>
      </c>
      <c r="G76" s="39" t="s">
        <v>233</v>
      </c>
      <c r="H76" s="8">
        <v>20</v>
      </c>
      <c r="I76" s="15">
        <v>200</v>
      </c>
      <c r="J76" s="12">
        <f t="shared" si="27"/>
        <v>0.4</v>
      </c>
      <c r="K76" s="10">
        <f t="shared" si="29"/>
        <v>500000</v>
      </c>
      <c r="L76" s="12">
        <f t="shared" si="30"/>
        <v>20000</v>
      </c>
      <c r="M76">
        <v>5</v>
      </c>
      <c r="N76">
        <v>100000</v>
      </c>
    </row>
    <row r="77" spans="1:16">
      <c r="B77" s="13" t="s">
        <v>166</v>
      </c>
      <c r="C77" s="8">
        <v>10000000</v>
      </c>
      <c r="D77" s="8">
        <f t="shared" si="28"/>
        <v>500000</v>
      </c>
      <c r="E77" s="12">
        <v>1</v>
      </c>
      <c r="F77" s="16" t="s">
        <v>235</v>
      </c>
      <c r="G77" s="14" t="s">
        <v>131</v>
      </c>
      <c r="H77" s="8">
        <v>20</v>
      </c>
      <c r="I77" s="15">
        <v>1</v>
      </c>
      <c r="J77" s="12">
        <f t="shared" si="27"/>
        <v>0.01</v>
      </c>
      <c r="K77" s="10">
        <f t="shared" ref="K77:K84" si="31">1000/J77*I77/2</f>
        <v>50000</v>
      </c>
      <c r="L77" s="12">
        <f t="shared" si="30"/>
        <v>100000</v>
      </c>
      <c r="M77">
        <v>1</v>
      </c>
      <c r="N77">
        <v>100000</v>
      </c>
    </row>
    <row r="78" spans="1:16">
      <c r="B78" s="13" t="s">
        <v>166</v>
      </c>
      <c r="C78" s="8">
        <v>10000000</v>
      </c>
      <c r="D78" s="8">
        <f t="shared" si="28"/>
        <v>10000</v>
      </c>
      <c r="E78" s="12">
        <v>1</v>
      </c>
      <c r="F78" s="16" t="s">
        <v>235</v>
      </c>
      <c r="G78" s="14" t="s">
        <v>131</v>
      </c>
      <c r="H78" s="8">
        <v>20</v>
      </c>
      <c r="I78" s="15">
        <v>50</v>
      </c>
      <c r="J78" s="12">
        <f t="shared" si="27"/>
        <v>0.1</v>
      </c>
      <c r="K78" s="10">
        <f t="shared" si="31"/>
        <v>250000</v>
      </c>
      <c r="L78" s="12">
        <f t="shared" si="30"/>
        <v>20000</v>
      </c>
      <c r="M78">
        <v>5</v>
      </c>
      <c r="N78">
        <v>100000</v>
      </c>
    </row>
    <row r="79" spans="1:16" s="52" customFormat="1">
      <c r="B79" s="53" t="s">
        <v>166</v>
      </c>
      <c r="C79" s="54">
        <v>10000000</v>
      </c>
      <c r="D79" s="54">
        <f t="shared" si="28"/>
        <v>5000</v>
      </c>
      <c r="E79" s="55">
        <v>1</v>
      </c>
      <c r="F79" s="56" t="s">
        <v>235</v>
      </c>
      <c r="G79" s="54" t="s">
        <v>131</v>
      </c>
      <c r="H79" s="54">
        <v>20</v>
      </c>
      <c r="I79" s="57">
        <v>100</v>
      </c>
      <c r="J79" s="55">
        <f t="shared" si="27"/>
        <v>0.2</v>
      </c>
      <c r="K79" s="58">
        <f t="shared" si="31"/>
        <v>250000</v>
      </c>
      <c r="L79" s="55">
        <f t="shared" si="30"/>
        <v>20000</v>
      </c>
      <c r="M79" s="52">
        <v>5</v>
      </c>
      <c r="N79">
        <v>100000</v>
      </c>
    </row>
    <row r="80" spans="1:16">
      <c r="B80" s="13" t="s">
        <v>166</v>
      </c>
      <c r="C80" s="8">
        <v>10000000</v>
      </c>
      <c r="D80" s="8">
        <f t="shared" si="28"/>
        <v>2500</v>
      </c>
      <c r="E80" s="12">
        <v>1</v>
      </c>
      <c r="F80" s="16" t="s">
        <v>235</v>
      </c>
      <c r="G80" s="14" t="s">
        <v>131</v>
      </c>
      <c r="H80" s="8">
        <v>20</v>
      </c>
      <c r="I80" s="15">
        <v>200</v>
      </c>
      <c r="J80" s="12">
        <f t="shared" si="27"/>
        <v>0.4</v>
      </c>
      <c r="K80" s="10">
        <f t="shared" si="31"/>
        <v>250000</v>
      </c>
      <c r="L80" s="12">
        <f t="shared" si="30"/>
        <v>20000</v>
      </c>
      <c r="M80">
        <v>5</v>
      </c>
      <c r="N80">
        <v>100000</v>
      </c>
    </row>
    <row r="81" spans="1:14">
      <c r="B81" s="13" t="s">
        <v>166</v>
      </c>
      <c r="C81" s="8">
        <v>1000</v>
      </c>
      <c r="D81" s="8">
        <v>1000</v>
      </c>
      <c r="E81" s="12">
        <v>1</v>
      </c>
      <c r="F81" s="16" t="s">
        <v>238</v>
      </c>
      <c r="G81" s="14" t="s">
        <v>131</v>
      </c>
      <c r="H81" s="8">
        <v>20</v>
      </c>
      <c r="I81" s="15">
        <v>1</v>
      </c>
      <c r="J81" s="12">
        <f t="shared" ref="J81:J84" si="32">L81/C81/H81</f>
        <v>5</v>
      </c>
      <c r="K81" s="10">
        <f t="shared" si="31"/>
        <v>100</v>
      </c>
      <c r="L81" s="12">
        <f t="shared" si="30"/>
        <v>100000</v>
      </c>
      <c r="M81">
        <v>1</v>
      </c>
      <c r="N81">
        <v>100000</v>
      </c>
    </row>
    <row r="82" spans="1:14">
      <c r="B82" s="13" t="s">
        <v>166</v>
      </c>
      <c r="C82" s="8">
        <v>1000</v>
      </c>
      <c r="D82" s="8">
        <v>1000</v>
      </c>
      <c r="E82" s="12">
        <v>1</v>
      </c>
      <c r="F82" s="16" t="s">
        <v>238</v>
      </c>
      <c r="G82" s="14" t="s">
        <v>131</v>
      </c>
      <c r="H82" s="8">
        <v>20</v>
      </c>
      <c r="I82" s="15">
        <v>50</v>
      </c>
      <c r="J82" s="12">
        <f t="shared" si="32"/>
        <v>1</v>
      </c>
      <c r="K82" s="10">
        <f t="shared" si="31"/>
        <v>25000</v>
      </c>
      <c r="L82" s="12">
        <f t="shared" si="30"/>
        <v>20000</v>
      </c>
      <c r="M82">
        <v>5</v>
      </c>
      <c r="N82">
        <v>100000</v>
      </c>
    </row>
    <row r="83" spans="1:14" s="52" customFormat="1">
      <c r="B83" s="53" t="s">
        <v>166</v>
      </c>
      <c r="C83" s="54">
        <v>1000</v>
      </c>
      <c r="D83" s="54">
        <v>1000</v>
      </c>
      <c r="E83" s="55">
        <v>1</v>
      </c>
      <c r="F83" s="56" t="s">
        <v>238</v>
      </c>
      <c r="G83" s="54" t="s">
        <v>131</v>
      </c>
      <c r="H83" s="54">
        <v>20</v>
      </c>
      <c r="I83" s="57">
        <v>100</v>
      </c>
      <c r="J83" s="55">
        <f t="shared" si="32"/>
        <v>1</v>
      </c>
      <c r="K83" s="58">
        <f t="shared" si="31"/>
        <v>50000</v>
      </c>
      <c r="L83" s="55">
        <f t="shared" si="30"/>
        <v>20000</v>
      </c>
      <c r="M83" s="52">
        <v>5</v>
      </c>
      <c r="N83">
        <v>100000</v>
      </c>
    </row>
    <row r="84" spans="1:14">
      <c r="B84" s="13" t="s">
        <v>166</v>
      </c>
      <c r="C84" s="8">
        <v>1000</v>
      </c>
      <c r="D84" s="8">
        <v>1000</v>
      </c>
      <c r="E84" s="12">
        <v>1</v>
      </c>
      <c r="F84" s="16" t="s">
        <v>238</v>
      </c>
      <c r="G84" s="14" t="s">
        <v>131</v>
      </c>
      <c r="H84" s="8">
        <v>20</v>
      </c>
      <c r="I84" s="15">
        <v>200</v>
      </c>
      <c r="J84" s="12">
        <f t="shared" si="32"/>
        <v>1</v>
      </c>
      <c r="K84" s="10">
        <f t="shared" si="31"/>
        <v>100000</v>
      </c>
      <c r="L84" s="12">
        <f t="shared" si="30"/>
        <v>20000</v>
      </c>
      <c r="M84">
        <v>5</v>
      </c>
      <c r="N84">
        <v>100000</v>
      </c>
    </row>
    <row r="85" spans="1:14">
      <c r="A85" s="11" t="s">
        <v>231</v>
      </c>
      <c r="B85" s="13" t="s">
        <v>166</v>
      </c>
      <c r="C85" s="8">
        <v>10000000</v>
      </c>
      <c r="D85" s="8">
        <f>C85/E85/H85/I85</f>
        <v>500000</v>
      </c>
      <c r="E85" s="12">
        <v>1</v>
      </c>
      <c r="F85" s="16" t="s">
        <v>240</v>
      </c>
      <c r="G85" s="39" t="s">
        <v>131</v>
      </c>
      <c r="H85" s="8">
        <v>20</v>
      </c>
      <c r="I85" s="15">
        <v>1</v>
      </c>
      <c r="J85" s="12">
        <f t="shared" ref="J85:J95" si="33">L85/C85*I85</f>
        <v>0.01</v>
      </c>
      <c r="K85" s="10">
        <f>1000/J85*I85</f>
        <v>100000</v>
      </c>
      <c r="L85" s="12">
        <f t="shared" si="30"/>
        <v>100000</v>
      </c>
      <c r="M85">
        <v>1</v>
      </c>
      <c r="N85">
        <v>100000</v>
      </c>
    </row>
    <row r="86" spans="1:14">
      <c r="B86" s="13" t="s">
        <v>166</v>
      </c>
      <c r="C86" s="8">
        <v>10000000</v>
      </c>
      <c r="D86" s="8">
        <f t="shared" ref="D86:D95" si="34">C86/E86/H86/I86</f>
        <v>10000</v>
      </c>
      <c r="E86" s="12">
        <v>1</v>
      </c>
      <c r="F86" s="16" t="s">
        <v>240</v>
      </c>
      <c r="G86" s="14" t="s">
        <v>131</v>
      </c>
      <c r="H86" s="8">
        <v>20</v>
      </c>
      <c r="I86" s="15">
        <v>50</v>
      </c>
      <c r="J86" s="12">
        <f t="shared" si="33"/>
        <v>0.1</v>
      </c>
      <c r="K86" s="10">
        <f t="shared" ref="K86:K91" si="35">1000/J86*I86</f>
        <v>500000</v>
      </c>
      <c r="L86" s="12">
        <f t="shared" si="30"/>
        <v>20000</v>
      </c>
      <c r="M86">
        <v>5</v>
      </c>
      <c r="N86">
        <v>100000</v>
      </c>
    </row>
    <row r="87" spans="1:14" s="52" customFormat="1">
      <c r="B87" s="53" t="s">
        <v>166</v>
      </c>
      <c r="C87" s="54">
        <v>10000000</v>
      </c>
      <c r="D87" s="54">
        <f t="shared" si="34"/>
        <v>5000</v>
      </c>
      <c r="E87" s="55">
        <v>1</v>
      </c>
      <c r="F87" s="56" t="s">
        <v>240</v>
      </c>
      <c r="G87" s="54" t="s">
        <v>131</v>
      </c>
      <c r="H87" s="54">
        <v>20</v>
      </c>
      <c r="I87" s="57">
        <v>100</v>
      </c>
      <c r="J87" s="55">
        <f t="shared" si="33"/>
        <v>0.2</v>
      </c>
      <c r="K87" s="58">
        <f t="shared" si="35"/>
        <v>500000</v>
      </c>
      <c r="L87" s="55">
        <f t="shared" si="30"/>
        <v>20000</v>
      </c>
      <c r="M87" s="52">
        <v>5</v>
      </c>
      <c r="N87">
        <v>100000</v>
      </c>
    </row>
    <row r="88" spans="1:14">
      <c r="B88" s="13" t="s">
        <v>166</v>
      </c>
      <c r="C88" s="8">
        <v>10000000</v>
      </c>
      <c r="D88" s="8">
        <f t="shared" si="34"/>
        <v>2500</v>
      </c>
      <c r="E88" s="12">
        <v>1</v>
      </c>
      <c r="F88" s="16" t="s">
        <v>240</v>
      </c>
      <c r="G88" s="14" t="s">
        <v>131</v>
      </c>
      <c r="H88" s="8">
        <v>20</v>
      </c>
      <c r="I88" s="15">
        <v>200</v>
      </c>
      <c r="J88" s="12">
        <f t="shared" si="33"/>
        <v>0.4</v>
      </c>
      <c r="K88" s="10">
        <f t="shared" si="35"/>
        <v>500000</v>
      </c>
      <c r="L88" s="12">
        <f t="shared" si="30"/>
        <v>20000</v>
      </c>
      <c r="M88">
        <v>5</v>
      </c>
      <c r="N88">
        <v>100000</v>
      </c>
    </row>
    <row r="89" spans="1:14">
      <c r="B89" s="13" t="s">
        <v>166</v>
      </c>
      <c r="C89" s="8">
        <v>10000000</v>
      </c>
      <c r="D89" s="8">
        <f t="shared" si="34"/>
        <v>500000</v>
      </c>
      <c r="E89" s="12">
        <v>1</v>
      </c>
      <c r="F89" s="16" t="s">
        <v>240</v>
      </c>
      <c r="G89" s="39" t="s">
        <v>143</v>
      </c>
      <c r="H89" s="8">
        <v>20</v>
      </c>
      <c r="I89" s="15">
        <v>1</v>
      </c>
      <c r="J89" s="12">
        <f t="shared" si="33"/>
        <v>0.01</v>
      </c>
      <c r="K89" s="10">
        <f t="shared" si="35"/>
        <v>100000</v>
      </c>
      <c r="L89" s="12">
        <f t="shared" si="30"/>
        <v>100000</v>
      </c>
      <c r="M89">
        <v>1</v>
      </c>
      <c r="N89">
        <v>100000</v>
      </c>
    </row>
    <row r="90" spans="1:14" s="52" customFormat="1">
      <c r="B90" s="53" t="s">
        <v>166</v>
      </c>
      <c r="C90" s="54">
        <v>10000000</v>
      </c>
      <c r="D90" s="54">
        <f t="shared" si="34"/>
        <v>5000</v>
      </c>
      <c r="E90" s="55">
        <v>1</v>
      </c>
      <c r="F90" s="56" t="s">
        <v>240</v>
      </c>
      <c r="G90" s="53" t="s">
        <v>233</v>
      </c>
      <c r="H90" s="54">
        <v>20</v>
      </c>
      <c r="I90" s="57">
        <v>100</v>
      </c>
      <c r="J90" s="55">
        <f t="shared" si="33"/>
        <v>0.2</v>
      </c>
      <c r="K90" s="58">
        <f t="shared" si="35"/>
        <v>500000</v>
      </c>
      <c r="L90" s="55">
        <f t="shared" si="30"/>
        <v>20000</v>
      </c>
      <c r="M90" s="52">
        <v>5</v>
      </c>
      <c r="N90">
        <v>100000</v>
      </c>
    </row>
    <row r="91" spans="1:14">
      <c r="B91" s="13" t="s">
        <v>166</v>
      </c>
      <c r="C91" s="8">
        <v>10000000</v>
      </c>
      <c r="D91" s="8">
        <f t="shared" si="34"/>
        <v>2500</v>
      </c>
      <c r="E91" s="12">
        <v>1</v>
      </c>
      <c r="F91" s="16" t="s">
        <v>240</v>
      </c>
      <c r="G91" s="39" t="s">
        <v>233</v>
      </c>
      <c r="H91" s="8">
        <v>20</v>
      </c>
      <c r="I91" s="15">
        <v>200</v>
      </c>
      <c r="J91" s="12">
        <f t="shared" si="33"/>
        <v>0.4</v>
      </c>
      <c r="K91" s="10">
        <f t="shared" si="35"/>
        <v>500000</v>
      </c>
      <c r="L91" s="12">
        <f t="shared" si="30"/>
        <v>20000</v>
      </c>
      <c r="M91">
        <v>5</v>
      </c>
      <c r="N91">
        <v>100000</v>
      </c>
    </row>
    <row r="92" spans="1:14">
      <c r="B92" s="13" t="s">
        <v>166</v>
      </c>
      <c r="C92" s="8">
        <v>10000000</v>
      </c>
      <c r="D92" s="8">
        <f t="shared" si="34"/>
        <v>500000</v>
      </c>
      <c r="E92" s="12">
        <v>1</v>
      </c>
      <c r="F92" s="16" t="s">
        <v>242</v>
      </c>
      <c r="G92" s="14" t="s">
        <v>131</v>
      </c>
      <c r="H92" s="8">
        <v>20</v>
      </c>
      <c r="I92" s="15">
        <v>1</v>
      </c>
      <c r="J92" s="12">
        <f t="shared" si="33"/>
        <v>0.01</v>
      </c>
      <c r="K92" s="10">
        <f t="shared" ref="K92:K99" si="36">1000/J92*I92/2</f>
        <v>50000</v>
      </c>
      <c r="L92" s="12">
        <f t="shared" si="30"/>
        <v>100000</v>
      </c>
      <c r="M92">
        <v>1</v>
      </c>
      <c r="N92">
        <v>100000</v>
      </c>
    </row>
    <row r="93" spans="1:14">
      <c r="B93" s="13" t="s">
        <v>166</v>
      </c>
      <c r="C93" s="8">
        <v>10000000</v>
      </c>
      <c r="D93" s="8">
        <f t="shared" si="34"/>
        <v>10000</v>
      </c>
      <c r="E93" s="12">
        <v>1</v>
      </c>
      <c r="F93" s="16" t="s">
        <v>242</v>
      </c>
      <c r="G93" s="14" t="s">
        <v>131</v>
      </c>
      <c r="H93" s="8">
        <v>20</v>
      </c>
      <c r="I93" s="15">
        <v>50</v>
      </c>
      <c r="J93" s="12">
        <f t="shared" si="33"/>
        <v>0.1</v>
      </c>
      <c r="K93" s="10">
        <f t="shared" si="36"/>
        <v>250000</v>
      </c>
      <c r="L93" s="12">
        <f t="shared" si="30"/>
        <v>20000</v>
      </c>
      <c r="M93">
        <v>5</v>
      </c>
      <c r="N93">
        <v>100000</v>
      </c>
    </row>
    <row r="94" spans="1:14" s="52" customFormat="1">
      <c r="B94" s="53" t="s">
        <v>166</v>
      </c>
      <c r="C94" s="54">
        <v>10000000</v>
      </c>
      <c r="D94" s="54">
        <f t="shared" si="34"/>
        <v>5000</v>
      </c>
      <c r="E94" s="55">
        <v>1</v>
      </c>
      <c r="F94" s="56" t="s">
        <v>242</v>
      </c>
      <c r="G94" s="54" t="s">
        <v>131</v>
      </c>
      <c r="H94" s="54">
        <v>20</v>
      </c>
      <c r="I94" s="57">
        <v>100</v>
      </c>
      <c r="J94" s="55">
        <f t="shared" si="33"/>
        <v>0.2</v>
      </c>
      <c r="K94" s="58">
        <f t="shared" si="36"/>
        <v>250000</v>
      </c>
      <c r="L94" s="55">
        <f t="shared" si="30"/>
        <v>20000</v>
      </c>
      <c r="M94" s="52">
        <v>5</v>
      </c>
      <c r="N94">
        <v>100000</v>
      </c>
    </row>
    <row r="95" spans="1:14">
      <c r="B95" s="13" t="s">
        <v>166</v>
      </c>
      <c r="C95" s="8">
        <v>10000000</v>
      </c>
      <c r="D95" s="8">
        <f t="shared" si="34"/>
        <v>2500</v>
      </c>
      <c r="E95" s="12">
        <v>1</v>
      </c>
      <c r="F95" s="16" t="s">
        <v>242</v>
      </c>
      <c r="G95" s="14" t="s">
        <v>131</v>
      </c>
      <c r="H95" s="8">
        <v>20</v>
      </c>
      <c r="I95" s="15">
        <v>200</v>
      </c>
      <c r="J95" s="12">
        <f t="shared" si="33"/>
        <v>0.4</v>
      </c>
      <c r="K95" s="10">
        <f t="shared" si="36"/>
        <v>250000</v>
      </c>
      <c r="L95" s="12">
        <f t="shared" si="30"/>
        <v>20000</v>
      </c>
      <c r="M95">
        <v>5</v>
      </c>
      <c r="N95">
        <v>100000</v>
      </c>
    </row>
    <row r="96" spans="1:14">
      <c r="B96" s="13" t="s">
        <v>166</v>
      </c>
      <c r="C96" s="8">
        <v>1000</v>
      </c>
      <c r="D96" s="8">
        <v>1000</v>
      </c>
      <c r="E96" s="12">
        <v>1</v>
      </c>
      <c r="F96" s="16" t="s">
        <v>245</v>
      </c>
      <c r="G96" s="14" t="s">
        <v>131</v>
      </c>
      <c r="H96" s="8">
        <v>20</v>
      </c>
      <c r="I96" s="15">
        <v>1</v>
      </c>
      <c r="J96" s="12">
        <f t="shared" ref="J96:J99" si="37">L96/C96/H96</f>
        <v>5</v>
      </c>
      <c r="K96" s="10">
        <f t="shared" si="36"/>
        <v>100</v>
      </c>
      <c r="L96" s="12">
        <f t="shared" si="30"/>
        <v>100000</v>
      </c>
      <c r="M96">
        <v>1</v>
      </c>
      <c r="N96">
        <v>100000</v>
      </c>
    </row>
    <row r="97" spans="2:14">
      <c r="B97" s="13" t="s">
        <v>166</v>
      </c>
      <c r="C97" s="8">
        <v>1000</v>
      </c>
      <c r="D97" s="8">
        <v>1000</v>
      </c>
      <c r="E97" s="12">
        <v>1</v>
      </c>
      <c r="F97" s="16" t="s">
        <v>245</v>
      </c>
      <c r="G97" s="14" t="s">
        <v>131</v>
      </c>
      <c r="H97" s="8">
        <v>20</v>
      </c>
      <c r="I97" s="15">
        <v>50</v>
      </c>
      <c r="J97" s="12">
        <f t="shared" si="37"/>
        <v>1</v>
      </c>
      <c r="K97" s="10">
        <f t="shared" si="36"/>
        <v>25000</v>
      </c>
      <c r="L97" s="12">
        <f t="shared" si="30"/>
        <v>20000</v>
      </c>
      <c r="M97">
        <v>5</v>
      </c>
      <c r="N97">
        <v>100000</v>
      </c>
    </row>
    <row r="98" spans="2:14" s="52" customFormat="1">
      <c r="B98" s="53" t="s">
        <v>166</v>
      </c>
      <c r="C98" s="54">
        <v>1000</v>
      </c>
      <c r="D98" s="54">
        <v>1000</v>
      </c>
      <c r="E98" s="55">
        <v>1</v>
      </c>
      <c r="F98" s="56" t="s">
        <v>245</v>
      </c>
      <c r="G98" s="54" t="s">
        <v>131</v>
      </c>
      <c r="H98" s="54">
        <v>20</v>
      </c>
      <c r="I98" s="57">
        <v>100</v>
      </c>
      <c r="J98" s="55">
        <f t="shared" si="37"/>
        <v>1</v>
      </c>
      <c r="K98" s="58">
        <f t="shared" si="36"/>
        <v>50000</v>
      </c>
      <c r="L98" s="55">
        <f t="shared" si="30"/>
        <v>20000</v>
      </c>
      <c r="M98" s="52">
        <v>5</v>
      </c>
      <c r="N98">
        <v>100000</v>
      </c>
    </row>
    <row r="99" spans="2:14">
      <c r="B99" s="13" t="s">
        <v>166</v>
      </c>
      <c r="C99" s="8">
        <v>1000</v>
      </c>
      <c r="D99" s="8">
        <v>1000</v>
      </c>
      <c r="E99" s="12">
        <v>1</v>
      </c>
      <c r="F99" s="16" t="s">
        <v>245</v>
      </c>
      <c r="G99" s="14" t="s">
        <v>131</v>
      </c>
      <c r="H99" s="8">
        <v>20</v>
      </c>
      <c r="I99" s="15">
        <v>200</v>
      </c>
      <c r="J99" s="12">
        <f t="shared" si="37"/>
        <v>1</v>
      </c>
      <c r="K99" s="10">
        <f t="shared" si="36"/>
        <v>100000</v>
      </c>
      <c r="L99" s="12">
        <f t="shared" si="30"/>
        <v>20000</v>
      </c>
      <c r="M99">
        <v>5</v>
      </c>
      <c r="N99">
        <v>100000</v>
      </c>
    </row>
  </sheetData>
  <mergeCells count="3">
    <mergeCell ref="A1:K1"/>
    <mergeCell ref="A65:P65"/>
    <mergeCell ref="O61:O64"/>
  </mergeCells>
  <phoneticPr fontId="1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18"/>
  <sheetViews>
    <sheetView topLeftCell="A101" zoomScale="85" zoomScaleNormal="85" workbookViewId="0">
      <selection activeCell="F121" sqref="F121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customWidth="1"/>
    <col min="15" max="15" width="26.1796875" customWidth="1"/>
  </cols>
  <sheetData>
    <row r="1" spans="1:14" ht="14.25" customHeight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B3" s="13" t="s">
        <v>166</v>
      </c>
      <c r="C3" s="8">
        <v>10000000</v>
      </c>
      <c r="D3" s="8">
        <f t="shared" ref="D3:D10" si="0">C3/E3/H3/I3</f>
        <v>500000</v>
      </c>
      <c r="E3" s="12">
        <v>1</v>
      </c>
      <c r="F3" s="16" t="s">
        <v>249</v>
      </c>
      <c r="G3" s="14" t="s">
        <v>131</v>
      </c>
      <c r="H3" s="8">
        <v>20</v>
      </c>
      <c r="I3" s="15">
        <v>1</v>
      </c>
      <c r="J3" s="12">
        <f t="shared" ref="J3:J10" si="1">L3/C3*I3</f>
        <v>2.2470911999999998</v>
      </c>
      <c r="K3" s="10">
        <f t="shared" ref="K3:K10" si="2">1000/J3*I3/2</f>
        <v>222.50988299896301</v>
      </c>
      <c r="L3" s="12">
        <f t="shared" ref="L3:L10" si="3">N3/M3</f>
        <v>22470912</v>
      </c>
      <c r="M3">
        <v>1</v>
      </c>
      <c r="N3">
        <v>22470912</v>
      </c>
    </row>
    <row r="4" spans="1:14">
      <c r="B4" s="13" t="s">
        <v>166</v>
      </c>
      <c r="C4" s="8">
        <v>10000000</v>
      </c>
      <c r="D4" s="8">
        <f t="shared" si="0"/>
        <v>10000</v>
      </c>
      <c r="E4" s="12">
        <v>1</v>
      </c>
      <c r="F4" s="16" t="s">
        <v>249</v>
      </c>
      <c r="G4" s="14" t="s">
        <v>131</v>
      </c>
      <c r="H4" s="8">
        <v>20</v>
      </c>
      <c r="I4" s="15">
        <v>50</v>
      </c>
      <c r="J4" s="12">
        <f t="shared" si="1"/>
        <v>3.0915910000000002</v>
      </c>
      <c r="K4" s="10">
        <f t="shared" si="2"/>
        <v>8086.4512802631398</v>
      </c>
      <c r="L4" s="12">
        <f t="shared" si="3"/>
        <v>618318.19999999995</v>
      </c>
      <c r="M4">
        <v>5</v>
      </c>
      <c r="N4">
        <v>3091591</v>
      </c>
    </row>
    <row r="5" spans="1:14" s="52" customFormat="1">
      <c r="B5" s="53" t="s">
        <v>166</v>
      </c>
      <c r="C5" s="54">
        <v>10000000</v>
      </c>
      <c r="D5" s="54">
        <f t="shared" si="0"/>
        <v>5000</v>
      </c>
      <c r="E5" s="55">
        <v>1</v>
      </c>
      <c r="F5" s="56" t="s">
        <v>249</v>
      </c>
      <c r="G5" s="54" t="s">
        <v>131</v>
      </c>
      <c r="H5" s="54">
        <v>20</v>
      </c>
      <c r="I5" s="57">
        <v>100</v>
      </c>
      <c r="J5" s="55">
        <f t="shared" si="1"/>
        <v>3.5845940000000001</v>
      </c>
      <c r="K5" s="58">
        <f t="shared" si="2"/>
        <v>13948.5810666424</v>
      </c>
      <c r="L5" s="55">
        <f t="shared" si="3"/>
        <v>358459.4</v>
      </c>
      <c r="M5" s="52">
        <v>5</v>
      </c>
      <c r="N5" s="52">
        <v>1792297</v>
      </c>
    </row>
    <row r="6" spans="1:14">
      <c r="B6" s="13" t="s">
        <v>166</v>
      </c>
      <c r="C6" s="8">
        <v>10000000</v>
      </c>
      <c r="D6" s="8">
        <f t="shared" si="0"/>
        <v>2500</v>
      </c>
      <c r="E6" s="12">
        <v>1</v>
      </c>
      <c r="F6" s="16" t="s">
        <v>249</v>
      </c>
      <c r="G6" s="14" t="s">
        <v>131</v>
      </c>
      <c r="H6" s="8">
        <v>20</v>
      </c>
      <c r="I6" s="15">
        <v>200</v>
      </c>
      <c r="J6" s="12">
        <f t="shared" si="1"/>
        <v>6.2259479999999998</v>
      </c>
      <c r="K6" s="10">
        <f t="shared" si="2"/>
        <v>16061.810988463099</v>
      </c>
      <c r="L6" s="12">
        <f t="shared" si="3"/>
        <v>311297.40000000002</v>
      </c>
      <c r="M6">
        <v>5</v>
      </c>
      <c r="N6">
        <v>1556487</v>
      </c>
    </row>
    <row r="7" spans="1:14">
      <c r="B7" s="13" t="s">
        <v>166</v>
      </c>
      <c r="C7" s="8">
        <v>10000000</v>
      </c>
      <c r="D7" s="8">
        <f t="shared" si="0"/>
        <v>500000</v>
      </c>
      <c r="E7" s="12">
        <v>1</v>
      </c>
      <c r="F7" s="16" t="s">
        <v>250</v>
      </c>
      <c r="G7" s="14" t="s">
        <v>131</v>
      </c>
      <c r="H7" s="8">
        <v>20</v>
      </c>
      <c r="I7" s="15">
        <v>1</v>
      </c>
      <c r="J7" s="12">
        <f t="shared" si="1"/>
        <v>1.66168</v>
      </c>
      <c r="K7" s="10">
        <f t="shared" si="2"/>
        <v>300.90029367868698</v>
      </c>
      <c r="L7" s="12">
        <f t="shared" si="3"/>
        <v>16616800</v>
      </c>
      <c r="M7">
        <v>1</v>
      </c>
      <c r="N7">
        <v>16616800</v>
      </c>
    </row>
    <row r="8" spans="1:14">
      <c r="B8" s="13" t="s">
        <v>166</v>
      </c>
      <c r="C8" s="8">
        <v>10000000</v>
      </c>
      <c r="D8" s="8">
        <f t="shared" si="0"/>
        <v>10000</v>
      </c>
      <c r="E8" s="12">
        <v>1</v>
      </c>
      <c r="F8" s="16" t="s">
        <v>250</v>
      </c>
      <c r="G8" s="14" t="s">
        <v>131</v>
      </c>
      <c r="H8" s="8">
        <v>20</v>
      </c>
      <c r="I8" s="15">
        <v>50</v>
      </c>
      <c r="J8" s="12">
        <f t="shared" si="1"/>
        <v>3.010345</v>
      </c>
      <c r="K8" s="10">
        <f t="shared" si="2"/>
        <v>8304.6959733851108</v>
      </c>
      <c r="L8" s="12">
        <f t="shared" si="3"/>
        <v>602069</v>
      </c>
      <c r="M8">
        <v>5</v>
      </c>
      <c r="N8">
        <v>3010345</v>
      </c>
    </row>
    <row r="9" spans="1:14" s="52" customFormat="1">
      <c r="B9" s="53" t="s">
        <v>166</v>
      </c>
      <c r="C9" s="54">
        <v>10000000</v>
      </c>
      <c r="D9" s="54">
        <f t="shared" si="0"/>
        <v>5000</v>
      </c>
      <c r="E9" s="55">
        <v>1</v>
      </c>
      <c r="F9" s="56" t="s">
        <v>250</v>
      </c>
      <c r="G9" s="54" t="s">
        <v>131</v>
      </c>
      <c r="H9" s="54">
        <v>20</v>
      </c>
      <c r="I9" s="57">
        <v>100</v>
      </c>
      <c r="J9" s="55">
        <f t="shared" si="1"/>
        <v>3.5709200000000001</v>
      </c>
      <c r="K9" s="58">
        <f t="shared" si="2"/>
        <v>14001.993883929101</v>
      </c>
      <c r="L9" s="55">
        <f t="shared" si="3"/>
        <v>357092</v>
      </c>
      <c r="M9" s="52">
        <v>5</v>
      </c>
      <c r="N9" s="52">
        <v>1785460</v>
      </c>
    </row>
    <row r="10" spans="1:14">
      <c r="B10" s="13" t="s">
        <v>166</v>
      </c>
      <c r="C10" s="8">
        <v>10000000</v>
      </c>
      <c r="D10" s="8">
        <f t="shared" si="0"/>
        <v>2500</v>
      </c>
      <c r="E10" s="12">
        <v>1</v>
      </c>
      <c r="F10" s="16" t="s">
        <v>250</v>
      </c>
      <c r="G10" s="14" t="s">
        <v>131</v>
      </c>
      <c r="H10" s="8">
        <v>20</v>
      </c>
      <c r="I10" s="15">
        <v>200</v>
      </c>
      <c r="J10" s="12">
        <f t="shared" si="1"/>
        <v>6.1454760000000004</v>
      </c>
      <c r="K10" s="10">
        <f t="shared" si="2"/>
        <v>16272.1325410757</v>
      </c>
      <c r="L10" s="12">
        <f t="shared" si="3"/>
        <v>307273.8</v>
      </c>
      <c r="M10">
        <v>5</v>
      </c>
      <c r="N10">
        <v>1536369</v>
      </c>
    </row>
    <row r="11" spans="1:14">
      <c r="B11" s="13" t="s">
        <v>166</v>
      </c>
      <c r="C11" s="8">
        <v>10000000</v>
      </c>
      <c r="D11" s="8">
        <f t="shared" ref="D11:D14" si="4">C11/E11/H11/I11</f>
        <v>500000</v>
      </c>
      <c r="E11" s="12">
        <v>1</v>
      </c>
      <c r="F11" s="16" t="s">
        <v>235</v>
      </c>
      <c r="G11" s="14" t="s">
        <v>131</v>
      </c>
      <c r="H11" s="8">
        <v>20</v>
      </c>
      <c r="I11" s="15">
        <v>1</v>
      </c>
      <c r="J11" s="12">
        <f t="shared" ref="J11:J14" si="5">L11/C11*I11</f>
        <v>1.8466317999999999</v>
      </c>
      <c r="K11" s="10">
        <f t="shared" ref="K11:K18" si="6">1000/J11*I11/2</f>
        <v>270.76323498815498</v>
      </c>
      <c r="L11" s="12">
        <f t="shared" ref="L11:L18" si="7">N11/M11</f>
        <v>18466318</v>
      </c>
      <c r="M11">
        <v>1</v>
      </c>
      <c r="N11">
        <v>18466318</v>
      </c>
    </row>
    <row r="12" spans="1:14">
      <c r="B12" s="13" t="s">
        <v>166</v>
      </c>
      <c r="C12" s="8">
        <v>10000000</v>
      </c>
      <c r="D12" s="8">
        <f t="shared" si="4"/>
        <v>10000</v>
      </c>
      <c r="E12" s="12">
        <v>1</v>
      </c>
      <c r="F12" s="16" t="s">
        <v>235</v>
      </c>
      <c r="G12" s="14" t="s">
        <v>131</v>
      </c>
      <c r="H12" s="8">
        <v>20</v>
      </c>
      <c r="I12" s="15">
        <v>50</v>
      </c>
      <c r="J12" s="12">
        <f t="shared" si="5"/>
        <v>2.8168850000000001</v>
      </c>
      <c r="K12" s="10">
        <f t="shared" si="6"/>
        <v>8875.0516971761408</v>
      </c>
      <c r="L12" s="12">
        <f t="shared" si="7"/>
        <v>563377</v>
      </c>
      <c r="M12">
        <v>5</v>
      </c>
      <c r="N12">
        <v>2816885</v>
      </c>
    </row>
    <row r="13" spans="1:14" s="52" customFormat="1">
      <c r="B13" s="53" t="s">
        <v>166</v>
      </c>
      <c r="C13" s="54">
        <v>10000000</v>
      </c>
      <c r="D13" s="54">
        <f t="shared" si="4"/>
        <v>5000</v>
      </c>
      <c r="E13" s="55">
        <v>1</v>
      </c>
      <c r="F13" s="56" t="s">
        <v>235</v>
      </c>
      <c r="G13" s="54" t="s">
        <v>131</v>
      </c>
      <c r="H13" s="54">
        <v>20</v>
      </c>
      <c r="I13" s="57">
        <v>100</v>
      </c>
      <c r="J13" s="55">
        <f t="shared" si="5"/>
        <v>3.6478980000000001</v>
      </c>
      <c r="K13" s="58">
        <f t="shared" si="6"/>
        <v>13706.523592490799</v>
      </c>
      <c r="L13" s="55">
        <f t="shared" si="7"/>
        <v>364789.8</v>
      </c>
      <c r="M13" s="52">
        <v>5</v>
      </c>
      <c r="N13" s="52">
        <v>1823949</v>
      </c>
    </row>
    <row r="14" spans="1:14">
      <c r="B14" s="13" t="s">
        <v>166</v>
      </c>
      <c r="C14" s="8">
        <v>10000000</v>
      </c>
      <c r="D14" s="8">
        <f t="shared" si="4"/>
        <v>2500</v>
      </c>
      <c r="E14" s="12">
        <v>1</v>
      </c>
      <c r="F14" s="16" t="s">
        <v>235</v>
      </c>
      <c r="G14" s="14" t="s">
        <v>131</v>
      </c>
      <c r="H14" s="8">
        <v>20</v>
      </c>
      <c r="I14" s="15">
        <v>200</v>
      </c>
      <c r="J14" s="12">
        <f t="shared" si="5"/>
        <v>6.3734159999999997</v>
      </c>
      <c r="K14" s="10">
        <f t="shared" si="6"/>
        <v>15690.1730563327</v>
      </c>
      <c r="L14" s="12">
        <f t="shared" si="7"/>
        <v>318670.8</v>
      </c>
      <c r="M14">
        <v>5</v>
      </c>
      <c r="N14">
        <v>1593354</v>
      </c>
    </row>
    <row r="15" spans="1:14" s="59" customFormat="1">
      <c r="B15" s="60" t="s">
        <v>166</v>
      </c>
      <c r="C15" s="61">
        <v>1000</v>
      </c>
      <c r="D15" s="61">
        <v>1000</v>
      </c>
      <c r="E15" s="62">
        <v>1</v>
      </c>
      <c r="F15" s="63" t="s">
        <v>251</v>
      </c>
      <c r="G15" s="61" t="s">
        <v>131</v>
      </c>
      <c r="H15" s="61">
        <v>20</v>
      </c>
      <c r="I15" s="64">
        <v>1</v>
      </c>
      <c r="J15" s="62">
        <f t="shared" ref="J15:J18" si="8">L15/C15/H15</f>
        <v>1.5616000000000001</v>
      </c>
      <c r="K15" s="65">
        <f t="shared" si="6"/>
        <v>320.18442622950801</v>
      </c>
      <c r="L15" s="62">
        <f t="shared" si="7"/>
        <v>31232</v>
      </c>
      <c r="M15" s="59">
        <v>1</v>
      </c>
      <c r="N15" s="59">
        <v>31232</v>
      </c>
    </row>
    <row r="16" spans="1:14" s="59" customFormat="1">
      <c r="B16" s="60" t="s">
        <v>166</v>
      </c>
      <c r="C16" s="61">
        <v>1000</v>
      </c>
      <c r="D16" s="61">
        <v>1000</v>
      </c>
      <c r="E16" s="62">
        <v>1</v>
      </c>
      <c r="F16" s="63" t="s">
        <v>251</v>
      </c>
      <c r="G16" s="61" t="s">
        <v>131</v>
      </c>
      <c r="H16" s="61">
        <v>20</v>
      </c>
      <c r="I16" s="64">
        <v>50</v>
      </c>
      <c r="J16" s="62">
        <f t="shared" si="8"/>
        <v>2.9139900000000001</v>
      </c>
      <c r="K16" s="65">
        <f t="shared" si="6"/>
        <v>8579.3019193614291</v>
      </c>
      <c r="L16" s="62">
        <f t="shared" si="7"/>
        <v>58279.8</v>
      </c>
      <c r="M16" s="59">
        <v>5</v>
      </c>
      <c r="N16" s="59">
        <v>291399</v>
      </c>
    </row>
    <row r="17" spans="2:14" s="52" customFormat="1">
      <c r="B17" s="53" t="s">
        <v>166</v>
      </c>
      <c r="C17" s="54">
        <v>1000</v>
      </c>
      <c r="D17" s="54">
        <v>1000</v>
      </c>
      <c r="E17" s="55">
        <v>1</v>
      </c>
      <c r="F17" s="56" t="s">
        <v>251</v>
      </c>
      <c r="G17" s="54" t="s">
        <v>131</v>
      </c>
      <c r="H17" s="54">
        <v>20</v>
      </c>
      <c r="I17" s="57">
        <v>100</v>
      </c>
      <c r="J17" s="55">
        <f t="shared" si="8"/>
        <v>4.6561000000000003</v>
      </c>
      <c r="K17" s="58">
        <f t="shared" si="6"/>
        <v>10738.600975064999</v>
      </c>
      <c r="L17" s="55">
        <f t="shared" si="7"/>
        <v>93122</v>
      </c>
      <c r="M17" s="52">
        <v>5</v>
      </c>
      <c r="N17" s="52">
        <v>465610</v>
      </c>
    </row>
    <row r="18" spans="2:14" s="59" customFormat="1">
      <c r="B18" s="60" t="s">
        <v>166</v>
      </c>
      <c r="C18" s="61">
        <v>1000</v>
      </c>
      <c r="D18" s="61">
        <v>1000</v>
      </c>
      <c r="E18" s="62">
        <v>1</v>
      </c>
      <c r="F18" s="63" t="s">
        <v>251</v>
      </c>
      <c r="G18" s="61" t="s">
        <v>131</v>
      </c>
      <c r="H18" s="61">
        <v>20</v>
      </c>
      <c r="I18" s="64">
        <v>200</v>
      </c>
      <c r="J18" s="62">
        <f t="shared" si="8"/>
        <v>7.3073399999999999</v>
      </c>
      <c r="K18" s="65">
        <f t="shared" si="6"/>
        <v>13684.870281114599</v>
      </c>
      <c r="L18" s="62">
        <f t="shared" si="7"/>
        <v>146146.79999999999</v>
      </c>
      <c r="M18" s="59">
        <v>5</v>
      </c>
      <c r="N18" s="59">
        <v>730734</v>
      </c>
    </row>
    <row r="19" spans="2:14" s="59" customFormat="1">
      <c r="B19" s="60" t="s">
        <v>166</v>
      </c>
      <c r="C19" s="61">
        <v>1000</v>
      </c>
      <c r="D19" s="61">
        <v>1000</v>
      </c>
      <c r="E19" s="62">
        <v>1</v>
      </c>
      <c r="F19" s="63" t="s">
        <v>252</v>
      </c>
      <c r="G19" s="61" t="s">
        <v>131</v>
      </c>
      <c r="H19" s="61">
        <v>20</v>
      </c>
      <c r="I19" s="64">
        <v>1</v>
      </c>
      <c r="J19" s="62">
        <f t="shared" ref="J19:J26" si="9">L19/C19/H19</f>
        <v>1.5609999999999999</v>
      </c>
      <c r="K19" s="65">
        <f t="shared" ref="K19:K42" si="10">1000/J19*I19/2</f>
        <v>320.30749519538801</v>
      </c>
      <c r="L19" s="62">
        <f t="shared" ref="L19:L42" si="11">N19/M19</f>
        <v>31220</v>
      </c>
      <c r="M19" s="59">
        <v>1</v>
      </c>
      <c r="N19" s="59">
        <v>31220</v>
      </c>
    </row>
    <row r="20" spans="2:14" s="59" customFormat="1">
      <c r="B20" s="60" t="s">
        <v>166</v>
      </c>
      <c r="C20" s="61">
        <v>1000</v>
      </c>
      <c r="D20" s="61">
        <v>1000</v>
      </c>
      <c r="E20" s="62">
        <v>1</v>
      </c>
      <c r="F20" s="63" t="s">
        <v>252</v>
      </c>
      <c r="G20" s="61" t="s">
        <v>131</v>
      </c>
      <c r="H20" s="61">
        <v>20</v>
      </c>
      <c r="I20" s="64">
        <v>50</v>
      </c>
      <c r="J20" s="62">
        <f t="shared" si="9"/>
        <v>2.87405</v>
      </c>
      <c r="K20" s="65">
        <f t="shared" si="10"/>
        <v>8698.5264696160502</v>
      </c>
      <c r="L20" s="62">
        <f t="shared" si="11"/>
        <v>57481</v>
      </c>
      <c r="M20" s="59">
        <v>5</v>
      </c>
      <c r="N20" s="59">
        <v>287405</v>
      </c>
    </row>
    <row r="21" spans="2:14" s="52" customFormat="1">
      <c r="B21" s="53" t="s">
        <v>166</v>
      </c>
      <c r="C21" s="54">
        <v>1000</v>
      </c>
      <c r="D21" s="54">
        <v>1000</v>
      </c>
      <c r="E21" s="55">
        <v>1</v>
      </c>
      <c r="F21" s="56" t="s">
        <v>252</v>
      </c>
      <c r="G21" s="54" t="s">
        <v>131</v>
      </c>
      <c r="H21" s="54">
        <v>20</v>
      </c>
      <c r="I21" s="57">
        <v>100</v>
      </c>
      <c r="J21" s="55">
        <f t="shared" si="9"/>
        <v>4.7032400000000001</v>
      </c>
      <c r="K21" s="58">
        <f t="shared" si="10"/>
        <v>10630.9692892559</v>
      </c>
      <c r="L21" s="55">
        <f t="shared" si="11"/>
        <v>94064.8</v>
      </c>
      <c r="M21" s="52">
        <v>5</v>
      </c>
      <c r="N21" s="52">
        <v>470324</v>
      </c>
    </row>
    <row r="22" spans="2:14" s="59" customFormat="1">
      <c r="B22" s="60" t="s">
        <v>166</v>
      </c>
      <c r="C22" s="61">
        <v>1000</v>
      </c>
      <c r="D22" s="61">
        <v>1000</v>
      </c>
      <c r="E22" s="62">
        <v>1</v>
      </c>
      <c r="F22" s="63" t="s">
        <v>252</v>
      </c>
      <c r="G22" s="61" t="s">
        <v>131</v>
      </c>
      <c r="H22" s="61">
        <v>20</v>
      </c>
      <c r="I22" s="64">
        <v>200</v>
      </c>
      <c r="J22" s="62">
        <f t="shared" si="9"/>
        <v>7.3558700000000004</v>
      </c>
      <c r="K22" s="65">
        <f t="shared" si="10"/>
        <v>13594.5850049008</v>
      </c>
      <c r="L22" s="62">
        <f t="shared" si="11"/>
        <v>147117.4</v>
      </c>
      <c r="M22" s="59">
        <v>5</v>
      </c>
      <c r="N22" s="59">
        <v>735587</v>
      </c>
    </row>
    <row r="23" spans="2:14" s="59" customFormat="1">
      <c r="B23" s="60" t="s">
        <v>166</v>
      </c>
      <c r="C23" s="61">
        <v>1000</v>
      </c>
      <c r="D23" s="61">
        <v>1000</v>
      </c>
      <c r="E23" s="62">
        <v>1</v>
      </c>
      <c r="F23" s="63" t="s">
        <v>238</v>
      </c>
      <c r="G23" s="61" t="s">
        <v>131</v>
      </c>
      <c r="H23" s="61">
        <v>20</v>
      </c>
      <c r="I23" s="64">
        <v>1</v>
      </c>
      <c r="J23" s="62">
        <f t="shared" si="9"/>
        <v>1.5821499999999999</v>
      </c>
      <c r="K23" s="65">
        <f t="shared" si="10"/>
        <v>316.02566128369602</v>
      </c>
      <c r="L23" s="62">
        <f t="shared" si="11"/>
        <v>31643</v>
      </c>
      <c r="M23" s="59">
        <v>1</v>
      </c>
      <c r="N23" s="59">
        <v>31643</v>
      </c>
    </row>
    <row r="24" spans="2:14" s="59" customFormat="1">
      <c r="B24" s="60" t="s">
        <v>166</v>
      </c>
      <c r="C24" s="61">
        <v>1000</v>
      </c>
      <c r="D24" s="61">
        <v>1000</v>
      </c>
      <c r="E24" s="62">
        <v>1</v>
      </c>
      <c r="F24" s="63" t="s">
        <v>238</v>
      </c>
      <c r="G24" s="61" t="s">
        <v>131</v>
      </c>
      <c r="H24" s="61">
        <v>20</v>
      </c>
      <c r="I24" s="64">
        <v>50</v>
      </c>
      <c r="J24" s="62">
        <f t="shared" si="9"/>
        <v>3.0181300000000002</v>
      </c>
      <c r="K24" s="65">
        <f t="shared" si="10"/>
        <v>8283.2747429699793</v>
      </c>
      <c r="L24" s="62">
        <f t="shared" si="11"/>
        <v>60362.6</v>
      </c>
      <c r="M24" s="59">
        <v>5</v>
      </c>
      <c r="N24" s="59">
        <v>301813</v>
      </c>
    </row>
    <row r="25" spans="2:14" s="52" customFormat="1">
      <c r="B25" s="53" t="s">
        <v>166</v>
      </c>
      <c r="C25" s="54">
        <v>1000</v>
      </c>
      <c r="D25" s="54">
        <v>1000</v>
      </c>
      <c r="E25" s="55">
        <v>1</v>
      </c>
      <c r="F25" s="56" t="s">
        <v>238</v>
      </c>
      <c r="G25" s="54" t="s">
        <v>131</v>
      </c>
      <c r="H25" s="54">
        <v>20</v>
      </c>
      <c r="I25" s="57">
        <v>100</v>
      </c>
      <c r="J25" s="55">
        <f t="shared" si="9"/>
        <v>4.7344400000000002</v>
      </c>
      <c r="K25" s="58">
        <f t="shared" si="10"/>
        <v>10560.9111109234</v>
      </c>
      <c r="L25" s="55">
        <f t="shared" si="11"/>
        <v>94688.8</v>
      </c>
      <c r="M25" s="52">
        <v>5</v>
      </c>
      <c r="N25" s="52">
        <v>473444</v>
      </c>
    </row>
    <row r="26" spans="2:14" s="59" customFormat="1">
      <c r="B26" s="60" t="s">
        <v>166</v>
      </c>
      <c r="C26" s="61">
        <v>1000</v>
      </c>
      <c r="D26" s="61">
        <v>1000</v>
      </c>
      <c r="E26" s="62">
        <v>1</v>
      </c>
      <c r="F26" s="63" t="s">
        <v>238</v>
      </c>
      <c r="G26" s="61" t="s">
        <v>131</v>
      </c>
      <c r="H26" s="61">
        <v>20</v>
      </c>
      <c r="I26" s="64">
        <v>200</v>
      </c>
      <c r="J26" s="62">
        <f t="shared" si="9"/>
        <v>7.0542899999999999</v>
      </c>
      <c r="K26" s="65">
        <f t="shared" si="10"/>
        <v>14175.771055627099</v>
      </c>
      <c r="L26" s="62">
        <f t="shared" si="11"/>
        <v>141085.79999999999</v>
      </c>
      <c r="M26" s="59">
        <v>5</v>
      </c>
      <c r="N26" s="59">
        <v>705429</v>
      </c>
    </row>
    <row r="27" spans="2:14">
      <c r="B27" s="13" t="s">
        <v>166</v>
      </c>
      <c r="C27" s="8">
        <v>10000000</v>
      </c>
      <c r="D27" s="8">
        <f t="shared" ref="D27:D38" si="12">C27/E27/H27/I27</f>
        <v>500000</v>
      </c>
      <c r="E27" s="12">
        <v>1</v>
      </c>
      <c r="F27" s="16" t="s">
        <v>253</v>
      </c>
      <c r="G27" s="14" t="s">
        <v>131</v>
      </c>
      <c r="H27" s="8">
        <v>20</v>
      </c>
      <c r="I27" s="15">
        <v>1</v>
      </c>
      <c r="J27" s="12">
        <f t="shared" ref="J27:J38" si="13">L27/C27*I27</f>
        <v>1.1419570999999999</v>
      </c>
      <c r="K27" s="10">
        <f t="shared" si="10"/>
        <v>437.844819214312</v>
      </c>
      <c r="L27" s="12">
        <f t="shared" si="11"/>
        <v>11419571</v>
      </c>
      <c r="M27">
        <v>1</v>
      </c>
      <c r="N27">
        <v>11419571</v>
      </c>
    </row>
    <row r="28" spans="2:14">
      <c r="B28" s="13" t="s">
        <v>166</v>
      </c>
      <c r="C28" s="8">
        <v>10000000</v>
      </c>
      <c r="D28" s="8">
        <f t="shared" si="12"/>
        <v>10000</v>
      </c>
      <c r="E28" s="12">
        <v>1</v>
      </c>
      <c r="F28" s="16" t="s">
        <v>253</v>
      </c>
      <c r="G28" s="14" t="s">
        <v>131</v>
      </c>
      <c r="H28" s="8">
        <v>20</v>
      </c>
      <c r="I28" s="15">
        <v>50</v>
      </c>
      <c r="J28" s="12">
        <f t="shared" si="13"/>
        <v>2.0640710000000002</v>
      </c>
      <c r="K28" s="10">
        <f t="shared" si="10"/>
        <v>12111.9864578302</v>
      </c>
      <c r="L28" s="12">
        <f t="shared" si="11"/>
        <v>412814.2</v>
      </c>
      <c r="M28">
        <v>5</v>
      </c>
      <c r="N28">
        <v>2064071</v>
      </c>
    </row>
    <row r="29" spans="2:14" s="52" customFormat="1">
      <c r="B29" s="53" t="s">
        <v>166</v>
      </c>
      <c r="C29" s="54">
        <v>10000000</v>
      </c>
      <c r="D29" s="54">
        <f t="shared" si="12"/>
        <v>5000</v>
      </c>
      <c r="E29" s="55">
        <v>1</v>
      </c>
      <c r="F29" s="56" t="s">
        <v>253</v>
      </c>
      <c r="G29" s="54" t="s">
        <v>131</v>
      </c>
      <c r="H29" s="54">
        <v>20</v>
      </c>
      <c r="I29" s="57">
        <v>100</v>
      </c>
      <c r="J29" s="55">
        <f t="shared" si="13"/>
        <v>2.669114</v>
      </c>
      <c r="K29" s="58">
        <f t="shared" si="10"/>
        <v>18732.807965489701</v>
      </c>
      <c r="L29" s="55">
        <f t="shared" si="11"/>
        <v>266911.40000000002</v>
      </c>
      <c r="M29" s="52">
        <v>5</v>
      </c>
      <c r="N29" s="52">
        <v>1334557</v>
      </c>
    </row>
    <row r="30" spans="2:14">
      <c r="B30" s="13" t="s">
        <v>166</v>
      </c>
      <c r="C30" s="8">
        <v>10000000</v>
      </c>
      <c r="D30" s="8">
        <f t="shared" si="12"/>
        <v>2500</v>
      </c>
      <c r="E30" s="12">
        <v>1</v>
      </c>
      <c r="F30" s="16" t="s">
        <v>253</v>
      </c>
      <c r="G30" s="14" t="s">
        <v>131</v>
      </c>
      <c r="H30" s="8">
        <v>20</v>
      </c>
      <c r="I30" s="15">
        <v>200</v>
      </c>
      <c r="J30" s="12">
        <f t="shared" si="13"/>
        <v>4.628012</v>
      </c>
      <c r="K30" s="10">
        <f t="shared" si="10"/>
        <v>21607.549850778301</v>
      </c>
      <c r="L30" s="12">
        <f t="shared" si="11"/>
        <v>231400.6</v>
      </c>
      <c r="M30">
        <v>5</v>
      </c>
      <c r="N30">
        <v>1157003</v>
      </c>
    </row>
    <row r="31" spans="2:14">
      <c r="B31" s="13" t="s">
        <v>166</v>
      </c>
      <c r="C31" s="8">
        <v>10000000</v>
      </c>
      <c r="D31" s="8">
        <f t="shared" si="12"/>
        <v>500000</v>
      </c>
      <c r="E31" s="12">
        <v>1</v>
      </c>
      <c r="F31" s="16" t="s">
        <v>254</v>
      </c>
      <c r="G31" s="14" t="s">
        <v>131</v>
      </c>
      <c r="H31" s="8">
        <v>20</v>
      </c>
      <c r="I31" s="15">
        <v>1</v>
      </c>
      <c r="J31" s="12">
        <f t="shared" si="13"/>
        <v>1.094846</v>
      </c>
      <c r="K31" s="10">
        <f t="shared" si="10"/>
        <v>456.68523244365002</v>
      </c>
      <c r="L31" s="12">
        <f t="shared" si="11"/>
        <v>10948460</v>
      </c>
      <c r="M31">
        <v>1</v>
      </c>
      <c r="N31">
        <v>10948460</v>
      </c>
    </row>
    <row r="32" spans="2:14">
      <c r="B32" s="13" t="s">
        <v>166</v>
      </c>
      <c r="C32" s="8">
        <v>10000000</v>
      </c>
      <c r="D32" s="8">
        <f t="shared" si="12"/>
        <v>10000</v>
      </c>
      <c r="E32" s="12">
        <v>1</v>
      </c>
      <c r="F32" s="16" t="s">
        <v>254</v>
      </c>
      <c r="G32" s="14" t="s">
        <v>131</v>
      </c>
      <c r="H32" s="8">
        <v>20</v>
      </c>
      <c r="I32" s="15">
        <v>50</v>
      </c>
      <c r="J32" s="12">
        <f t="shared" si="13"/>
        <v>2.049051</v>
      </c>
      <c r="K32" s="10">
        <f t="shared" si="10"/>
        <v>12200.770014997201</v>
      </c>
      <c r="L32" s="12">
        <f t="shared" si="11"/>
        <v>409810.2</v>
      </c>
      <c r="M32">
        <v>5</v>
      </c>
      <c r="N32">
        <v>2049051</v>
      </c>
    </row>
    <row r="33" spans="2:14" s="52" customFormat="1">
      <c r="B33" s="53" t="s">
        <v>166</v>
      </c>
      <c r="C33" s="54">
        <v>10000000</v>
      </c>
      <c r="D33" s="54">
        <f t="shared" si="12"/>
        <v>5000</v>
      </c>
      <c r="E33" s="55">
        <v>1</v>
      </c>
      <c r="F33" s="56" t="s">
        <v>254</v>
      </c>
      <c r="G33" s="54" t="s">
        <v>131</v>
      </c>
      <c r="H33" s="54">
        <v>20</v>
      </c>
      <c r="I33" s="57">
        <v>100</v>
      </c>
      <c r="J33" s="55">
        <f t="shared" si="13"/>
        <v>2.6509</v>
      </c>
      <c r="K33" s="58">
        <f t="shared" si="10"/>
        <v>18861.5187294881</v>
      </c>
      <c r="L33" s="55">
        <f t="shared" si="11"/>
        <v>265090</v>
      </c>
      <c r="M33" s="52">
        <v>5</v>
      </c>
      <c r="N33" s="52">
        <v>1325450</v>
      </c>
    </row>
    <row r="34" spans="2:14">
      <c r="B34" s="13" t="s">
        <v>166</v>
      </c>
      <c r="C34" s="8">
        <v>10000000</v>
      </c>
      <c r="D34" s="8">
        <f t="shared" si="12"/>
        <v>2500</v>
      </c>
      <c r="E34" s="12">
        <v>1</v>
      </c>
      <c r="F34" s="16" t="s">
        <v>254</v>
      </c>
      <c r="G34" s="14" t="s">
        <v>131</v>
      </c>
      <c r="H34" s="8">
        <v>20</v>
      </c>
      <c r="I34" s="15">
        <v>200</v>
      </c>
      <c r="J34" s="12">
        <f t="shared" si="13"/>
        <v>4.7282520000000003</v>
      </c>
      <c r="K34" s="10">
        <f t="shared" si="10"/>
        <v>21149.464960835401</v>
      </c>
      <c r="L34" s="12">
        <f t="shared" si="11"/>
        <v>236412.6</v>
      </c>
      <c r="M34">
        <v>5</v>
      </c>
      <c r="N34">
        <v>1182063</v>
      </c>
    </row>
    <row r="35" spans="2:14">
      <c r="B35" s="13" t="s">
        <v>166</v>
      </c>
      <c r="C35" s="8">
        <v>10000000</v>
      </c>
      <c r="D35" s="8">
        <f t="shared" si="12"/>
        <v>500000</v>
      </c>
      <c r="E35" s="12">
        <v>1</v>
      </c>
      <c r="F35" s="16" t="s">
        <v>236</v>
      </c>
      <c r="G35" s="14" t="s">
        <v>131</v>
      </c>
      <c r="H35" s="8">
        <v>20</v>
      </c>
      <c r="I35" s="15">
        <v>1</v>
      </c>
      <c r="J35" s="12">
        <f t="shared" si="13"/>
        <v>1.0993168</v>
      </c>
      <c r="K35" s="10">
        <f t="shared" si="10"/>
        <v>454.82794404670199</v>
      </c>
      <c r="L35" s="12">
        <f t="shared" si="11"/>
        <v>10993168</v>
      </c>
      <c r="M35">
        <v>1</v>
      </c>
      <c r="N35">
        <v>10993168</v>
      </c>
    </row>
    <row r="36" spans="2:14">
      <c r="B36" s="13" t="s">
        <v>166</v>
      </c>
      <c r="C36" s="8">
        <v>10000000</v>
      </c>
      <c r="D36" s="8">
        <f t="shared" si="12"/>
        <v>10000</v>
      </c>
      <c r="E36" s="12">
        <v>1</v>
      </c>
      <c r="F36" s="16" t="s">
        <v>236</v>
      </c>
      <c r="G36" s="14" t="s">
        <v>131</v>
      </c>
      <c r="H36" s="8">
        <v>20</v>
      </c>
      <c r="I36" s="15">
        <v>50</v>
      </c>
      <c r="J36" s="12">
        <f t="shared" si="13"/>
        <v>1.8749119999999999</v>
      </c>
      <c r="K36" s="10">
        <f t="shared" si="10"/>
        <v>13333.9591404823</v>
      </c>
      <c r="L36" s="12">
        <f t="shared" si="11"/>
        <v>374982.40000000002</v>
      </c>
      <c r="M36">
        <v>5</v>
      </c>
      <c r="N36">
        <v>1874912</v>
      </c>
    </row>
    <row r="37" spans="2:14" s="52" customFormat="1">
      <c r="B37" s="53" t="s">
        <v>166</v>
      </c>
      <c r="C37" s="54">
        <v>10000000</v>
      </c>
      <c r="D37" s="54">
        <f t="shared" si="12"/>
        <v>5000</v>
      </c>
      <c r="E37" s="55">
        <v>1</v>
      </c>
      <c r="F37" s="56" t="s">
        <v>236</v>
      </c>
      <c r="G37" s="54" t="s">
        <v>131</v>
      </c>
      <c r="H37" s="54">
        <v>20</v>
      </c>
      <c r="I37" s="57">
        <v>100</v>
      </c>
      <c r="J37" s="55">
        <f t="shared" si="13"/>
        <v>2.6897500000000001</v>
      </c>
      <c r="K37" s="58">
        <f t="shared" si="10"/>
        <v>18589.088205223499</v>
      </c>
      <c r="L37" s="55">
        <f t="shared" si="11"/>
        <v>268975</v>
      </c>
      <c r="M37" s="52">
        <v>5</v>
      </c>
      <c r="N37" s="52">
        <v>1344875</v>
      </c>
    </row>
    <row r="38" spans="2:14">
      <c r="B38" s="13" t="s">
        <v>166</v>
      </c>
      <c r="C38" s="8">
        <v>10000000</v>
      </c>
      <c r="D38" s="8">
        <f t="shared" si="12"/>
        <v>2500</v>
      </c>
      <c r="E38" s="12">
        <v>1</v>
      </c>
      <c r="F38" s="16" t="s">
        <v>236</v>
      </c>
      <c r="G38" s="14" t="s">
        <v>131</v>
      </c>
      <c r="H38" s="8">
        <v>20</v>
      </c>
      <c r="I38" s="15">
        <v>200</v>
      </c>
      <c r="J38" s="12">
        <f t="shared" si="13"/>
        <v>4.7940360000000002</v>
      </c>
      <c r="K38" s="10">
        <f t="shared" si="10"/>
        <v>20859.250952642</v>
      </c>
      <c r="L38" s="12">
        <f t="shared" si="11"/>
        <v>239701.8</v>
      </c>
      <c r="M38">
        <v>5</v>
      </c>
      <c r="N38">
        <v>1198509</v>
      </c>
    </row>
    <row r="39" spans="2:14" s="59" customFormat="1">
      <c r="B39" s="60" t="s">
        <v>166</v>
      </c>
      <c r="C39" s="61">
        <v>1000</v>
      </c>
      <c r="D39" s="61">
        <v>1000</v>
      </c>
      <c r="E39" s="62">
        <v>1</v>
      </c>
      <c r="F39" s="63" t="s">
        <v>255</v>
      </c>
      <c r="G39" s="61" t="s">
        <v>131</v>
      </c>
      <c r="H39" s="61">
        <v>20</v>
      </c>
      <c r="I39" s="64">
        <v>1</v>
      </c>
      <c r="J39" s="62">
        <f t="shared" ref="J39:J50" si="14">L39/C39/H39</f>
        <v>1.02125</v>
      </c>
      <c r="K39" s="65">
        <f t="shared" si="10"/>
        <v>489.59608323133398</v>
      </c>
      <c r="L39" s="62">
        <f t="shared" si="11"/>
        <v>20425</v>
      </c>
      <c r="M39" s="59">
        <v>1</v>
      </c>
      <c r="N39" s="59">
        <v>20425</v>
      </c>
    </row>
    <row r="40" spans="2:14" s="59" customFormat="1">
      <c r="B40" s="60" t="s">
        <v>166</v>
      </c>
      <c r="C40" s="61">
        <v>1000</v>
      </c>
      <c r="D40" s="61">
        <v>1000</v>
      </c>
      <c r="E40" s="62">
        <v>1</v>
      </c>
      <c r="F40" s="63" t="s">
        <v>255</v>
      </c>
      <c r="G40" s="61" t="s">
        <v>131</v>
      </c>
      <c r="H40" s="61">
        <v>20</v>
      </c>
      <c r="I40" s="64">
        <v>50</v>
      </c>
      <c r="J40" s="62">
        <f t="shared" si="14"/>
        <v>1.97201</v>
      </c>
      <c r="K40" s="65">
        <f t="shared" si="10"/>
        <v>12677.420499895999</v>
      </c>
      <c r="L40" s="62">
        <f t="shared" si="11"/>
        <v>39440.199999999997</v>
      </c>
      <c r="M40" s="59">
        <v>5</v>
      </c>
      <c r="N40" s="59">
        <v>197201</v>
      </c>
    </row>
    <row r="41" spans="2:14" s="52" customFormat="1">
      <c r="B41" s="53" t="s">
        <v>166</v>
      </c>
      <c r="C41" s="54">
        <v>1000</v>
      </c>
      <c r="D41" s="54">
        <v>1000</v>
      </c>
      <c r="E41" s="55">
        <v>1</v>
      </c>
      <c r="F41" s="56" t="s">
        <v>255</v>
      </c>
      <c r="G41" s="54" t="s">
        <v>131</v>
      </c>
      <c r="H41" s="54">
        <v>20</v>
      </c>
      <c r="I41" s="57">
        <v>100</v>
      </c>
      <c r="J41" s="55">
        <f t="shared" si="14"/>
        <v>2.8738199999999998</v>
      </c>
      <c r="K41" s="58">
        <f t="shared" si="10"/>
        <v>17398.4452749302</v>
      </c>
      <c r="L41" s="55">
        <f t="shared" si="11"/>
        <v>57476.4</v>
      </c>
      <c r="M41" s="52">
        <v>5</v>
      </c>
      <c r="N41" s="52">
        <v>287382</v>
      </c>
    </row>
    <row r="42" spans="2:14" s="59" customFormat="1">
      <c r="B42" s="60" t="s">
        <v>166</v>
      </c>
      <c r="C42" s="61">
        <v>1000</v>
      </c>
      <c r="D42" s="61">
        <v>1000</v>
      </c>
      <c r="E42" s="62">
        <v>1</v>
      </c>
      <c r="F42" s="63" t="s">
        <v>255</v>
      </c>
      <c r="G42" s="61" t="s">
        <v>131</v>
      </c>
      <c r="H42" s="61">
        <v>20</v>
      </c>
      <c r="I42" s="64">
        <v>200</v>
      </c>
      <c r="J42" s="62">
        <f t="shared" si="14"/>
        <v>4.38863</v>
      </c>
      <c r="K42" s="65">
        <f t="shared" si="10"/>
        <v>22786.154221248999</v>
      </c>
      <c r="L42" s="62">
        <f t="shared" si="11"/>
        <v>87772.6</v>
      </c>
      <c r="M42" s="59">
        <v>5</v>
      </c>
      <c r="N42" s="59">
        <v>438863</v>
      </c>
    </row>
    <row r="43" spans="2:14" s="59" customFormat="1">
      <c r="B43" s="60" t="s">
        <v>166</v>
      </c>
      <c r="C43" s="61">
        <v>1000</v>
      </c>
      <c r="D43" s="61">
        <v>1000</v>
      </c>
      <c r="E43" s="62">
        <v>1</v>
      </c>
      <c r="F43" s="63" t="s">
        <v>256</v>
      </c>
      <c r="G43" s="61" t="s">
        <v>131</v>
      </c>
      <c r="H43" s="61">
        <v>20</v>
      </c>
      <c r="I43" s="64">
        <v>1</v>
      </c>
      <c r="J43" s="62">
        <f t="shared" si="14"/>
        <v>1.0634999999999999</v>
      </c>
      <c r="K43" s="65">
        <f t="shared" ref="K43:K50" si="15">1000/J43*I43/2</f>
        <v>470.14574518100602</v>
      </c>
      <c r="L43" s="62">
        <f t="shared" ref="L43:L50" si="16">N43/M43</f>
        <v>21270</v>
      </c>
      <c r="M43" s="59">
        <v>1</v>
      </c>
      <c r="N43" s="59">
        <v>21270</v>
      </c>
    </row>
    <row r="44" spans="2:14" s="59" customFormat="1">
      <c r="B44" s="60" t="s">
        <v>166</v>
      </c>
      <c r="C44" s="61">
        <v>1000</v>
      </c>
      <c r="D44" s="61">
        <v>1000</v>
      </c>
      <c r="E44" s="62">
        <v>1</v>
      </c>
      <c r="F44" s="63" t="s">
        <v>256</v>
      </c>
      <c r="G44" s="61" t="s">
        <v>131</v>
      </c>
      <c r="H44" s="61">
        <v>20</v>
      </c>
      <c r="I44" s="64">
        <v>50</v>
      </c>
      <c r="J44" s="62">
        <f t="shared" si="14"/>
        <v>2.0218099999999999</v>
      </c>
      <c r="K44" s="65">
        <f t="shared" si="15"/>
        <v>12365.157952527699</v>
      </c>
      <c r="L44" s="62">
        <f t="shared" si="16"/>
        <v>40436.199999999997</v>
      </c>
      <c r="M44" s="59">
        <v>5</v>
      </c>
      <c r="N44" s="59">
        <v>202181</v>
      </c>
    </row>
    <row r="45" spans="2:14" s="52" customFormat="1">
      <c r="B45" s="53" t="s">
        <v>166</v>
      </c>
      <c r="C45" s="54">
        <v>1000</v>
      </c>
      <c r="D45" s="54">
        <v>1000</v>
      </c>
      <c r="E45" s="55">
        <v>1</v>
      </c>
      <c r="F45" s="56" t="s">
        <v>256</v>
      </c>
      <c r="G45" s="54" t="s">
        <v>131</v>
      </c>
      <c r="H45" s="54">
        <v>20</v>
      </c>
      <c r="I45" s="57">
        <v>100</v>
      </c>
      <c r="J45" s="55">
        <f t="shared" si="14"/>
        <v>2.85467</v>
      </c>
      <c r="K45" s="58">
        <f t="shared" si="15"/>
        <v>17515.1593704351</v>
      </c>
      <c r="L45" s="55">
        <f t="shared" si="16"/>
        <v>57093.4</v>
      </c>
      <c r="M45" s="52">
        <v>5</v>
      </c>
      <c r="N45" s="52">
        <v>285467</v>
      </c>
    </row>
    <row r="46" spans="2:14" s="59" customFormat="1">
      <c r="B46" s="60" t="s">
        <v>166</v>
      </c>
      <c r="C46" s="61">
        <v>1000</v>
      </c>
      <c r="D46" s="61">
        <v>1000</v>
      </c>
      <c r="E46" s="62">
        <v>1</v>
      </c>
      <c r="F46" s="63" t="s">
        <v>256</v>
      </c>
      <c r="G46" s="61" t="s">
        <v>131</v>
      </c>
      <c r="H46" s="61">
        <v>20</v>
      </c>
      <c r="I46" s="64">
        <v>200</v>
      </c>
      <c r="J46" s="62">
        <f t="shared" si="14"/>
        <v>4.9441800000000002</v>
      </c>
      <c r="K46" s="65">
        <f t="shared" si="15"/>
        <v>20225.800840584299</v>
      </c>
      <c r="L46" s="62">
        <f t="shared" si="16"/>
        <v>98883.6</v>
      </c>
      <c r="M46" s="59">
        <v>5</v>
      </c>
      <c r="N46" s="59">
        <v>494418</v>
      </c>
    </row>
    <row r="47" spans="2:14" s="59" customFormat="1">
      <c r="B47" s="60" t="s">
        <v>166</v>
      </c>
      <c r="C47" s="61">
        <v>1000</v>
      </c>
      <c r="D47" s="61">
        <v>1000</v>
      </c>
      <c r="E47" s="62">
        <v>1</v>
      </c>
      <c r="F47" s="63" t="s">
        <v>239</v>
      </c>
      <c r="G47" s="61" t="s">
        <v>131</v>
      </c>
      <c r="H47" s="61">
        <v>20</v>
      </c>
      <c r="I47" s="64">
        <v>1</v>
      </c>
      <c r="J47" s="62">
        <f t="shared" si="14"/>
        <v>1.0235000000000001</v>
      </c>
      <c r="K47" s="65">
        <f t="shared" si="15"/>
        <v>488.519785051295</v>
      </c>
      <c r="L47" s="62">
        <f t="shared" si="16"/>
        <v>20470</v>
      </c>
      <c r="M47" s="59">
        <v>1</v>
      </c>
      <c r="N47" s="59">
        <v>20470</v>
      </c>
    </row>
    <row r="48" spans="2:14" s="59" customFormat="1">
      <c r="B48" s="60" t="s">
        <v>166</v>
      </c>
      <c r="C48" s="61">
        <v>1000</v>
      </c>
      <c r="D48" s="61">
        <v>1000</v>
      </c>
      <c r="E48" s="62">
        <v>1</v>
      </c>
      <c r="F48" s="63" t="s">
        <v>239</v>
      </c>
      <c r="G48" s="61" t="s">
        <v>131</v>
      </c>
      <c r="H48" s="61">
        <v>20</v>
      </c>
      <c r="I48" s="64">
        <v>50</v>
      </c>
      <c r="J48" s="62">
        <f t="shared" si="14"/>
        <v>2.0270999999999999</v>
      </c>
      <c r="K48" s="65">
        <f t="shared" si="15"/>
        <v>12332.8893493168</v>
      </c>
      <c r="L48" s="62">
        <f t="shared" si="16"/>
        <v>40542</v>
      </c>
      <c r="M48" s="59">
        <v>5</v>
      </c>
      <c r="N48" s="59">
        <v>202710</v>
      </c>
    </row>
    <row r="49" spans="2:14" s="52" customFormat="1">
      <c r="B49" s="53" t="s">
        <v>166</v>
      </c>
      <c r="C49" s="54">
        <v>1000</v>
      </c>
      <c r="D49" s="54">
        <v>1000</v>
      </c>
      <c r="E49" s="55">
        <v>1</v>
      </c>
      <c r="F49" s="56" t="s">
        <v>239</v>
      </c>
      <c r="G49" s="54" t="s">
        <v>131</v>
      </c>
      <c r="H49" s="54">
        <v>20</v>
      </c>
      <c r="I49" s="57">
        <v>100</v>
      </c>
      <c r="J49" s="55">
        <f t="shared" si="14"/>
        <v>2.56155</v>
      </c>
      <c r="K49" s="58">
        <f t="shared" si="15"/>
        <v>19519.431594152</v>
      </c>
      <c r="L49" s="55">
        <f t="shared" si="16"/>
        <v>51231</v>
      </c>
      <c r="M49" s="52">
        <v>5</v>
      </c>
      <c r="N49" s="52">
        <v>256155</v>
      </c>
    </row>
    <row r="50" spans="2:14" s="59" customFormat="1">
      <c r="B50" s="60" t="s">
        <v>166</v>
      </c>
      <c r="C50" s="61">
        <v>1000</v>
      </c>
      <c r="D50" s="61">
        <v>1000</v>
      </c>
      <c r="E50" s="62">
        <v>1</v>
      </c>
      <c r="F50" s="63" t="s">
        <v>239</v>
      </c>
      <c r="G50" s="61" t="s">
        <v>131</v>
      </c>
      <c r="H50" s="61">
        <v>20</v>
      </c>
      <c r="I50" s="64">
        <v>200</v>
      </c>
      <c r="J50" s="62">
        <f t="shared" si="14"/>
        <v>3.9514</v>
      </c>
      <c r="K50" s="65">
        <f t="shared" si="15"/>
        <v>25307.485954345299</v>
      </c>
      <c r="L50" s="62">
        <f t="shared" si="16"/>
        <v>79028</v>
      </c>
      <c r="M50" s="59">
        <v>5</v>
      </c>
      <c r="N50" s="59">
        <v>395140</v>
      </c>
    </row>
    <row r="52" spans="2:14">
      <c r="B52" s="13" t="s">
        <v>166</v>
      </c>
      <c r="C52" s="8">
        <v>10000000</v>
      </c>
      <c r="D52" s="8">
        <f t="shared" ref="D52:D63" si="17">C52/E52/H52/I52</f>
        <v>500000</v>
      </c>
      <c r="E52" s="12">
        <v>1</v>
      </c>
      <c r="F52" s="16" t="s">
        <v>257</v>
      </c>
      <c r="G52" s="14" t="s">
        <v>131</v>
      </c>
      <c r="H52" s="8">
        <v>20</v>
      </c>
      <c r="I52" s="15">
        <v>1</v>
      </c>
      <c r="J52" s="12">
        <f t="shared" ref="J52:J63" si="18">L52/C52*I52</f>
        <v>2.0018964000000001</v>
      </c>
      <c r="K52" s="10">
        <f t="shared" ref="K52:K99" si="19">1000/J52*I52/2</f>
        <v>249.76317455788401</v>
      </c>
      <c r="L52" s="12">
        <f t="shared" ref="L52:L99" si="20">N52/M52</f>
        <v>20018964</v>
      </c>
      <c r="M52">
        <v>1</v>
      </c>
      <c r="N52">
        <v>20018964</v>
      </c>
    </row>
    <row r="53" spans="2:14">
      <c r="B53" s="13" t="s">
        <v>166</v>
      </c>
      <c r="C53" s="8">
        <v>10000000</v>
      </c>
      <c r="D53" s="8">
        <f t="shared" si="17"/>
        <v>10000</v>
      </c>
      <c r="E53" s="12">
        <v>1</v>
      </c>
      <c r="F53" s="16" t="s">
        <v>257</v>
      </c>
      <c r="G53" s="14" t="s">
        <v>131</v>
      </c>
      <c r="H53" s="8">
        <v>20</v>
      </c>
      <c r="I53" s="15">
        <v>50</v>
      </c>
      <c r="J53" s="12">
        <f t="shared" si="18"/>
        <v>3.3532679999999999</v>
      </c>
      <c r="K53" s="10">
        <f t="shared" si="19"/>
        <v>7455.4136442419704</v>
      </c>
      <c r="L53" s="12">
        <f t="shared" si="20"/>
        <v>670653.6</v>
      </c>
      <c r="M53">
        <v>5</v>
      </c>
      <c r="N53">
        <v>3353268</v>
      </c>
    </row>
    <row r="54" spans="2:14" s="52" customFormat="1">
      <c r="B54" s="53" t="s">
        <v>166</v>
      </c>
      <c r="C54" s="54">
        <v>10000000</v>
      </c>
      <c r="D54" s="54">
        <f t="shared" si="17"/>
        <v>5000</v>
      </c>
      <c r="E54" s="55">
        <v>1</v>
      </c>
      <c r="F54" s="56" t="s">
        <v>257</v>
      </c>
      <c r="G54" s="54" t="s">
        <v>131</v>
      </c>
      <c r="H54" s="54">
        <v>20</v>
      </c>
      <c r="I54" s="57">
        <v>100</v>
      </c>
      <c r="J54" s="55">
        <f t="shared" si="18"/>
        <v>3.9306380000000001</v>
      </c>
      <c r="K54" s="58">
        <f t="shared" si="19"/>
        <v>12720.581238974401</v>
      </c>
      <c r="L54" s="55">
        <f t="shared" si="20"/>
        <v>393063.8</v>
      </c>
      <c r="M54" s="52">
        <v>5</v>
      </c>
      <c r="N54" s="52">
        <v>1965319</v>
      </c>
    </row>
    <row r="55" spans="2:14">
      <c r="B55" s="13" t="s">
        <v>166</v>
      </c>
      <c r="C55" s="8">
        <v>10000000</v>
      </c>
      <c r="D55" s="8">
        <f t="shared" si="17"/>
        <v>2500</v>
      </c>
      <c r="E55" s="12">
        <v>1</v>
      </c>
      <c r="F55" s="16" t="s">
        <v>257</v>
      </c>
      <c r="G55" s="14" t="s">
        <v>131</v>
      </c>
      <c r="H55" s="8">
        <v>20</v>
      </c>
      <c r="I55" s="15">
        <v>200</v>
      </c>
      <c r="J55" s="12">
        <f t="shared" si="18"/>
        <v>6.641572</v>
      </c>
      <c r="K55" s="10">
        <f t="shared" si="19"/>
        <v>15056.676341083101</v>
      </c>
      <c r="L55" s="12">
        <f t="shared" si="20"/>
        <v>332078.59999999998</v>
      </c>
      <c r="M55">
        <v>5</v>
      </c>
      <c r="N55">
        <v>1660393</v>
      </c>
    </row>
    <row r="56" spans="2:14">
      <c r="B56" s="13" t="s">
        <v>166</v>
      </c>
      <c r="C56" s="8">
        <v>10000000</v>
      </c>
      <c r="D56" s="8">
        <f t="shared" si="17"/>
        <v>500000</v>
      </c>
      <c r="E56" s="12">
        <v>1</v>
      </c>
      <c r="F56" s="16" t="s">
        <v>258</v>
      </c>
      <c r="G56" s="14" t="s">
        <v>131</v>
      </c>
      <c r="H56" s="8">
        <v>20</v>
      </c>
      <c r="I56" s="15">
        <v>1</v>
      </c>
      <c r="J56" s="12">
        <f t="shared" si="18"/>
        <v>1.8855854000000001</v>
      </c>
      <c r="K56" s="10">
        <f t="shared" si="19"/>
        <v>265.16963909457502</v>
      </c>
      <c r="L56" s="12">
        <f t="shared" si="20"/>
        <v>18855854</v>
      </c>
      <c r="M56">
        <v>1</v>
      </c>
      <c r="N56">
        <v>18855854</v>
      </c>
    </row>
    <row r="57" spans="2:14">
      <c r="B57" s="13" t="s">
        <v>166</v>
      </c>
      <c r="C57" s="8">
        <v>10000000</v>
      </c>
      <c r="D57" s="8">
        <f t="shared" si="17"/>
        <v>10000</v>
      </c>
      <c r="E57" s="12">
        <v>1</v>
      </c>
      <c r="F57" s="16" t="s">
        <v>258</v>
      </c>
      <c r="G57" s="14" t="s">
        <v>131</v>
      </c>
      <c r="H57" s="8">
        <v>20</v>
      </c>
      <c r="I57" s="15">
        <v>50</v>
      </c>
      <c r="J57" s="12">
        <f t="shared" si="18"/>
        <v>3.053188</v>
      </c>
      <c r="K57" s="10">
        <f t="shared" si="19"/>
        <v>8188.1626680047202</v>
      </c>
      <c r="L57" s="12">
        <f t="shared" si="20"/>
        <v>610637.6</v>
      </c>
      <c r="M57">
        <v>5</v>
      </c>
      <c r="N57">
        <v>3053188</v>
      </c>
    </row>
    <row r="58" spans="2:14" s="52" customFormat="1">
      <c r="B58" s="53" t="s">
        <v>166</v>
      </c>
      <c r="C58" s="54">
        <v>10000000</v>
      </c>
      <c r="D58" s="54">
        <f t="shared" si="17"/>
        <v>5000</v>
      </c>
      <c r="E58" s="55">
        <v>1</v>
      </c>
      <c r="F58" s="56" t="s">
        <v>258</v>
      </c>
      <c r="G58" s="54" t="s">
        <v>131</v>
      </c>
      <c r="H58" s="54">
        <v>20</v>
      </c>
      <c r="I58" s="57">
        <v>100</v>
      </c>
      <c r="J58" s="55">
        <f t="shared" si="18"/>
        <v>3.9242659999999998</v>
      </c>
      <c r="K58" s="58">
        <f t="shared" si="19"/>
        <v>12741.236195507599</v>
      </c>
      <c r="L58" s="55">
        <f t="shared" si="20"/>
        <v>392426.6</v>
      </c>
      <c r="M58" s="52">
        <v>5</v>
      </c>
      <c r="N58" s="52">
        <v>1962133</v>
      </c>
    </row>
    <row r="59" spans="2:14">
      <c r="B59" s="13" t="s">
        <v>166</v>
      </c>
      <c r="C59" s="8">
        <v>10000000</v>
      </c>
      <c r="D59" s="8">
        <f t="shared" si="17"/>
        <v>2500</v>
      </c>
      <c r="E59" s="12">
        <v>1</v>
      </c>
      <c r="F59" s="16" t="s">
        <v>258</v>
      </c>
      <c r="G59" s="14" t="s">
        <v>131</v>
      </c>
      <c r="H59" s="8">
        <v>20</v>
      </c>
      <c r="I59" s="15">
        <v>200</v>
      </c>
      <c r="J59" s="12">
        <f t="shared" si="18"/>
        <v>6.8369039999999996</v>
      </c>
      <c r="K59" s="10">
        <f t="shared" si="19"/>
        <v>14626.503458290499</v>
      </c>
      <c r="L59" s="12">
        <f t="shared" si="20"/>
        <v>341845.2</v>
      </c>
      <c r="M59">
        <v>5</v>
      </c>
      <c r="N59">
        <v>1709226</v>
      </c>
    </row>
    <row r="60" spans="2:14">
      <c r="B60" s="13" t="s">
        <v>166</v>
      </c>
      <c r="C60" s="8">
        <v>10000000</v>
      </c>
      <c r="D60" s="8">
        <f t="shared" si="17"/>
        <v>500000</v>
      </c>
      <c r="E60" s="12">
        <v>1</v>
      </c>
      <c r="F60" s="16" t="s">
        <v>242</v>
      </c>
      <c r="G60" s="14" t="s">
        <v>131</v>
      </c>
      <c r="H60" s="8">
        <v>20</v>
      </c>
      <c r="I60" s="15">
        <v>1</v>
      </c>
      <c r="J60" s="12">
        <f t="shared" si="18"/>
        <v>1.9827239000000001</v>
      </c>
      <c r="K60" s="10">
        <f t="shared" si="19"/>
        <v>252.17832901494799</v>
      </c>
      <c r="L60" s="12">
        <f t="shared" si="20"/>
        <v>19827239</v>
      </c>
      <c r="M60">
        <v>1</v>
      </c>
      <c r="N60">
        <v>19827239</v>
      </c>
    </row>
    <row r="61" spans="2:14">
      <c r="B61" s="13" t="s">
        <v>166</v>
      </c>
      <c r="C61" s="8">
        <v>10000000</v>
      </c>
      <c r="D61" s="8">
        <f t="shared" si="17"/>
        <v>10000</v>
      </c>
      <c r="E61" s="12">
        <v>1</v>
      </c>
      <c r="F61" s="16" t="s">
        <v>242</v>
      </c>
      <c r="G61" s="14" t="s">
        <v>131</v>
      </c>
      <c r="H61" s="8">
        <v>20</v>
      </c>
      <c r="I61" s="15">
        <v>50</v>
      </c>
      <c r="J61" s="12">
        <f t="shared" si="18"/>
        <v>3.36537</v>
      </c>
      <c r="K61" s="10">
        <f t="shared" si="19"/>
        <v>7428.6036899360297</v>
      </c>
      <c r="L61" s="12">
        <f t="shared" si="20"/>
        <v>673074</v>
      </c>
      <c r="M61">
        <v>5</v>
      </c>
      <c r="N61">
        <v>3365370</v>
      </c>
    </row>
    <row r="62" spans="2:14" s="52" customFormat="1">
      <c r="B62" s="53" t="s">
        <v>166</v>
      </c>
      <c r="C62" s="54">
        <v>10000000</v>
      </c>
      <c r="D62" s="54">
        <f t="shared" si="17"/>
        <v>5000</v>
      </c>
      <c r="E62" s="55">
        <v>1</v>
      </c>
      <c r="F62" s="56" t="s">
        <v>242</v>
      </c>
      <c r="G62" s="54" t="s">
        <v>131</v>
      </c>
      <c r="H62" s="54">
        <v>20</v>
      </c>
      <c r="I62" s="57">
        <v>100</v>
      </c>
      <c r="J62" s="55">
        <f t="shared" si="18"/>
        <v>4.0202780000000002</v>
      </c>
      <c r="K62" s="58">
        <f t="shared" si="19"/>
        <v>12436.9508775264</v>
      </c>
      <c r="L62" s="55">
        <f t="shared" si="20"/>
        <v>402027.8</v>
      </c>
      <c r="M62" s="52">
        <v>5</v>
      </c>
      <c r="N62" s="52">
        <v>2010139</v>
      </c>
    </row>
    <row r="63" spans="2:14">
      <c r="B63" s="13" t="s">
        <v>166</v>
      </c>
      <c r="C63" s="8">
        <v>10000000</v>
      </c>
      <c r="D63" s="8">
        <f t="shared" si="17"/>
        <v>2500</v>
      </c>
      <c r="E63" s="12">
        <v>1</v>
      </c>
      <c r="F63" s="16" t="s">
        <v>242</v>
      </c>
      <c r="G63" s="14" t="s">
        <v>131</v>
      </c>
      <c r="H63" s="8">
        <v>20</v>
      </c>
      <c r="I63" s="15">
        <v>200</v>
      </c>
      <c r="J63" s="12">
        <f t="shared" si="18"/>
        <v>7.0438679999999998</v>
      </c>
      <c r="K63" s="10">
        <f t="shared" si="19"/>
        <v>14196.745310957</v>
      </c>
      <c r="L63" s="12">
        <f t="shared" si="20"/>
        <v>352193.4</v>
      </c>
      <c r="M63">
        <v>5</v>
      </c>
      <c r="N63">
        <v>1760967</v>
      </c>
    </row>
    <row r="64" spans="2:14" s="59" customFormat="1">
      <c r="B64" s="60" t="s">
        <v>166</v>
      </c>
      <c r="C64" s="61">
        <v>1000</v>
      </c>
      <c r="D64" s="61">
        <v>1000</v>
      </c>
      <c r="E64" s="62">
        <v>1</v>
      </c>
      <c r="F64" s="63" t="s">
        <v>259</v>
      </c>
      <c r="G64" s="61" t="s">
        <v>131</v>
      </c>
      <c r="H64" s="61">
        <v>20</v>
      </c>
      <c r="I64" s="64">
        <v>1</v>
      </c>
      <c r="J64" s="62">
        <f t="shared" ref="J64:J75" si="21">L64/C64/H64</f>
        <v>1.67645</v>
      </c>
      <c r="K64" s="65">
        <f t="shared" si="19"/>
        <v>298.24927674550401</v>
      </c>
      <c r="L64" s="62">
        <f t="shared" si="20"/>
        <v>33529</v>
      </c>
      <c r="M64" s="59">
        <v>1</v>
      </c>
      <c r="N64" s="59">
        <v>33529</v>
      </c>
    </row>
    <row r="65" spans="2:14" s="59" customFormat="1">
      <c r="B65" s="60" t="s">
        <v>166</v>
      </c>
      <c r="C65" s="61">
        <v>1000</v>
      </c>
      <c r="D65" s="61">
        <v>1000</v>
      </c>
      <c r="E65" s="62">
        <v>1</v>
      </c>
      <c r="F65" s="63" t="s">
        <v>259</v>
      </c>
      <c r="G65" s="61" t="s">
        <v>131</v>
      </c>
      <c r="H65" s="61">
        <v>20</v>
      </c>
      <c r="I65" s="64">
        <v>50</v>
      </c>
      <c r="J65" s="62">
        <f t="shared" si="21"/>
        <v>3.1837399999999998</v>
      </c>
      <c r="K65" s="65">
        <f t="shared" si="19"/>
        <v>7852.4000075383001</v>
      </c>
      <c r="L65" s="62">
        <f t="shared" si="20"/>
        <v>63674.8</v>
      </c>
      <c r="M65" s="59">
        <v>5</v>
      </c>
      <c r="N65" s="59">
        <v>318374</v>
      </c>
    </row>
    <row r="66" spans="2:14" s="52" customFormat="1">
      <c r="B66" s="53" t="s">
        <v>166</v>
      </c>
      <c r="C66" s="54">
        <v>1000</v>
      </c>
      <c r="D66" s="54">
        <v>1000</v>
      </c>
      <c r="E66" s="55">
        <v>1</v>
      </c>
      <c r="F66" s="56" t="s">
        <v>259</v>
      </c>
      <c r="G66" s="54" t="s">
        <v>131</v>
      </c>
      <c r="H66" s="54">
        <v>20</v>
      </c>
      <c r="I66" s="57">
        <v>100</v>
      </c>
      <c r="J66" s="55">
        <f t="shared" si="21"/>
        <v>4.944</v>
      </c>
      <c r="K66" s="58">
        <f t="shared" si="19"/>
        <v>10113.268608414201</v>
      </c>
      <c r="L66" s="55">
        <f t="shared" si="20"/>
        <v>98880</v>
      </c>
      <c r="M66" s="52">
        <v>5</v>
      </c>
      <c r="N66" s="52">
        <v>494400</v>
      </c>
    </row>
    <row r="67" spans="2:14" s="59" customFormat="1">
      <c r="B67" s="60" t="s">
        <v>166</v>
      </c>
      <c r="C67" s="61">
        <v>1000</v>
      </c>
      <c r="D67" s="61">
        <v>1000</v>
      </c>
      <c r="E67" s="62">
        <v>1</v>
      </c>
      <c r="F67" s="63" t="s">
        <v>259</v>
      </c>
      <c r="G67" s="61" t="s">
        <v>131</v>
      </c>
      <c r="H67" s="61">
        <v>20</v>
      </c>
      <c r="I67" s="64">
        <v>200</v>
      </c>
      <c r="J67" s="62">
        <f t="shared" si="21"/>
        <v>7.8981700000000004</v>
      </c>
      <c r="K67" s="65">
        <f t="shared" si="19"/>
        <v>12661.1607498952</v>
      </c>
      <c r="L67" s="62">
        <f t="shared" si="20"/>
        <v>157963.4</v>
      </c>
      <c r="M67" s="59">
        <v>5</v>
      </c>
      <c r="N67" s="59">
        <v>789817</v>
      </c>
    </row>
    <row r="68" spans="2:14" s="59" customFormat="1">
      <c r="B68" s="60" t="s">
        <v>166</v>
      </c>
      <c r="C68" s="61">
        <v>1000</v>
      </c>
      <c r="D68" s="61">
        <v>1000</v>
      </c>
      <c r="E68" s="62">
        <v>1</v>
      </c>
      <c r="F68" s="63" t="s">
        <v>260</v>
      </c>
      <c r="G68" s="61" t="s">
        <v>131</v>
      </c>
      <c r="H68" s="61">
        <v>20</v>
      </c>
      <c r="I68" s="64">
        <v>1</v>
      </c>
      <c r="J68" s="62">
        <f t="shared" si="21"/>
        <v>1.68215</v>
      </c>
      <c r="K68" s="65">
        <f t="shared" si="19"/>
        <v>297.23865291442502</v>
      </c>
      <c r="L68" s="62">
        <f t="shared" si="20"/>
        <v>33643</v>
      </c>
      <c r="M68" s="59">
        <v>1</v>
      </c>
      <c r="N68" s="59">
        <v>33643</v>
      </c>
    </row>
    <row r="69" spans="2:14" s="59" customFormat="1">
      <c r="B69" s="60" t="s">
        <v>166</v>
      </c>
      <c r="C69" s="61">
        <v>1000</v>
      </c>
      <c r="D69" s="61">
        <v>1000</v>
      </c>
      <c r="E69" s="62">
        <v>1</v>
      </c>
      <c r="F69" s="63" t="s">
        <v>260</v>
      </c>
      <c r="G69" s="61" t="s">
        <v>131</v>
      </c>
      <c r="H69" s="61">
        <v>20</v>
      </c>
      <c r="I69" s="64">
        <v>50</v>
      </c>
      <c r="J69" s="62">
        <f t="shared" si="21"/>
        <v>3.1957100000000001</v>
      </c>
      <c r="K69" s="65">
        <f t="shared" si="19"/>
        <v>7822.9876928757603</v>
      </c>
      <c r="L69" s="62">
        <f t="shared" si="20"/>
        <v>63914.2</v>
      </c>
      <c r="M69" s="59">
        <v>5</v>
      </c>
      <c r="N69" s="59">
        <v>319571</v>
      </c>
    </row>
    <row r="70" spans="2:14" s="52" customFormat="1">
      <c r="B70" s="53" t="s">
        <v>166</v>
      </c>
      <c r="C70" s="54">
        <v>1000</v>
      </c>
      <c r="D70" s="54">
        <v>1000</v>
      </c>
      <c r="E70" s="55">
        <v>1</v>
      </c>
      <c r="F70" s="56" t="s">
        <v>260</v>
      </c>
      <c r="G70" s="54" t="s">
        <v>131</v>
      </c>
      <c r="H70" s="54">
        <v>20</v>
      </c>
      <c r="I70" s="57">
        <v>100</v>
      </c>
      <c r="J70" s="55">
        <f t="shared" si="21"/>
        <v>5.1970099999999997</v>
      </c>
      <c r="K70" s="58">
        <f t="shared" si="19"/>
        <v>9620.9166424540308</v>
      </c>
      <c r="L70" s="55">
        <f t="shared" si="20"/>
        <v>103940.2</v>
      </c>
      <c r="M70" s="52">
        <v>5</v>
      </c>
      <c r="N70" s="52">
        <v>519701</v>
      </c>
    </row>
    <row r="71" spans="2:14" s="59" customFormat="1">
      <c r="B71" s="60" t="s">
        <v>166</v>
      </c>
      <c r="C71" s="61">
        <v>1000</v>
      </c>
      <c r="D71" s="61">
        <v>1000</v>
      </c>
      <c r="E71" s="62">
        <v>1</v>
      </c>
      <c r="F71" s="63" t="s">
        <v>260</v>
      </c>
      <c r="G71" s="61" t="s">
        <v>131</v>
      </c>
      <c r="H71" s="61">
        <v>20</v>
      </c>
      <c r="I71" s="64">
        <v>200</v>
      </c>
      <c r="J71" s="62">
        <f t="shared" si="21"/>
        <v>8.8246099999999998</v>
      </c>
      <c r="K71" s="65">
        <f t="shared" si="19"/>
        <v>11331.9455477353</v>
      </c>
      <c r="L71" s="62">
        <f t="shared" si="20"/>
        <v>176492.2</v>
      </c>
      <c r="M71" s="59">
        <v>5</v>
      </c>
      <c r="N71" s="59">
        <v>882461</v>
      </c>
    </row>
    <row r="72" spans="2:14" s="59" customFormat="1">
      <c r="B72" s="60" t="s">
        <v>166</v>
      </c>
      <c r="C72" s="61">
        <v>1000</v>
      </c>
      <c r="D72" s="61">
        <v>1000</v>
      </c>
      <c r="E72" s="62">
        <v>1</v>
      </c>
      <c r="F72" s="63" t="s">
        <v>245</v>
      </c>
      <c r="G72" s="61" t="s">
        <v>131</v>
      </c>
      <c r="H72" s="61">
        <v>20</v>
      </c>
      <c r="I72" s="64">
        <v>1</v>
      </c>
      <c r="J72" s="62">
        <f t="shared" si="21"/>
        <v>1.6726000000000001</v>
      </c>
      <c r="K72" s="65">
        <f t="shared" si="19"/>
        <v>298.93578859260998</v>
      </c>
      <c r="L72" s="62">
        <f t="shared" si="20"/>
        <v>33452</v>
      </c>
      <c r="M72" s="59">
        <v>1</v>
      </c>
      <c r="N72" s="59">
        <v>33452</v>
      </c>
    </row>
    <row r="73" spans="2:14" s="59" customFormat="1">
      <c r="B73" s="60" t="s">
        <v>166</v>
      </c>
      <c r="C73" s="61">
        <v>1000</v>
      </c>
      <c r="D73" s="61">
        <v>1000</v>
      </c>
      <c r="E73" s="62">
        <v>1</v>
      </c>
      <c r="F73" s="63" t="s">
        <v>245</v>
      </c>
      <c r="G73" s="61" t="s">
        <v>131</v>
      </c>
      <c r="H73" s="61">
        <v>20</v>
      </c>
      <c r="I73" s="64">
        <v>50</v>
      </c>
      <c r="J73" s="62">
        <f t="shared" si="21"/>
        <v>3.2210000000000001</v>
      </c>
      <c r="K73" s="65">
        <f t="shared" si="19"/>
        <v>7761.5647314498601</v>
      </c>
      <c r="L73" s="62">
        <f t="shared" si="20"/>
        <v>64420</v>
      </c>
      <c r="M73" s="59">
        <v>5</v>
      </c>
      <c r="N73" s="59">
        <v>322100</v>
      </c>
    </row>
    <row r="74" spans="2:14" s="52" customFormat="1">
      <c r="B74" s="53" t="s">
        <v>166</v>
      </c>
      <c r="C74" s="54">
        <v>1000</v>
      </c>
      <c r="D74" s="54">
        <v>1000</v>
      </c>
      <c r="E74" s="55">
        <v>1</v>
      </c>
      <c r="F74" s="56" t="s">
        <v>245</v>
      </c>
      <c r="G74" s="54" t="s">
        <v>131</v>
      </c>
      <c r="H74" s="54">
        <v>20</v>
      </c>
      <c r="I74" s="57">
        <v>100</v>
      </c>
      <c r="J74" s="55">
        <f t="shared" si="21"/>
        <v>5.3236400000000001</v>
      </c>
      <c r="K74" s="58">
        <f t="shared" si="19"/>
        <v>9392.0700873838196</v>
      </c>
      <c r="L74" s="55">
        <f t="shared" si="20"/>
        <v>106472.8</v>
      </c>
      <c r="M74" s="52">
        <v>5</v>
      </c>
      <c r="N74" s="52">
        <v>532364</v>
      </c>
    </row>
    <row r="75" spans="2:14" s="59" customFormat="1">
      <c r="B75" s="60" t="s">
        <v>166</v>
      </c>
      <c r="C75" s="61">
        <v>1000</v>
      </c>
      <c r="D75" s="61">
        <v>1000</v>
      </c>
      <c r="E75" s="62">
        <v>1</v>
      </c>
      <c r="F75" s="63" t="s">
        <v>245</v>
      </c>
      <c r="G75" s="61" t="s">
        <v>131</v>
      </c>
      <c r="H75" s="61">
        <v>20</v>
      </c>
      <c r="I75" s="64">
        <v>200</v>
      </c>
      <c r="J75" s="62">
        <f t="shared" si="21"/>
        <v>9.1278900000000007</v>
      </c>
      <c r="K75" s="65">
        <f t="shared" si="19"/>
        <v>10955.4343884512</v>
      </c>
      <c r="L75" s="62">
        <f t="shared" si="20"/>
        <v>182557.8</v>
      </c>
      <c r="M75" s="59">
        <v>5</v>
      </c>
      <c r="N75" s="59">
        <v>912789</v>
      </c>
    </row>
    <row r="76" spans="2:14">
      <c r="B76" s="13" t="s">
        <v>166</v>
      </c>
      <c r="C76" s="8">
        <v>10000000</v>
      </c>
      <c r="D76" s="8">
        <f t="shared" ref="D76:D87" si="22">C76/E76/H76/I76</f>
        <v>500000</v>
      </c>
      <c r="E76" s="12">
        <v>1</v>
      </c>
      <c r="F76" s="16" t="s">
        <v>261</v>
      </c>
      <c r="G76" s="14" t="s">
        <v>131</v>
      </c>
      <c r="H76" s="8">
        <v>20</v>
      </c>
      <c r="I76" s="15">
        <v>1</v>
      </c>
      <c r="J76" s="12">
        <f t="shared" ref="J76:J87" si="23">L76/C76*I76</f>
        <v>1.7315708999999999</v>
      </c>
      <c r="K76" s="10">
        <f t="shared" si="19"/>
        <v>288.75514135748102</v>
      </c>
      <c r="L76" s="12">
        <f t="shared" si="20"/>
        <v>17315709</v>
      </c>
      <c r="M76">
        <v>1</v>
      </c>
      <c r="N76">
        <v>17315709</v>
      </c>
    </row>
    <row r="77" spans="2:14">
      <c r="B77" s="13" t="s">
        <v>166</v>
      </c>
      <c r="C77" s="8">
        <v>10000000</v>
      </c>
      <c r="D77" s="8">
        <f t="shared" si="22"/>
        <v>10000</v>
      </c>
      <c r="E77" s="12">
        <v>1</v>
      </c>
      <c r="F77" s="16" t="s">
        <v>261</v>
      </c>
      <c r="G77" s="14" t="s">
        <v>131</v>
      </c>
      <c r="H77" s="8">
        <v>20</v>
      </c>
      <c r="I77" s="15">
        <v>50</v>
      </c>
      <c r="J77" s="12">
        <f t="shared" si="23"/>
        <v>2.8844750000000001</v>
      </c>
      <c r="K77" s="10">
        <f t="shared" si="19"/>
        <v>8667.0884649719592</v>
      </c>
      <c r="L77" s="12">
        <f t="shared" si="20"/>
        <v>576895</v>
      </c>
      <c r="M77">
        <v>5</v>
      </c>
      <c r="N77">
        <v>2884475</v>
      </c>
    </row>
    <row r="78" spans="2:14" s="52" customFormat="1">
      <c r="B78" s="53" t="s">
        <v>166</v>
      </c>
      <c r="C78" s="54">
        <v>10000000</v>
      </c>
      <c r="D78" s="54">
        <f t="shared" si="22"/>
        <v>5000</v>
      </c>
      <c r="E78" s="55">
        <v>1</v>
      </c>
      <c r="F78" s="56" t="s">
        <v>261</v>
      </c>
      <c r="G78" s="54" t="s">
        <v>131</v>
      </c>
      <c r="H78" s="54">
        <v>20</v>
      </c>
      <c r="I78" s="57">
        <v>100</v>
      </c>
      <c r="J78" s="55">
        <f t="shared" si="23"/>
        <v>3.7767840000000001</v>
      </c>
      <c r="K78" s="58">
        <f t="shared" si="19"/>
        <v>13238.776694669299</v>
      </c>
      <c r="L78" s="55">
        <f t="shared" si="20"/>
        <v>377678.4</v>
      </c>
      <c r="M78" s="52">
        <v>5</v>
      </c>
      <c r="N78" s="52">
        <v>1888392</v>
      </c>
    </row>
    <row r="79" spans="2:14">
      <c r="B79" s="13" t="s">
        <v>166</v>
      </c>
      <c r="C79" s="8">
        <v>10000000</v>
      </c>
      <c r="D79" s="8">
        <f t="shared" si="22"/>
        <v>2500</v>
      </c>
      <c r="E79" s="12">
        <v>1</v>
      </c>
      <c r="F79" s="16" t="s">
        <v>261</v>
      </c>
      <c r="G79" s="14" t="s">
        <v>131</v>
      </c>
      <c r="H79" s="8">
        <v>20</v>
      </c>
      <c r="I79" s="15">
        <v>200</v>
      </c>
      <c r="J79" s="12">
        <f t="shared" si="23"/>
        <v>6.7183039999999998</v>
      </c>
      <c r="K79" s="10">
        <f t="shared" si="19"/>
        <v>14884.708997985201</v>
      </c>
      <c r="L79" s="12">
        <f t="shared" si="20"/>
        <v>335915.2</v>
      </c>
      <c r="M79">
        <v>5</v>
      </c>
      <c r="N79">
        <v>1679576</v>
      </c>
    </row>
    <row r="80" spans="2:14">
      <c r="B80" s="13" t="s">
        <v>166</v>
      </c>
      <c r="C80" s="8">
        <v>10000000</v>
      </c>
      <c r="D80" s="8">
        <f t="shared" si="22"/>
        <v>500000</v>
      </c>
      <c r="E80" s="12">
        <v>1</v>
      </c>
      <c r="F80" s="16" t="s">
        <v>262</v>
      </c>
      <c r="G80" s="14" t="s">
        <v>131</v>
      </c>
      <c r="H80" s="8">
        <v>20</v>
      </c>
      <c r="I80" s="15">
        <v>1</v>
      </c>
      <c r="J80" s="12">
        <f t="shared" si="23"/>
        <v>1.6979588000000001</v>
      </c>
      <c r="K80" s="10">
        <f t="shared" si="19"/>
        <v>294.47122038532399</v>
      </c>
      <c r="L80" s="12">
        <f t="shared" si="20"/>
        <v>16979588</v>
      </c>
      <c r="M80">
        <v>1</v>
      </c>
      <c r="N80">
        <v>16979588</v>
      </c>
    </row>
    <row r="81" spans="2:15">
      <c r="B81" s="13" t="s">
        <v>166</v>
      </c>
      <c r="C81" s="8">
        <v>10000000</v>
      </c>
      <c r="D81" s="8">
        <f t="shared" si="22"/>
        <v>10000</v>
      </c>
      <c r="E81" s="12">
        <v>1</v>
      </c>
      <c r="F81" s="16" t="s">
        <v>262</v>
      </c>
      <c r="G81" s="14" t="s">
        <v>131</v>
      </c>
      <c r="H81" s="8">
        <v>20</v>
      </c>
      <c r="I81" s="15">
        <v>50</v>
      </c>
      <c r="J81" s="12">
        <f t="shared" si="23"/>
        <v>2.858266</v>
      </c>
      <c r="K81" s="10">
        <f t="shared" si="19"/>
        <v>8746.5617265852798</v>
      </c>
      <c r="L81" s="12">
        <f t="shared" si="20"/>
        <v>571653.19999999995</v>
      </c>
      <c r="M81">
        <v>5</v>
      </c>
      <c r="N81">
        <v>2858266</v>
      </c>
    </row>
    <row r="82" spans="2:15" s="52" customFormat="1">
      <c r="B82" s="53" t="s">
        <v>166</v>
      </c>
      <c r="C82" s="54">
        <v>10000000</v>
      </c>
      <c r="D82" s="54">
        <f t="shared" si="22"/>
        <v>5000</v>
      </c>
      <c r="E82" s="55">
        <v>1</v>
      </c>
      <c r="F82" s="56" t="s">
        <v>262</v>
      </c>
      <c r="G82" s="54" t="s">
        <v>131</v>
      </c>
      <c r="H82" s="54">
        <v>20</v>
      </c>
      <c r="I82" s="57">
        <v>100</v>
      </c>
      <c r="J82" s="55">
        <f t="shared" si="23"/>
        <v>3.7780399999999998</v>
      </c>
      <c r="K82" s="58">
        <f t="shared" si="19"/>
        <v>13234.3754962891</v>
      </c>
      <c r="L82" s="55">
        <f t="shared" si="20"/>
        <v>377804</v>
      </c>
      <c r="M82" s="52">
        <v>5</v>
      </c>
      <c r="N82" s="52">
        <v>1889020</v>
      </c>
    </row>
    <row r="83" spans="2:15">
      <c r="B83" s="13" t="s">
        <v>166</v>
      </c>
      <c r="C83" s="8">
        <v>10000000</v>
      </c>
      <c r="D83" s="8">
        <f t="shared" si="22"/>
        <v>2500</v>
      </c>
      <c r="E83" s="12">
        <v>1</v>
      </c>
      <c r="F83" s="16" t="s">
        <v>262</v>
      </c>
      <c r="G83" s="14" t="s">
        <v>131</v>
      </c>
      <c r="H83" s="8">
        <v>20</v>
      </c>
      <c r="I83" s="15">
        <v>200</v>
      </c>
      <c r="J83" s="12">
        <f t="shared" si="23"/>
        <v>6.7059879999999996</v>
      </c>
      <c r="K83" s="10">
        <f t="shared" si="19"/>
        <v>14912.045771629801</v>
      </c>
      <c r="L83" s="12">
        <f t="shared" si="20"/>
        <v>335299.40000000002</v>
      </c>
      <c r="M83">
        <v>5</v>
      </c>
      <c r="N83">
        <v>1676497</v>
      </c>
    </row>
    <row r="84" spans="2:15">
      <c r="B84" s="13" t="s">
        <v>166</v>
      </c>
      <c r="C84" s="8">
        <v>10000000</v>
      </c>
      <c r="D84" s="8">
        <f t="shared" si="22"/>
        <v>500000</v>
      </c>
      <c r="E84" s="12">
        <v>1</v>
      </c>
      <c r="F84" s="16" t="s">
        <v>263</v>
      </c>
      <c r="G84" s="14" t="s">
        <v>131</v>
      </c>
      <c r="H84" s="8">
        <v>20</v>
      </c>
      <c r="I84" s="15">
        <v>1</v>
      </c>
      <c r="J84" s="12">
        <f t="shared" si="23"/>
        <v>1.8440547</v>
      </c>
      <c r="K84" s="10">
        <f t="shared" si="19"/>
        <v>271.14163153620098</v>
      </c>
      <c r="L84" s="12">
        <f t="shared" si="20"/>
        <v>18440547</v>
      </c>
      <c r="M84">
        <v>1</v>
      </c>
      <c r="N84">
        <v>18440547</v>
      </c>
    </row>
    <row r="85" spans="2:15">
      <c r="B85" s="13" t="s">
        <v>166</v>
      </c>
      <c r="C85" s="8">
        <v>10000000</v>
      </c>
      <c r="D85" s="8">
        <f t="shared" si="22"/>
        <v>10000</v>
      </c>
      <c r="E85" s="12">
        <v>1</v>
      </c>
      <c r="F85" s="16" t="s">
        <v>263</v>
      </c>
      <c r="G85" s="14" t="s">
        <v>131</v>
      </c>
      <c r="H85" s="8">
        <v>20</v>
      </c>
      <c r="I85" s="15">
        <v>50</v>
      </c>
      <c r="J85" s="12">
        <f t="shared" si="23"/>
        <v>3.1510379999999998</v>
      </c>
      <c r="K85" s="10">
        <f t="shared" si="19"/>
        <v>7933.8935296876798</v>
      </c>
      <c r="L85" s="12">
        <f t="shared" si="20"/>
        <v>630207.6</v>
      </c>
      <c r="M85">
        <v>5</v>
      </c>
      <c r="N85">
        <v>3151038</v>
      </c>
    </row>
    <row r="86" spans="2:15" s="52" customFormat="1">
      <c r="B86" s="53" t="s">
        <v>166</v>
      </c>
      <c r="C86" s="54">
        <v>10000000</v>
      </c>
      <c r="D86" s="54">
        <f t="shared" si="22"/>
        <v>5000</v>
      </c>
      <c r="E86" s="55">
        <v>1</v>
      </c>
      <c r="F86" s="56" t="s">
        <v>263</v>
      </c>
      <c r="G86" s="54" t="s">
        <v>131</v>
      </c>
      <c r="H86" s="54">
        <v>20</v>
      </c>
      <c r="I86" s="57">
        <v>100</v>
      </c>
      <c r="J86" s="55">
        <f t="shared" si="23"/>
        <v>4.3026739999999997</v>
      </c>
      <c r="K86" s="58">
        <f t="shared" si="19"/>
        <v>11620.680534941799</v>
      </c>
      <c r="L86" s="55">
        <f t="shared" si="20"/>
        <v>430267.4</v>
      </c>
      <c r="M86" s="52">
        <v>5</v>
      </c>
      <c r="N86" s="52">
        <v>2151337</v>
      </c>
    </row>
    <row r="87" spans="2:15">
      <c r="B87" s="13" t="s">
        <v>166</v>
      </c>
      <c r="C87" s="8">
        <v>10000000</v>
      </c>
      <c r="D87" s="8">
        <f t="shared" si="22"/>
        <v>2500</v>
      </c>
      <c r="E87" s="12">
        <v>1</v>
      </c>
      <c r="F87" s="16" t="s">
        <v>263</v>
      </c>
      <c r="G87" s="14" t="s">
        <v>131</v>
      </c>
      <c r="H87" s="8">
        <v>20</v>
      </c>
      <c r="I87" s="15">
        <v>200</v>
      </c>
      <c r="J87" s="12">
        <f t="shared" si="23"/>
        <v>6.8044760000000002</v>
      </c>
      <c r="K87" s="10">
        <f t="shared" si="19"/>
        <v>14696.2087896261</v>
      </c>
      <c r="L87" s="12">
        <f t="shared" si="20"/>
        <v>340223.8</v>
      </c>
      <c r="M87">
        <v>5</v>
      </c>
      <c r="N87">
        <v>1701119</v>
      </c>
    </row>
    <row r="88" spans="2:15" s="59" customFormat="1">
      <c r="B88" s="60" t="s">
        <v>166</v>
      </c>
      <c r="C88" s="61">
        <v>1000</v>
      </c>
      <c r="D88" s="61">
        <v>1000</v>
      </c>
      <c r="E88" s="62">
        <v>1</v>
      </c>
      <c r="F88" s="63" t="s">
        <v>264</v>
      </c>
      <c r="G88" s="61" t="s">
        <v>131</v>
      </c>
      <c r="H88" s="61">
        <v>20</v>
      </c>
      <c r="I88" s="64">
        <v>1</v>
      </c>
      <c r="J88" s="62">
        <f t="shared" ref="J88:J99" si="24">L88/C88/H88</f>
        <v>1.5609500000000001</v>
      </c>
      <c r="K88" s="65">
        <f t="shared" si="19"/>
        <v>320.31775521317098</v>
      </c>
      <c r="L88" s="62">
        <f t="shared" si="20"/>
        <v>31219</v>
      </c>
      <c r="M88" s="59">
        <v>1</v>
      </c>
      <c r="N88" s="59">
        <v>31219</v>
      </c>
    </row>
    <row r="89" spans="2:15" s="59" customFormat="1">
      <c r="B89" s="60" t="s">
        <v>166</v>
      </c>
      <c r="C89" s="61">
        <v>1000</v>
      </c>
      <c r="D89" s="61">
        <v>1000</v>
      </c>
      <c r="E89" s="62">
        <v>1</v>
      </c>
      <c r="F89" s="63" t="s">
        <v>264</v>
      </c>
      <c r="G89" s="61" t="s">
        <v>131</v>
      </c>
      <c r="H89" s="61">
        <v>20</v>
      </c>
      <c r="I89" s="64">
        <v>50</v>
      </c>
      <c r="J89" s="62">
        <f t="shared" si="24"/>
        <v>3.0756399999999999</v>
      </c>
      <c r="K89" s="65">
        <f t="shared" si="19"/>
        <v>8128.3895384375301</v>
      </c>
      <c r="L89" s="62">
        <f t="shared" si="20"/>
        <v>61512.800000000003</v>
      </c>
      <c r="M89" s="59">
        <v>5</v>
      </c>
      <c r="N89" s="59">
        <v>307564</v>
      </c>
    </row>
    <row r="90" spans="2:15" s="52" customFormat="1">
      <c r="B90" s="53" t="s">
        <v>166</v>
      </c>
      <c r="C90" s="54">
        <v>1000</v>
      </c>
      <c r="D90" s="54">
        <v>1000</v>
      </c>
      <c r="E90" s="55">
        <v>1</v>
      </c>
      <c r="F90" s="56" t="s">
        <v>264</v>
      </c>
      <c r="G90" s="54" t="s">
        <v>131</v>
      </c>
      <c r="H90" s="54">
        <v>20</v>
      </c>
      <c r="I90" s="57">
        <v>100</v>
      </c>
      <c r="J90" s="55">
        <f t="shared" si="24"/>
        <v>3.9012099999999998</v>
      </c>
      <c r="K90" s="58">
        <f t="shared" si="19"/>
        <v>12816.536407935</v>
      </c>
      <c r="L90" s="55">
        <f t="shared" si="20"/>
        <v>78024.2</v>
      </c>
      <c r="M90" s="52">
        <v>5</v>
      </c>
      <c r="N90" s="52">
        <v>390121</v>
      </c>
    </row>
    <row r="91" spans="2:15" s="59" customFormat="1">
      <c r="B91" s="60" t="s">
        <v>166</v>
      </c>
      <c r="C91" s="61">
        <v>1000</v>
      </c>
      <c r="D91" s="61">
        <v>1000</v>
      </c>
      <c r="E91" s="62">
        <v>1</v>
      </c>
      <c r="F91" s="63" t="s">
        <v>264</v>
      </c>
      <c r="G91" s="61" t="s">
        <v>131</v>
      </c>
      <c r="H91" s="61">
        <v>20</v>
      </c>
      <c r="I91" s="64">
        <v>200</v>
      </c>
      <c r="J91" s="62">
        <f t="shared" si="24"/>
        <v>6.2991000000000001</v>
      </c>
      <c r="K91" s="65">
        <f t="shared" si="19"/>
        <v>15875.283770697401</v>
      </c>
      <c r="L91" s="62">
        <f t="shared" si="20"/>
        <v>125982</v>
      </c>
      <c r="M91" s="59">
        <v>5</v>
      </c>
      <c r="N91" s="59">
        <v>629910</v>
      </c>
    </row>
    <row r="92" spans="2:15" s="59" customFormat="1">
      <c r="B92" s="60" t="s">
        <v>166</v>
      </c>
      <c r="C92" s="61">
        <v>1000</v>
      </c>
      <c r="D92" s="61">
        <v>1000</v>
      </c>
      <c r="E92" s="62">
        <v>1</v>
      </c>
      <c r="F92" s="63" t="s">
        <v>265</v>
      </c>
      <c r="G92" s="61" t="s">
        <v>131</v>
      </c>
      <c r="H92" s="61">
        <v>20</v>
      </c>
      <c r="I92" s="64">
        <v>1</v>
      </c>
      <c r="J92" s="62">
        <f t="shared" si="24"/>
        <v>1.5703499999999999</v>
      </c>
      <c r="K92" s="65">
        <f t="shared" si="19"/>
        <v>318.40035660839902</v>
      </c>
      <c r="L92" s="62">
        <f t="shared" si="20"/>
        <v>31407</v>
      </c>
      <c r="M92" s="59">
        <v>1</v>
      </c>
      <c r="N92" s="59">
        <v>31407</v>
      </c>
    </row>
    <row r="93" spans="2:15" s="59" customFormat="1">
      <c r="B93" s="60" t="s">
        <v>166</v>
      </c>
      <c r="C93" s="61">
        <v>1000</v>
      </c>
      <c r="D93" s="61">
        <v>1000</v>
      </c>
      <c r="E93" s="62">
        <v>1</v>
      </c>
      <c r="F93" s="63" t="s">
        <v>265</v>
      </c>
      <c r="G93" s="61" t="s">
        <v>131</v>
      </c>
      <c r="H93" s="61">
        <v>20</v>
      </c>
      <c r="I93" s="64">
        <v>50</v>
      </c>
      <c r="J93" s="62">
        <f t="shared" si="24"/>
        <v>3.03288</v>
      </c>
      <c r="K93" s="65">
        <f t="shared" si="19"/>
        <v>8242.9901611669393</v>
      </c>
      <c r="L93" s="62">
        <f t="shared" si="20"/>
        <v>60657.599999999999</v>
      </c>
      <c r="M93" s="59">
        <v>5</v>
      </c>
      <c r="N93" s="59">
        <v>303288</v>
      </c>
    </row>
    <row r="94" spans="2:15" s="52" customFormat="1">
      <c r="B94" s="53" t="s">
        <v>166</v>
      </c>
      <c r="C94" s="54">
        <v>1000</v>
      </c>
      <c r="D94" s="54">
        <v>1000</v>
      </c>
      <c r="E94" s="55">
        <v>1</v>
      </c>
      <c r="F94" s="56" t="s">
        <v>265</v>
      </c>
      <c r="G94" s="54" t="s">
        <v>131</v>
      </c>
      <c r="H94" s="54">
        <v>20</v>
      </c>
      <c r="I94" s="57">
        <v>100</v>
      </c>
      <c r="J94" s="55">
        <f t="shared" si="24"/>
        <v>3.8786100000000001</v>
      </c>
      <c r="K94" s="58">
        <f t="shared" si="19"/>
        <v>12891.2161831171</v>
      </c>
      <c r="L94" s="55">
        <f t="shared" si="20"/>
        <v>77572.2</v>
      </c>
      <c r="M94" s="52">
        <v>5</v>
      </c>
      <c r="N94" s="52">
        <v>387861</v>
      </c>
    </row>
    <row r="95" spans="2:15" s="59" customFormat="1">
      <c r="B95" s="60" t="s">
        <v>166</v>
      </c>
      <c r="C95" s="61">
        <v>1000</v>
      </c>
      <c r="D95" s="61">
        <v>1000</v>
      </c>
      <c r="E95" s="62">
        <v>1</v>
      </c>
      <c r="F95" s="63" t="s">
        <v>265</v>
      </c>
      <c r="G95" s="61" t="s">
        <v>131</v>
      </c>
      <c r="H95" s="61">
        <v>20</v>
      </c>
      <c r="I95" s="64">
        <v>200</v>
      </c>
      <c r="J95" s="62">
        <f t="shared" si="24"/>
        <v>5.7938599999999996</v>
      </c>
      <c r="K95" s="65">
        <f t="shared" si="19"/>
        <v>17259.6507337078</v>
      </c>
      <c r="L95" s="62">
        <f t="shared" si="20"/>
        <v>115877.2</v>
      </c>
      <c r="M95" s="59">
        <v>5</v>
      </c>
      <c r="N95" s="59">
        <v>579386</v>
      </c>
    </row>
    <row r="96" spans="2:15" s="59" customFormat="1">
      <c r="B96" s="60" t="s">
        <v>166</v>
      </c>
      <c r="C96" s="61">
        <v>1000</v>
      </c>
      <c r="D96" s="61">
        <v>1000</v>
      </c>
      <c r="E96" s="62">
        <v>1</v>
      </c>
      <c r="F96" s="63" t="s">
        <v>246</v>
      </c>
      <c r="G96" s="61" t="s">
        <v>131</v>
      </c>
      <c r="H96" s="61">
        <v>20</v>
      </c>
      <c r="I96" s="64">
        <v>1</v>
      </c>
      <c r="J96" s="62">
        <f t="shared" si="24"/>
        <v>0.5</v>
      </c>
      <c r="K96" s="65">
        <f t="shared" si="19"/>
        <v>1000</v>
      </c>
      <c r="L96" s="62">
        <f t="shared" si="20"/>
        <v>10000</v>
      </c>
      <c r="M96" s="59">
        <v>1</v>
      </c>
      <c r="N96" s="59">
        <v>10000</v>
      </c>
      <c r="O96" s="127" t="s">
        <v>247</v>
      </c>
    </row>
    <row r="97" spans="2:15" s="59" customFormat="1">
      <c r="B97" s="60" t="s">
        <v>166</v>
      </c>
      <c r="C97" s="61">
        <v>1000</v>
      </c>
      <c r="D97" s="61">
        <v>1000</v>
      </c>
      <c r="E97" s="62">
        <v>1</v>
      </c>
      <c r="F97" s="63" t="s">
        <v>246</v>
      </c>
      <c r="G97" s="61" t="s">
        <v>131</v>
      </c>
      <c r="H97" s="61">
        <v>20</v>
      </c>
      <c r="I97" s="64">
        <v>50</v>
      </c>
      <c r="J97" s="62">
        <f t="shared" si="24"/>
        <v>0.1</v>
      </c>
      <c r="K97" s="65">
        <f t="shared" si="19"/>
        <v>250000</v>
      </c>
      <c r="L97" s="62">
        <f t="shared" si="20"/>
        <v>2000</v>
      </c>
      <c r="M97" s="59">
        <v>5</v>
      </c>
      <c r="N97" s="59">
        <v>10000</v>
      </c>
      <c r="O97" s="128"/>
    </row>
    <row r="98" spans="2:15" s="52" customFormat="1">
      <c r="B98" s="53" t="s">
        <v>166</v>
      </c>
      <c r="C98" s="54">
        <v>1000</v>
      </c>
      <c r="D98" s="54">
        <v>1000</v>
      </c>
      <c r="E98" s="55">
        <v>1</v>
      </c>
      <c r="F98" s="56" t="s">
        <v>246</v>
      </c>
      <c r="G98" s="54" t="s">
        <v>131</v>
      </c>
      <c r="H98" s="54">
        <v>20</v>
      </c>
      <c r="I98" s="57">
        <v>100</v>
      </c>
      <c r="J98" s="55">
        <f t="shared" si="24"/>
        <v>0.1</v>
      </c>
      <c r="K98" s="58">
        <f t="shared" si="19"/>
        <v>500000</v>
      </c>
      <c r="L98" s="55">
        <f t="shared" si="20"/>
        <v>2000</v>
      </c>
      <c r="M98" s="52">
        <v>5</v>
      </c>
      <c r="N98" s="52">
        <v>10000</v>
      </c>
      <c r="O98" s="128"/>
    </row>
    <row r="99" spans="2:15" s="59" customFormat="1">
      <c r="B99" s="60" t="s">
        <v>166</v>
      </c>
      <c r="C99" s="61">
        <v>1000</v>
      </c>
      <c r="D99" s="61">
        <v>1000</v>
      </c>
      <c r="E99" s="62">
        <v>1</v>
      </c>
      <c r="F99" s="63" t="s">
        <v>246</v>
      </c>
      <c r="G99" s="61" t="s">
        <v>131</v>
      </c>
      <c r="H99" s="61">
        <v>20</v>
      </c>
      <c r="I99" s="64">
        <v>200</v>
      </c>
      <c r="J99" s="62">
        <f t="shared" si="24"/>
        <v>0.1</v>
      </c>
      <c r="K99" s="65">
        <f t="shared" si="19"/>
        <v>1000000</v>
      </c>
      <c r="L99" s="62">
        <f t="shared" si="20"/>
        <v>2000</v>
      </c>
      <c r="M99" s="59">
        <v>5</v>
      </c>
      <c r="N99" s="59">
        <v>10000</v>
      </c>
      <c r="O99" s="128"/>
    </row>
    <row r="103" spans="2:15">
      <c r="B103" s="13" t="s">
        <v>166</v>
      </c>
      <c r="C103" s="8">
        <v>10000000</v>
      </c>
      <c r="D103" s="8">
        <f t="shared" ref="D103:D110" si="25">C103/E103/H103/I103</f>
        <v>500000</v>
      </c>
      <c r="E103" s="12">
        <v>1</v>
      </c>
      <c r="F103" s="16" t="s">
        <v>250</v>
      </c>
      <c r="G103" s="14" t="s">
        <v>131</v>
      </c>
      <c r="H103" s="8">
        <v>20</v>
      </c>
      <c r="I103" s="15">
        <v>1</v>
      </c>
      <c r="J103" s="12">
        <f t="shared" ref="J103:J110" si="26">L103/C103*I103</f>
        <v>0.01</v>
      </c>
      <c r="K103" s="10">
        <f t="shared" ref="K103:K118" si="27">1000/J103*I103/2</f>
        <v>50000</v>
      </c>
      <c r="L103" s="12">
        <f t="shared" ref="L103:L118" si="28">N103/M103</f>
        <v>100000</v>
      </c>
      <c r="M103">
        <v>1</v>
      </c>
      <c r="N103">
        <v>100000</v>
      </c>
    </row>
    <row r="104" spans="2:15">
      <c r="B104" s="13" t="s">
        <v>166</v>
      </c>
      <c r="C104" s="8">
        <v>10000000</v>
      </c>
      <c r="D104" s="8">
        <f t="shared" si="25"/>
        <v>10000</v>
      </c>
      <c r="E104" s="12">
        <v>1</v>
      </c>
      <c r="F104" s="16" t="s">
        <v>250</v>
      </c>
      <c r="G104" s="14" t="s">
        <v>131</v>
      </c>
      <c r="H104" s="8">
        <v>20</v>
      </c>
      <c r="I104" s="15">
        <v>50</v>
      </c>
      <c r="J104" s="12">
        <f t="shared" si="26"/>
        <v>0.1</v>
      </c>
      <c r="K104" s="10">
        <f t="shared" si="27"/>
        <v>250000</v>
      </c>
      <c r="L104" s="12">
        <f t="shared" si="28"/>
        <v>20000</v>
      </c>
      <c r="M104">
        <v>5</v>
      </c>
      <c r="N104">
        <v>100000</v>
      </c>
    </row>
    <row r="105" spans="2:15" s="52" customFormat="1">
      <c r="B105" s="53" t="s">
        <v>166</v>
      </c>
      <c r="C105" s="54">
        <v>10000000</v>
      </c>
      <c r="D105" s="54">
        <f t="shared" si="25"/>
        <v>5000</v>
      </c>
      <c r="E105" s="55">
        <v>1</v>
      </c>
      <c r="F105" s="56" t="s">
        <v>250</v>
      </c>
      <c r="G105" s="54" t="s">
        <v>131</v>
      </c>
      <c r="H105" s="54">
        <v>20</v>
      </c>
      <c r="I105" s="57">
        <v>100</v>
      </c>
      <c r="J105" s="55">
        <f t="shared" si="26"/>
        <v>0.2</v>
      </c>
      <c r="K105" s="58">
        <f t="shared" si="27"/>
        <v>250000</v>
      </c>
      <c r="L105" s="55">
        <f t="shared" si="28"/>
        <v>20000</v>
      </c>
      <c r="M105" s="52">
        <v>5</v>
      </c>
      <c r="N105">
        <v>100000</v>
      </c>
    </row>
    <row r="106" spans="2:15">
      <c r="B106" s="13" t="s">
        <v>166</v>
      </c>
      <c r="C106" s="8">
        <v>10000000</v>
      </c>
      <c r="D106" s="8">
        <f t="shared" si="25"/>
        <v>2500</v>
      </c>
      <c r="E106" s="12">
        <v>1</v>
      </c>
      <c r="F106" s="16" t="s">
        <v>250</v>
      </c>
      <c r="G106" s="14" t="s">
        <v>131</v>
      </c>
      <c r="H106" s="8">
        <v>20</v>
      </c>
      <c r="I106" s="15">
        <v>200</v>
      </c>
      <c r="J106" s="12">
        <f t="shared" si="26"/>
        <v>0.4</v>
      </c>
      <c r="K106" s="10">
        <f t="shared" si="27"/>
        <v>250000</v>
      </c>
      <c r="L106" s="12">
        <f t="shared" si="28"/>
        <v>20000</v>
      </c>
      <c r="M106">
        <v>5</v>
      </c>
      <c r="N106">
        <v>100000</v>
      </c>
    </row>
    <row r="107" spans="2:15">
      <c r="B107" s="13" t="s">
        <v>166</v>
      </c>
      <c r="C107" s="8">
        <v>10000000</v>
      </c>
      <c r="D107" s="8">
        <f t="shared" si="25"/>
        <v>500000</v>
      </c>
      <c r="E107" s="12">
        <v>1</v>
      </c>
      <c r="F107" s="16" t="s">
        <v>235</v>
      </c>
      <c r="G107" s="14" t="s">
        <v>131</v>
      </c>
      <c r="H107" s="8">
        <v>20</v>
      </c>
      <c r="I107" s="15">
        <v>1</v>
      </c>
      <c r="J107" s="12">
        <f t="shared" si="26"/>
        <v>0.01</v>
      </c>
      <c r="K107" s="10">
        <f t="shared" si="27"/>
        <v>50000</v>
      </c>
      <c r="L107" s="12">
        <f t="shared" si="28"/>
        <v>100000</v>
      </c>
      <c r="M107">
        <v>1</v>
      </c>
      <c r="N107">
        <v>100000</v>
      </c>
    </row>
    <row r="108" spans="2:15">
      <c r="B108" s="13" t="s">
        <v>166</v>
      </c>
      <c r="C108" s="8">
        <v>10000000</v>
      </c>
      <c r="D108" s="8">
        <f t="shared" si="25"/>
        <v>10000</v>
      </c>
      <c r="E108" s="12">
        <v>1</v>
      </c>
      <c r="F108" s="16" t="s">
        <v>235</v>
      </c>
      <c r="G108" s="14" t="s">
        <v>131</v>
      </c>
      <c r="H108" s="8">
        <v>20</v>
      </c>
      <c r="I108" s="15">
        <v>50</v>
      </c>
      <c r="J108" s="12">
        <f t="shared" si="26"/>
        <v>0.1</v>
      </c>
      <c r="K108" s="10">
        <f t="shared" si="27"/>
        <v>250000</v>
      </c>
      <c r="L108" s="12">
        <f t="shared" si="28"/>
        <v>20000</v>
      </c>
      <c r="M108">
        <v>5</v>
      </c>
      <c r="N108">
        <v>100000</v>
      </c>
    </row>
    <row r="109" spans="2:15" s="52" customFormat="1">
      <c r="B109" s="53" t="s">
        <v>166</v>
      </c>
      <c r="C109" s="54">
        <v>10000000</v>
      </c>
      <c r="D109" s="54">
        <f t="shared" si="25"/>
        <v>5000</v>
      </c>
      <c r="E109" s="55">
        <v>1</v>
      </c>
      <c r="F109" s="56" t="s">
        <v>235</v>
      </c>
      <c r="G109" s="54" t="s">
        <v>131</v>
      </c>
      <c r="H109" s="54">
        <v>20</v>
      </c>
      <c r="I109" s="57">
        <v>100</v>
      </c>
      <c r="J109" s="55">
        <f t="shared" si="26"/>
        <v>0.2</v>
      </c>
      <c r="K109" s="58">
        <f t="shared" si="27"/>
        <v>250000</v>
      </c>
      <c r="L109" s="55">
        <f t="shared" si="28"/>
        <v>20000</v>
      </c>
      <c r="M109" s="52">
        <v>5</v>
      </c>
      <c r="N109">
        <v>100000</v>
      </c>
    </row>
    <row r="110" spans="2:15">
      <c r="B110" s="13" t="s">
        <v>166</v>
      </c>
      <c r="C110" s="8">
        <v>10000000</v>
      </c>
      <c r="D110" s="8">
        <f t="shared" si="25"/>
        <v>2500</v>
      </c>
      <c r="E110" s="12">
        <v>1</v>
      </c>
      <c r="F110" s="16" t="s">
        <v>235</v>
      </c>
      <c r="G110" s="14" t="s">
        <v>131</v>
      </c>
      <c r="H110" s="8">
        <v>20</v>
      </c>
      <c r="I110" s="15">
        <v>200</v>
      </c>
      <c r="J110" s="12">
        <f t="shared" si="26"/>
        <v>0.4</v>
      </c>
      <c r="K110" s="10">
        <f t="shared" si="27"/>
        <v>250000</v>
      </c>
      <c r="L110" s="12">
        <f t="shared" si="28"/>
        <v>20000</v>
      </c>
      <c r="M110">
        <v>5</v>
      </c>
      <c r="N110">
        <v>100000</v>
      </c>
    </row>
    <row r="111" spans="2:15" s="59" customFormat="1">
      <c r="B111" s="60" t="s">
        <v>166</v>
      </c>
      <c r="C111" s="61">
        <v>1000</v>
      </c>
      <c r="D111" s="61">
        <v>1000</v>
      </c>
      <c r="E111" s="62">
        <v>1</v>
      </c>
      <c r="F111" s="63" t="s">
        <v>252</v>
      </c>
      <c r="G111" s="61" t="s">
        <v>131</v>
      </c>
      <c r="H111" s="61">
        <v>20</v>
      </c>
      <c r="I111" s="64">
        <v>1</v>
      </c>
      <c r="J111" s="62">
        <f t="shared" ref="J111:J118" si="29">L111/C111/H111</f>
        <v>5</v>
      </c>
      <c r="K111" s="65">
        <f t="shared" si="27"/>
        <v>100</v>
      </c>
      <c r="L111" s="62">
        <f t="shared" si="28"/>
        <v>100000</v>
      </c>
      <c r="M111" s="59">
        <v>1</v>
      </c>
      <c r="N111">
        <v>100000</v>
      </c>
    </row>
    <row r="112" spans="2:15" s="59" customFormat="1">
      <c r="B112" s="60" t="s">
        <v>166</v>
      </c>
      <c r="C112" s="61">
        <v>1000</v>
      </c>
      <c r="D112" s="61">
        <v>1000</v>
      </c>
      <c r="E112" s="62">
        <v>1</v>
      </c>
      <c r="F112" s="63" t="s">
        <v>252</v>
      </c>
      <c r="G112" s="61" t="s">
        <v>131</v>
      </c>
      <c r="H112" s="61">
        <v>20</v>
      </c>
      <c r="I112" s="64">
        <v>50</v>
      </c>
      <c r="J112" s="62">
        <f t="shared" si="29"/>
        <v>1</v>
      </c>
      <c r="K112" s="65">
        <f t="shared" si="27"/>
        <v>25000</v>
      </c>
      <c r="L112" s="62">
        <f t="shared" si="28"/>
        <v>20000</v>
      </c>
      <c r="M112" s="59">
        <v>5</v>
      </c>
      <c r="N112">
        <v>100000</v>
      </c>
    </row>
    <row r="113" spans="2:14" s="52" customFormat="1">
      <c r="B113" s="53" t="s">
        <v>166</v>
      </c>
      <c r="C113" s="54">
        <v>1000</v>
      </c>
      <c r="D113" s="54">
        <v>1000</v>
      </c>
      <c r="E113" s="55">
        <v>1</v>
      </c>
      <c r="F113" s="56" t="s">
        <v>252</v>
      </c>
      <c r="G113" s="54" t="s">
        <v>131</v>
      </c>
      <c r="H113" s="54">
        <v>20</v>
      </c>
      <c r="I113" s="57">
        <v>100</v>
      </c>
      <c r="J113" s="55">
        <f t="shared" si="29"/>
        <v>1</v>
      </c>
      <c r="K113" s="58">
        <f t="shared" si="27"/>
        <v>50000</v>
      </c>
      <c r="L113" s="55">
        <f t="shared" si="28"/>
        <v>20000</v>
      </c>
      <c r="M113" s="52">
        <v>5</v>
      </c>
      <c r="N113">
        <v>100000</v>
      </c>
    </row>
    <row r="114" spans="2:14" s="59" customFormat="1">
      <c r="B114" s="60" t="s">
        <v>166</v>
      </c>
      <c r="C114" s="61">
        <v>1000</v>
      </c>
      <c r="D114" s="61">
        <v>1000</v>
      </c>
      <c r="E114" s="62">
        <v>1</v>
      </c>
      <c r="F114" s="63" t="s">
        <v>252</v>
      </c>
      <c r="G114" s="61" t="s">
        <v>131</v>
      </c>
      <c r="H114" s="61">
        <v>20</v>
      </c>
      <c r="I114" s="64">
        <v>200</v>
      </c>
      <c r="J114" s="62">
        <f t="shared" si="29"/>
        <v>1</v>
      </c>
      <c r="K114" s="65">
        <f t="shared" si="27"/>
        <v>100000</v>
      </c>
      <c r="L114" s="62">
        <f t="shared" si="28"/>
        <v>20000</v>
      </c>
      <c r="M114" s="59">
        <v>5</v>
      </c>
      <c r="N114">
        <v>100000</v>
      </c>
    </row>
    <row r="115" spans="2:14" s="59" customFormat="1">
      <c r="B115" s="60" t="s">
        <v>166</v>
      </c>
      <c r="C115" s="61">
        <v>1000</v>
      </c>
      <c r="D115" s="61">
        <v>1000</v>
      </c>
      <c r="E115" s="62">
        <v>1</v>
      </c>
      <c r="F115" s="63" t="s">
        <v>238</v>
      </c>
      <c r="G115" s="61" t="s">
        <v>131</v>
      </c>
      <c r="H115" s="61">
        <v>20</v>
      </c>
      <c r="I115" s="64">
        <v>1</v>
      </c>
      <c r="J115" s="62">
        <f t="shared" si="29"/>
        <v>5</v>
      </c>
      <c r="K115" s="65">
        <f t="shared" si="27"/>
        <v>100</v>
      </c>
      <c r="L115" s="62">
        <f t="shared" si="28"/>
        <v>100000</v>
      </c>
      <c r="M115" s="59">
        <v>1</v>
      </c>
      <c r="N115">
        <v>100000</v>
      </c>
    </row>
    <row r="116" spans="2:14" s="59" customFormat="1">
      <c r="B116" s="60" t="s">
        <v>166</v>
      </c>
      <c r="C116" s="61">
        <v>1000</v>
      </c>
      <c r="D116" s="61">
        <v>1000</v>
      </c>
      <c r="E116" s="62">
        <v>1</v>
      </c>
      <c r="F116" s="63" t="s">
        <v>238</v>
      </c>
      <c r="G116" s="61" t="s">
        <v>131</v>
      </c>
      <c r="H116" s="61">
        <v>20</v>
      </c>
      <c r="I116" s="64">
        <v>50</v>
      </c>
      <c r="J116" s="62">
        <f t="shared" si="29"/>
        <v>1</v>
      </c>
      <c r="K116" s="65">
        <f t="shared" si="27"/>
        <v>25000</v>
      </c>
      <c r="L116" s="62">
        <f t="shared" si="28"/>
        <v>20000</v>
      </c>
      <c r="M116" s="59">
        <v>5</v>
      </c>
      <c r="N116">
        <v>100000</v>
      </c>
    </row>
    <row r="117" spans="2:14" s="52" customFormat="1">
      <c r="B117" s="53" t="s">
        <v>166</v>
      </c>
      <c r="C117" s="54">
        <v>1000</v>
      </c>
      <c r="D117" s="54">
        <v>1000</v>
      </c>
      <c r="E117" s="55">
        <v>1</v>
      </c>
      <c r="F117" s="56" t="s">
        <v>238</v>
      </c>
      <c r="G117" s="54" t="s">
        <v>131</v>
      </c>
      <c r="H117" s="54">
        <v>20</v>
      </c>
      <c r="I117" s="57">
        <v>100</v>
      </c>
      <c r="J117" s="55">
        <f t="shared" si="29"/>
        <v>1</v>
      </c>
      <c r="K117" s="58">
        <f t="shared" si="27"/>
        <v>50000</v>
      </c>
      <c r="L117" s="55">
        <f t="shared" si="28"/>
        <v>20000</v>
      </c>
      <c r="M117" s="52">
        <v>5</v>
      </c>
      <c r="N117">
        <v>100000</v>
      </c>
    </row>
    <row r="118" spans="2:14" s="59" customFormat="1">
      <c r="B118" s="60" t="s">
        <v>166</v>
      </c>
      <c r="C118" s="61">
        <v>1000</v>
      </c>
      <c r="D118" s="61">
        <v>1000</v>
      </c>
      <c r="E118" s="62">
        <v>1</v>
      </c>
      <c r="F118" s="63" t="s">
        <v>238</v>
      </c>
      <c r="G118" s="61" t="s">
        <v>131</v>
      </c>
      <c r="H118" s="61">
        <v>20</v>
      </c>
      <c r="I118" s="64">
        <v>200</v>
      </c>
      <c r="J118" s="62">
        <f t="shared" si="29"/>
        <v>1</v>
      </c>
      <c r="K118" s="65">
        <f t="shared" si="27"/>
        <v>100000</v>
      </c>
      <c r="L118" s="62">
        <f t="shared" si="28"/>
        <v>20000</v>
      </c>
      <c r="M118" s="59">
        <v>5</v>
      </c>
      <c r="N118">
        <v>100000</v>
      </c>
    </row>
  </sheetData>
  <mergeCells count="2">
    <mergeCell ref="A1:K1"/>
    <mergeCell ref="O96:O99"/>
  </mergeCells>
  <phoneticPr fontId="1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2"/>
  <sheetViews>
    <sheetView topLeftCell="A21" zoomScale="85" zoomScaleNormal="85" workbookViewId="0">
      <selection activeCell="J45" sqref="J45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35.7265625" customWidth="1"/>
    <col min="7" max="7" width="15.08984375" customWidth="1"/>
    <col min="12" max="12" width="10.453125" customWidth="1"/>
    <col min="14" max="14" width="9.26953125" customWidth="1"/>
  </cols>
  <sheetData>
    <row r="1" spans="1:14" ht="14.25" customHeight="1">
      <c r="A1" s="123" t="s">
        <v>266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A3" s="11" t="s">
        <v>231</v>
      </c>
      <c r="B3" s="13" t="s">
        <v>166</v>
      </c>
      <c r="C3" s="8">
        <v>10000000</v>
      </c>
      <c r="D3" s="8">
        <f>C3/H3/I3</f>
        <v>500000</v>
      </c>
      <c r="E3" s="12">
        <v>10</v>
      </c>
      <c r="F3" s="16" t="s">
        <v>267</v>
      </c>
      <c r="G3" s="39" t="s">
        <v>131</v>
      </c>
      <c r="H3" s="8">
        <v>20</v>
      </c>
      <c r="I3" s="15">
        <v>1</v>
      </c>
      <c r="J3" s="12">
        <f>L3/C3*I3</f>
        <v>0.13595009999999999</v>
      </c>
      <c r="K3" s="10">
        <f>1000/J3*I3/E3</f>
        <v>735.56400473408996</v>
      </c>
      <c r="L3" s="12">
        <f>N3/M3</f>
        <v>1359501</v>
      </c>
      <c r="M3">
        <v>1</v>
      </c>
      <c r="N3">
        <v>1359501</v>
      </c>
    </row>
    <row r="4" spans="1:14">
      <c r="B4" s="13" t="s">
        <v>166</v>
      </c>
      <c r="C4" s="8">
        <v>10000000</v>
      </c>
      <c r="D4" s="8">
        <f t="shared" ref="D4:D7" si="0">C4/H4/I4</f>
        <v>10000</v>
      </c>
      <c r="E4" s="12">
        <v>10</v>
      </c>
      <c r="F4" s="16" t="s">
        <v>267</v>
      </c>
      <c r="G4" s="14" t="s">
        <v>131</v>
      </c>
      <c r="H4" s="8">
        <v>20</v>
      </c>
      <c r="I4" s="15">
        <v>50</v>
      </c>
      <c r="J4" s="12">
        <f t="shared" ref="J4:J62" si="1">L4/C4*I4</f>
        <v>0.36996299999999999</v>
      </c>
      <c r="K4" s="10">
        <f t="shared" ref="K4:K62" si="2">1000/J4*I4/E4</f>
        <v>13514.8650000135</v>
      </c>
      <c r="L4" s="12">
        <f t="shared" ref="L4:L7" si="3">N4/M4</f>
        <v>73992.600000000006</v>
      </c>
      <c r="M4">
        <v>5</v>
      </c>
      <c r="N4">
        <v>369963</v>
      </c>
    </row>
    <row r="5" spans="1:14" s="52" customFormat="1">
      <c r="B5" s="53" t="s">
        <v>166</v>
      </c>
      <c r="C5" s="54">
        <v>10000000</v>
      </c>
      <c r="D5" s="54">
        <f t="shared" si="0"/>
        <v>5000</v>
      </c>
      <c r="E5" s="55">
        <v>10</v>
      </c>
      <c r="F5" s="56" t="s">
        <v>267</v>
      </c>
      <c r="G5" s="54" t="s">
        <v>131</v>
      </c>
      <c r="H5" s="54">
        <v>20</v>
      </c>
      <c r="I5" s="57">
        <v>100</v>
      </c>
      <c r="J5" s="55">
        <f t="shared" si="1"/>
        <v>0.63840200000000003</v>
      </c>
      <c r="K5" s="58">
        <f t="shared" si="2"/>
        <v>15664.111327971999</v>
      </c>
      <c r="L5" s="55">
        <f t="shared" si="3"/>
        <v>63840.2</v>
      </c>
      <c r="M5" s="52">
        <v>5</v>
      </c>
      <c r="N5" s="52">
        <v>319201</v>
      </c>
    </row>
    <row r="6" spans="1:14">
      <c r="B6" s="13" t="s">
        <v>166</v>
      </c>
      <c r="C6" s="8">
        <v>10000000</v>
      </c>
      <c r="D6" s="8">
        <f t="shared" si="0"/>
        <v>2500</v>
      </c>
      <c r="E6" s="12">
        <v>10</v>
      </c>
      <c r="F6" s="16" t="s">
        <v>267</v>
      </c>
      <c r="G6" s="14" t="s">
        <v>131</v>
      </c>
      <c r="H6" s="8">
        <v>20</v>
      </c>
      <c r="I6" s="15">
        <v>200</v>
      </c>
      <c r="J6" s="12">
        <f t="shared" si="1"/>
        <v>1.1260920000000001</v>
      </c>
      <c r="K6" s="10">
        <f t="shared" si="2"/>
        <v>17760.538215350101</v>
      </c>
      <c r="L6" s="12">
        <f t="shared" si="3"/>
        <v>56304.6</v>
      </c>
      <c r="M6">
        <v>5</v>
      </c>
      <c r="N6">
        <v>281523</v>
      </c>
    </row>
    <row r="7" spans="1:14">
      <c r="A7" s="11"/>
      <c r="B7" s="13" t="s">
        <v>166</v>
      </c>
      <c r="C7" s="8">
        <v>10000000</v>
      </c>
      <c r="D7" s="8">
        <f t="shared" si="0"/>
        <v>500000</v>
      </c>
      <c r="E7" s="12">
        <v>10</v>
      </c>
      <c r="F7" s="16" t="s">
        <v>268</v>
      </c>
      <c r="G7" s="39" t="s">
        <v>131</v>
      </c>
      <c r="H7" s="8">
        <v>20</v>
      </c>
      <c r="I7" s="15">
        <v>1</v>
      </c>
      <c r="J7" s="12">
        <f t="shared" si="1"/>
        <v>0.97548710000000005</v>
      </c>
      <c r="K7" s="10">
        <f t="shared" si="2"/>
        <v>102.512888176584</v>
      </c>
      <c r="L7" s="12">
        <f t="shared" si="3"/>
        <v>9754871</v>
      </c>
      <c r="M7">
        <v>1</v>
      </c>
      <c r="N7">
        <v>9754871</v>
      </c>
    </row>
    <row r="8" spans="1:14">
      <c r="B8" s="13" t="s">
        <v>166</v>
      </c>
      <c r="C8" s="8">
        <v>10000000</v>
      </c>
      <c r="D8" s="8">
        <f t="shared" ref="D8:D23" si="4">C8/H8/I8</f>
        <v>10000</v>
      </c>
      <c r="E8" s="12">
        <v>10</v>
      </c>
      <c r="F8" s="16" t="s">
        <v>268</v>
      </c>
      <c r="G8" s="14" t="s">
        <v>131</v>
      </c>
      <c r="H8" s="8">
        <v>20</v>
      </c>
      <c r="I8" s="15">
        <v>50</v>
      </c>
      <c r="J8" s="12">
        <f t="shared" si="1"/>
        <v>1.4337880000000001</v>
      </c>
      <c r="K8" s="10">
        <f t="shared" si="2"/>
        <v>3487.2658998401398</v>
      </c>
      <c r="L8" s="12">
        <f t="shared" ref="L8:L14" si="5">N8/M8</f>
        <v>286757.59999999998</v>
      </c>
      <c r="M8">
        <v>5</v>
      </c>
      <c r="N8">
        <v>1433788</v>
      </c>
    </row>
    <row r="9" spans="1:14" s="52" customFormat="1">
      <c r="B9" s="53" t="s">
        <v>166</v>
      </c>
      <c r="C9" s="54">
        <v>10000000</v>
      </c>
      <c r="D9" s="54">
        <f t="shared" si="4"/>
        <v>5000</v>
      </c>
      <c r="E9" s="55">
        <v>10</v>
      </c>
      <c r="F9" s="56" t="s">
        <v>268</v>
      </c>
      <c r="G9" s="54" t="s">
        <v>131</v>
      </c>
      <c r="H9" s="54">
        <v>20</v>
      </c>
      <c r="I9" s="57">
        <v>100</v>
      </c>
      <c r="J9" s="55">
        <f t="shared" si="1"/>
        <v>2.2343039999999998</v>
      </c>
      <c r="K9" s="58">
        <f t="shared" si="2"/>
        <v>4475.6666953109298</v>
      </c>
      <c r="L9" s="55">
        <f t="shared" si="5"/>
        <v>223430.39999999999</v>
      </c>
      <c r="M9" s="52">
        <v>5</v>
      </c>
      <c r="N9" s="52">
        <v>1117152</v>
      </c>
    </row>
    <row r="10" spans="1:14">
      <c r="B10" s="13" t="s">
        <v>166</v>
      </c>
      <c r="C10" s="8">
        <v>10000000</v>
      </c>
      <c r="D10" s="8">
        <f t="shared" si="4"/>
        <v>2500</v>
      </c>
      <c r="E10" s="12">
        <v>10</v>
      </c>
      <c r="F10" s="16" t="s">
        <v>268</v>
      </c>
      <c r="G10" s="14" t="s">
        <v>131</v>
      </c>
      <c r="H10" s="8">
        <v>20</v>
      </c>
      <c r="I10" s="15">
        <v>200</v>
      </c>
      <c r="J10" s="12">
        <f t="shared" si="1"/>
        <v>3.9430320000000001</v>
      </c>
      <c r="K10" s="10">
        <f t="shared" si="2"/>
        <v>5072.2388253506397</v>
      </c>
      <c r="L10" s="12">
        <f t="shared" si="5"/>
        <v>197151.6</v>
      </c>
      <c r="M10">
        <v>5</v>
      </c>
      <c r="N10">
        <v>985758</v>
      </c>
    </row>
    <row r="11" spans="1:14">
      <c r="B11" s="13" t="s">
        <v>166</v>
      </c>
      <c r="C11" s="8">
        <v>10000000</v>
      </c>
      <c r="D11" s="8">
        <f t="shared" si="4"/>
        <v>500000</v>
      </c>
      <c r="E11" s="12">
        <v>10</v>
      </c>
      <c r="F11" s="16" t="s">
        <v>269</v>
      </c>
      <c r="G11" s="14" t="s">
        <v>131</v>
      </c>
      <c r="H11" s="8">
        <v>20</v>
      </c>
      <c r="I11" s="15">
        <v>1</v>
      </c>
      <c r="J11" s="12">
        <f t="shared" si="1"/>
        <v>2.5485757000000002</v>
      </c>
      <c r="K11" s="10">
        <f t="shared" si="2"/>
        <v>39.237602398861398</v>
      </c>
      <c r="L11" s="12">
        <f t="shared" si="5"/>
        <v>25485757</v>
      </c>
      <c r="M11">
        <v>1</v>
      </c>
      <c r="N11">
        <v>25485757</v>
      </c>
    </row>
    <row r="12" spans="1:14">
      <c r="B12" s="13" t="s">
        <v>166</v>
      </c>
      <c r="C12" s="8">
        <v>10000000</v>
      </c>
      <c r="D12" s="8">
        <f t="shared" si="4"/>
        <v>10000</v>
      </c>
      <c r="E12" s="12">
        <v>10</v>
      </c>
      <c r="F12" s="16" t="s">
        <v>269</v>
      </c>
      <c r="G12" s="14" t="s">
        <v>131</v>
      </c>
      <c r="H12" s="8">
        <v>20</v>
      </c>
      <c r="I12" s="15">
        <v>50</v>
      </c>
      <c r="J12" s="12">
        <f t="shared" si="1"/>
        <v>5.0815159999999997</v>
      </c>
      <c r="K12" s="10">
        <f t="shared" si="2"/>
        <v>983.95833054545096</v>
      </c>
      <c r="L12" s="12">
        <f t="shared" si="5"/>
        <v>1016303.2</v>
      </c>
      <c r="M12">
        <v>5</v>
      </c>
      <c r="N12">
        <v>5081516</v>
      </c>
    </row>
    <row r="13" spans="1:14" s="52" customFormat="1">
      <c r="B13" s="53" t="s">
        <v>166</v>
      </c>
      <c r="C13" s="54">
        <v>10000000</v>
      </c>
      <c r="D13" s="54">
        <f t="shared" si="4"/>
        <v>5000</v>
      </c>
      <c r="E13" s="55">
        <v>10</v>
      </c>
      <c r="F13" s="56" t="s">
        <v>269</v>
      </c>
      <c r="G13" s="54" t="s">
        <v>131</v>
      </c>
      <c r="H13" s="54">
        <v>20</v>
      </c>
      <c r="I13" s="57">
        <v>100</v>
      </c>
      <c r="J13" s="55">
        <f t="shared" si="1"/>
        <v>5.0786559999999996</v>
      </c>
      <c r="K13" s="58">
        <f t="shared" si="2"/>
        <v>1969.02487587267</v>
      </c>
      <c r="L13" s="55">
        <f t="shared" si="5"/>
        <v>507865.59999999998</v>
      </c>
      <c r="M13" s="52">
        <v>5</v>
      </c>
      <c r="N13" s="52">
        <v>2539328</v>
      </c>
    </row>
    <row r="14" spans="1:14">
      <c r="B14" s="13" t="s">
        <v>166</v>
      </c>
      <c r="C14" s="8">
        <v>10000000</v>
      </c>
      <c r="D14" s="8">
        <f t="shared" si="4"/>
        <v>2500</v>
      </c>
      <c r="E14" s="12">
        <v>10</v>
      </c>
      <c r="F14" s="16" t="s">
        <v>269</v>
      </c>
      <c r="G14" s="14" t="s">
        <v>131</v>
      </c>
      <c r="H14" s="8">
        <v>20</v>
      </c>
      <c r="I14" s="15">
        <v>200</v>
      </c>
      <c r="J14" s="12">
        <f t="shared" si="1"/>
        <v>5.0388039999999998</v>
      </c>
      <c r="K14" s="10">
        <f t="shared" si="2"/>
        <v>3969.1958647329802</v>
      </c>
      <c r="L14" s="12">
        <f t="shared" si="5"/>
        <v>251940.2</v>
      </c>
      <c r="M14">
        <v>5</v>
      </c>
      <c r="N14">
        <v>1259701</v>
      </c>
    </row>
    <row r="15" spans="1:14">
      <c r="B15" s="13" t="s">
        <v>166</v>
      </c>
      <c r="C15" s="8">
        <v>10000000</v>
      </c>
      <c r="D15" s="8">
        <f t="shared" si="4"/>
        <v>500000</v>
      </c>
      <c r="E15" s="12">
        <v>10</v>
      </c>
      <c r="F15" s="16" t="s">
        <v>270</v>
      </c>
      <c r="G15" s="14" t="s">
        <v>131</v>
      </c>
      <c r="H15" s="8">
        <v>20</v>
      </c>
      <c r="I15" s="15">
        <v>1</v>
      </c>
      <c r="J15" s="12">
        <f t="shared" si="1"/>
        <v>0.86581019999999997</v>
      </c>
      <c r="K15" s="10">
        <f t="shared" si="2"/>
        <v>115.498754807924</v>
      </c>
      <c r="L15" s="12">
        <f t="shared" ref="L15:L23" si="6">N15/M15</f>
        <v>8658102</v>
      </c>
      <c r="M15">
        <v>1</v>
      </c>
      <c r="N15">
        <v>8658102</v>
      </c>
    </row>
    <row r="16" spans="1:14">
      <c r="B16" s="13" t="s">
        <v>166</v>
      </c>
      <c r="C16" s="8">
        <v>10000000</v>
      </c>
      <c r="D16" s="8">
        <f t="shared" si="4"/>
        <v>10000</v>
      </c>
      <c r="E16" s="12">
        <v>10</v>
      </c>
      <c r="F16" s="16" t="s">
        <v>270</v>
      </c>
      <c r="G16" s="14" t="s">
        <v>131</v>
      </c>
      <c r="H16" s="8">
        <v>20</v>
      </c>
      <c r="I16" s="15">
        <v>50</v>
      </c>
      <c r="J16" s="12">
        <f t="shared" si="1"/>
        <v>1.8975919999999999</v>
      </c>
      <c r="K16" s="10">
        <f t="shared" si="2"/>
        <v>2634.91835968954</v>
      </c>
      <c r="L16" s="12">
        <f t="shared" si="6"/>
        <v>379518.4</v>
      </c>
      <c r="M16">
        <v>5</v>
      </c>
      <c r="N16">
        <v>1897592</v>
      </c>
    </row>
    <row r="17" spans="1:14" s="52" customFormat="1">
      <c r="B17" s="53" t="s">
        <v>166</v>
      </c>
      <c r="C17" s="54">
        <v>10000000</v>
      </c>
      <c r="D17" s="54">
        <f t="shared" si="4"/>
        <v>5000</v>
      </c>
      <c r="E17" s="55">
        <v>10</v>
      </c>
      <c r="F17" s="56" t="s">
        <v>270</v>
      </c>
      <c r="G17" s="54" t="s">
        <v>131</v>
      </c>
      <c r="H17" s="54">
        <v>20</v>
      </c>
      <c r="I17" s="57">
        <v>100</v>
      </c>
      <c r="J17" s="55">
        <f t="shared" si="1"/>
        <v>1.928374</v>
      </c>
      <c r="K17" s="58">
        <f t="shared" si="2"/>
        <v>5185.7160488577401</v>
      </c>
      <c r="L17" s="55">
        <f t="shared" si="6"/>
        <v>192837.4</v>
      </c>
      <c r="M17" s="52">
        <v>5</v>
      </c>
      <c r="N17" s="52">
        <v>964187</v>
      </c>
    </row>
    <row r="18" spans="1:14">
      <c r="B18" s="13" t="s">
        <v>166</v>
      </c>
      <c r="C18" s="8">
        <v>10000000</v>
      </c>
      <c r="D18" s="8">
        <f t="shared" si="4"/>
        <v>2500</v>
      </c>
      <c r="E18" s="12">
        <v>10</v>
      </c>
      <c r="F18" s="16" t="s">
        <v>270</v>
      </c>
      <c r="G18" s="14" t="s">
        <v>131</v>
      </c>
      <c r="H18" s="8">
        <v>20</v>
      </c>
      <c r="I18" s="15">
        <v>200</v>
      </c>
      <c r="J18" s="12">
        <f t="shared" si="1"/>
        <v>1.93886</v>
      </c>
      <c r="K18" s="10">
        <f t="shared" si="2"/>
        <v>10315.3399420278</v>
      </c>
      <c r="L18" s="12">
        <f t="shared" si="6"/>
        <v>96943</v>
      </c>
      <c r="M18">
        <v>5</v>
      </c>
      <c r="N18">
        <v>484715</v>
      </c>
    </row>
    <row r="19" spans="1:14">
      <c r="B19" s="13" t="s">
        <v>166</v>
      </c>
      <c r="C19" s="8">
        <v>10000000</v>
      </c>
      <c r="D19" s="8">
        <f t="shared" si="4"/>
        <v>500000</v>
      </c>
      <c r="E19" s="12">
        <v>10</v>
      </c>
      <c r="F19" s="16" t="s">
        <v>271</v>
      </c>
      <c r="G19" s="14" t="s">
        <v>131</v>
      </c>
      <c r="H19" s="8">
        <v>20</v>
      </c>
      <c r="I19" s="15">
        <v>1</v>
      </c>
      <c r="J19" s="12">
        <f t="shared" si="1"/>
        <v>0.27571010000000001</v>
      </c>
      <c r="K19" s="10">
        <f t="shared" si="2"/>
        <v>362.69980678981301</v>
      </c>
      <c r="L19" s="12">
        <f t="shared" si="6"/>
        <v>2757101</v>
      </c>
      <c r="M19">
        <v>1</v>
      </c>
      <c r="N19">
        <v>2757101</v>
      </c>
    </row>
    <row r="20" spans="1:14">
      <c r="B20" s="13" t="s">
        <v>166</v>
      </c>
      <c r="C20" s="8">
        <v>10000000</v>
      </c>
      <c r="D20" s="8">
        <f t="shared" si="4"/>
        <v>10000</v>
      </c>
      <c r="E20" s="12">
        <v>10</v>
      </c>
      <c r="F20" s="16" t="s">
        <v>271</v>
      </c>
      <c r="G20" s="14" t="s">
        <v>131</v>
      </c>
      <c r="H20" s="8">
        <v>20</v>
      </c>
      <c r="I20" s="15">
        <v>50</v>
      </c>
      <c r="J20" s="12">
        <f t="shared" si="1"/>
        <v>1.2509399999999999</v>
      </c>
      <c r="K20" s="10">
        <f t="shared" si="2"/>
        <v>3996.9942603162399</v>
      </c>
      <c r="L20" s="12">
        <f t="shared" si="6"/>
        <v>250188</v>
      </c>
      <c r="M20">
        <v>5</v>
      </c>
      <c r="N20">
        <v>1250940</v>
      </c>
    </row>
    <row r="21" spans="1:14" s="52" customFormat="1">
      <c r="B21" s="53" t="s">
        <v>166</v>
      </c>
      <c r="C21" s="54">
        <v>10000000</v>
      </c>
      <c r="D21" s="54">
        <f t="shared" si="4"/>
        <v>5000</v>
      </c>
      <c r="E21" s="55">
        <v>10</v>
      </c>
      <c r="F21" s="56" t="s">
        <v>271</v>
      </c>
      <c r="G21" s="54" t="s">
        <v>131</v>
      </c>
      <c r="H21" s="54">
        <v>20</v>
      </c>
      <c r="I21" s="57">
        <v>100</v>
      </c>
      <c r="J21" s="55">
        <f t="shared" si="1"/>
        <v>1.232882</v>
      </c>
      <c r="K21" s="58">
        <f t="shared" si="2"/>
        <v>8111.0763236059902</v>
      </c>
      <c r="L21" s="55">
        <f t="shared" si="6"/>
        <v>123288.2</v>
      </c>
      <c r="M21" s="52">
        <v>5</v>
      </c>
      <c r="N21" s="52">
        <v>616441</v>
      </c>
    </row>
    <row r="22" spans="1:14">
      <c r="B22" s="13" t="s">
        <v>166</v>
      </c>
      <c r="C22" s="8">
        <v>10000000</v>
      </c>
      <c r="D22" s="8">
        <f t="shared" si="4"/>
        <v>2500</v>
      </c>
      <c r="E22" s="12">
        <v>10</v>
      </c>
      <c r="F22" s="16" t="s">
        <v>271</v>
      </c>
      <c r="G22" s="14" t="s">
        <v>131</v>
      </c>
      <c r="H22" s="8">
        <v>20</v>
      </c>
      <c r="I22" s="15">
        <v>200</v>
      </c>
      <c r="J22" s="12">
        <f t="shared" si="1"/>
        <v>1.2767280000000001</v>
      </c>
      <c r="K22" s="10">
        <f t="shared" si="2"/>
        <v>15665.0437681323</v>
      </c>
      <c r="L22" s="12">
        <f t="shared" si="6"/>
        <v>63836.4</v>
      </c>
      <c r="M22">
        <v>5</v>
      </c>
      <c r="N22">
        <v>319182</v>
      </c>
    </row>
    <row r="23" spans="1:14">
      <c r="A23" s="11"/>
      <c r="B23" s="13" t="s">
        <v>166</v>
      </c>
      <c r="C23" s="8">
        <v>10000000</v>
      </c>
      <c r="D23" s="8">
        <f t="shared" si="4"/>
        <v>500000</v>
      </c>
      <c r="E23" s="12">
        <v>25</v>
      </c>
      <c r="F23" s="16" t="s">
        <v>267</v>
      </c>
      <c r="G23" s="39" t="s">
        <v>131</v>
      </c>
      <c r="H23" s="8">
        <v>20</v>
      </c>
      <c r="I23" s="15">
        <v>1</v>
      </c>
      <c r="J23" s="12">
        <f t="shared" si="1"/>
        <v>4.4490799999999997E-2</v>
      </c>
      <c r="K23" s="10">
        <f t="shared" si="2"/>
        <v>899.06227804399998</v>
      </c>
      <c r="L23" s="12">
        <f t="shared" si="6"/>
        <v>444908</v>
      </c>
      <c r="M23">
        <v>1</v>
      </c>
      <c r="N23">
        <v>444908</v>
      </c>
    </row>
    <row r="24" spans="1:14">
      <c r="B24" s="13" t="s">
        <v>166</v>
      </c>
      <c r="C24" s="8">
        <v>10000000</v>
      </c>
      <c r="D24" s="8">
        <f t="shared" ref="D24:D27" si="7">C24/H24/I24</f>
        <v>10000</v>
      </c>
      <c r="E24" s="12">
        <v>25</v>
      </c>
      <c r="F24" s="16" t="s">
        <v>267</v>
      </c>
      <c r="G24" s="14" t="s">
        <v>131</v>
      </c>
      <c r="H24" s="8">
        <v>20</v>
      </c>
      <c r="I24" s="15">
        <v>50</v>
      </c>
      <c r="J24" s="12">
        <f t="shared" si="1"/>
        <v>0.28212500000000001</v>
      </c>
      <c r="K24" s="10">
        <f t="shared" si="2"/>
        <v>7089.0562693841403</v>
      </c>
      <c r="L24" s="12">
        <f t="shared" ref="L24:L27" si="8">N24/M24</f>
        <v>56425</v>
      </c>
      <c r="M24">
        <v>5</v>
      </c>
      <c r="N24">
        <v>282125</v>
      </c>
    </row>
    <row r="25" spans="1:14" s="52" customFormat="1">
      <c r="B25" s="53" t="s">
        <v>166</v>
      </c>
      <c r="C25" s="54">
        <v>10000000</v>
      </c>
      <c r="D25" s="54">
        <f t="shared" si="7"/>
        <v>5000</v>
      </c>
      <c r="E25" s="55">
        <v>25</v>
      </c>
      <c r="F25" s="56" t="s">
        <v>267</v>
      </c>
      <c r="G25" s="54" t="s">
        <v>131</v>
      </c>
      <c r="H25" s="54">
        <v>20</v>
      </c>
      <c r="I25" s="57">
        <v>100</v>
      </c>
      <c r="J25" s="55">
        <f t="shared" si="1"/>
        <v>0.283466</v>
      </c>
      <c r="K25" s="58">
        <f t="shared" si="2"/>
        <v>14111.039771965599</v>
      </c>
      <c r="L25" s="55">
        <f t="shared" si="8"/>
        <v>28346.6</v>
      </c>
      <c r="M25" s="52">
        <v>5</v>
      </c>
      <c r="N25" s="52">
        <v>141733</v>
      </c>
    </row>
    <row r="26" spans="1:14">
      <c r="B26" s="13" t="s">
        <v>166</v>
      </c>
      <c r="C26" s="8">
        <v>10000000</v>
      </c>
      <c r="D26" s="8">
        <f t="shared" si="7"/>
        <v>2500</v>
      </c>
      <c r="E26" s="12">
        <v>25</v>
      </c>
      <c r="F26" s="16" t="s">
        <v>267</v>
      </c>
      <c r="G26" s="14" t="s">
        <v>131</v>
      </c>
      <c r="H26" s="8">
        <v>20</v>
      </c>
      <c r="I26" s="15">
        <v>200</v>
      </c>
      <c r="J26" s="12">
        <f t="shared" si="1"/>
        <v>0.28721200000000002</v>
      </c>
      <c r="K26" s="10">
        <f t="shared" si="2"/>
        <v>27853.989387630001</v>
      </c>
      <c r="L26" s="12">
        <f t="shared" si="8"/>
        <v>14360.6</v>
      </c>
      <c r="M26">
        <v>5</v>
      </c>
      <c r="N26">
        <v>71803</v>
      </c>
    </row>
    <row r="27" spans="1:14">
      <c r="A27" s="11"/>
      <c r="B27" s="13" t="s">
        <v>166</v>
      </c>
      <c r="C27" s="8">
        <v>10000000</v>
      </c>
      <c r="D27" s="8">
        <f t="shared" si="7"/>
        <v>500000</v>
      </c>
      <c r="E27" s="12">
        <v>25</v>
      </c>
      <c r="F27" s="16" t="s">
        <v>268</v>
      </c>
      <c r="G27" s="39" t="s">
        <v>131</v>
      </c>
      <c r="H27" s="8">
        <v>20</v>
      </c>
      <c r="I27" s="15">
        <v>1</v>
      </c>
      <c r="J27" s="12">
        <f t="shared" si="1"/>
        <v>0.57390890000000006</v>
      </c>
      <c r="K27" s="10">
        <f t="shared" si="2"/>
        <v>69.697472891603496</v>
      </c>
      <c r="L27" s="12">
        <f t="shared" si="8"/>
        <v>5739089</v>
      </c>
      <c r="M27">
        <v>1</v>
      </c>
      <c r="N27">
        <v>5739089</v>
      </c>
    </row>
    <row r="28" spans="1:14">
      <c r="B28" s="13" t="s">
        <v>166</v>
      </c>
      <c r="C28" s="8">
        <v>10000000</v>
      </c>
      <c r="D28" s="8">
        <f t="shared" ref="D28:D43" si="9">C28/H28/I28</f>
        <v>10000</v>
      </c>
      <c r="E28" s="12">
        <v>25</v>
      </c>
      <c r="F28" s="16" t="s">
        <v>268</v>
      </c>
      <c r="G28" s="14" t="s">
        <v>131</v>
      </c>
      <c r="H28" s="8">
        <v>20</v>
      </c>
      <c r="I28" s="15">
        <v>50</v>
      </c>
      <c r="J28" s="12">
        <f t="shared" si="1"/>
        <v>1.4705280000000001</v>
      </c>
      <c r="K28" s="10">
        <f t="shared" si="2"/>
        <v>1360.0557078817901</v>
      </c>
      <c r="L28" s="12">
        <f t="shared" ref="L28:L34" si="10">N28/M28</f>
        <v>294105.59999999998</v>
      </c>
      <c r="M28">
        <v>5</v>
      </c>
      <c r="N28">
        <v>1470528</v>
      </c>
    </row>
    <row r="29" spans="1:14" s="52" customFormat="1">
      <c r="B29" s="53" t="s">
        <v>166</v>
      </c>
      <c r="C29" s="54">
        <v>10000000</v>
      </c>
      <c r="D29" s="54">
        <f t="shared" si="9"/>
        <v>5000</v>
      </c>
      <c r="E29" s="55">
        <v>25</v>
      </c>
      <c r="F29" s="56" t="s">
        <v>268</v>
      </c>
      <c r="G29" s="54" t="s">
        <v>131</v>
      </c>
      <c r="H29" s="54">
        <v>20</v>
      </c>
      <c r="I29" s="57">
        <v>100</v>
      </c>
      <c r="J29" s="55">
        <f t="shared" si="1"/>
        <v>1.4101060000000001</v>
      </c>
      <c r="K29" s="58">
        <f t="shared" si="2"/>
        <v>2836.6661797056399</v>
      </c>
      <c r="L29" s="55">
        <f t="shared" si="10"/>
        <v>141010.6</v>
      </c>
      <c r="M29" s="52">
        <v>5</v>
      </c>
      <c r="N29" s="52">
        <v>705053</v>
      </c>
    </row>
    <row r="30" spans="1:14">
      <c r="B30" s="13" t="s">
        <v>166</v>
      </c>
      <c r="C30" s="8">
        <v>10000000</v>
      </c>
      <c r="D30" s="8">
        <f t="shared" si="9"/>
        <v>2500</v>
      </c>
      <c r="E30" s="12">
        <v>25</v>
      </c>
      <c r="F30" s="16" t="s">
        <v>268</v>
      </c>
      <c r="G30" s="14" t="s">
        <v>131</v>
      </c>
      <c r="H30" s="8">
        <v>20</v>
      </c>
      <c r="I30" s="15">
        <v>200</v>
      </c>
      <c r="J30" s="12">
        <f t="shared" si="1"/>
        <v>1.364724</v>
      </c>
      <c r="K30" s="10">
        <f t="shared" si="2"/>
        <v>5861.9911425313803</v>
      </c>
      <c r="L30" s="12">
        <f t="shared" si="10"/>
        <v>68236.2</v>
      </c>
      <c r="M30">
        <v>5</v>
      </c>
      <c r="N30">
        <v>341181</v>
      </c>
    </row>
    <row r="31" spans="1:14">
      <c r="B31" s="13" t="s">
        <v>166</v>
      </c>
      <c r="C31" s="8">
        <v>10000000</v>
      </c>
      <c r="D31" s="8">
        <f t="shared" si="9"/>
        <v>500000</v>
      </c>
      <c r="E31" s="12">
        <v>25</v>
      </c>
      <c r="F31" s="16" t="s">
        <v>269</v>
      </c>
      <c r="G31" s="14" t="s">
        <v>131</v>
      </c>
      <c r="H31" s="8">
        <v>20</v>
      </c>
      <c r="I31" s="15">
        <v>1</v>
      </c>
      <c r="J31" s="12">
        <f t="shared" si="1"/>
        <v>2.1822096000000002</v>
      </c>
      <c r="K31" s="10">
        <f t="shared" si="2"/>
        <v>18.330044923274102</v>
      </c>
      <c r="L31" s="12">
        <f t="shared" si="10"/>
        <v>21822096</v>
      </c>
      <c r="M31">
        <v>1</v>
      </c>
      <c r="N31">
        <v>21822096</v>
      </c>
    </row>
    <row r="32" spans="1:14">
      <c r="B32" s="13" t="s">
        <v>166</v>
      </c>
      <c r="C32" s="8">
        <v>10000000</v>
      </c>
      <c r="D32" s="8">
        <f t="shared" si="9"/>
        <v>10000</v>
      </c>
      <c r="E32" s="12">
        <v>25</v>
      </c>
      <c r="F32" s="16" t="s">
        <v>269</v>
      </c>
      <c r="G32" s="14" t="s">
        <v>131</v>
      </c>
      <c r="H32" s="8">
        <v>20</v>
      </c>
      <c r="I32" s="15">
        <v>50</v>
      </c>
      <c r="J32" s="12">
        <f t="shared" si="1"/>
        <v>5.1196830000000002</v>
      </c>
      <c r="K32" s="10">
        <f t="shared" si="2"/>
        <v>390.64918667815999</v>
      </c>
      <c r="L32" s="12">
        <f t="shared" si="10"/>
        <v>1023936.6</v>
      </c>
      <c r="M32">
        <v>5</v>
      </c>
      <c r="N32">
        <v>5119683</v>
      </c>
    </row>
    <row r="33" spans="1:14" s="52" customFormat="1">
      <c r="B33" s="53" t="s">
        <v>166</v>
      </c>
      <c r="C33" s="54">
        <v>10000000</v>
      </c>
      <c r="D33" s="54">
        <f t="shared" si="9"/>
        <v>5000</v>
      </c>
      <c r="E33" s="55">
        <v>25</v>
      </c>
      <c r="F33" s="56" t="s">
        <v>269</v>
      </c>
      <c r="G33" s="54" t="s">
        <v>131</v>
      </c>
      <c r="H33" s="54">
        <v>20</v>
      </c>
      <c r="I33" s="57">
        <v>100</v>
      </c>
      <c r="J33" s="55">
        <f t="shared" si="1"/>
        <v>9.0724780000000003</v>
      </c>
      <c r="K33" s="58">
        <f t="shared" si="2"/>
        <v>440.89387706423798</v>
      </c>
      <c r="L33" s="55">
        <f t="shared" si="10"/>
        <v>907247.8</v>
      </c>
      <c r="M33" s="52">
        <v>5</v>
      </c>
      <c r="N33" s="52">
        <v>4536239</v>
      </c>
    </row>
    <row r="34" spans="1:14">
      <c r="B34" s="13" t="s">
        <v>166</v>
      </c>
      <c r="C34" s="8">
        <v>10000000</v>
      </c>
      <c r="D34" s="8">
        <f t="shared" si="9"/>
        <v>2500</v>
      </c>
      <c r="E34" s="12">
        <v>25</v>
      </c>
      <c r="F34" s="16" t="s">
        <v>269</v>
      </c>
      <c r="G34" s="14" t="s">
        <v>131</v>
      </c>
      <c r="H34" s="8">
        <v>20</v>
      </c>
      <c r="I34" s="15">
        <v>200</v>
      </c>
      <c r="J34" s="12">
        <f t="shared" si="1"/>
        <v>17.127184</v>
      </c>
      <c r="K34" s="10">
        <f t="shared" si="2"/>
        <v>467.09371488039102</v>
      </c>
      <c r="L34" s="12">
        <f t="shared" si="10"/>
        <v>856359.2</v>
      </c>
      <c r="M34">
        <v>5</v>
      </c>
      <c r="N34">
        <v>4281796</v>
      </c>
    </row>
    <row r="35" spans="1:14">
      <c r="B35" s="13" t="s">
        <v>166</v>
      </c>
      <c r="C35" s="8">
        <v>10000000</v>
      </c>
      <c r="D35" s="8">
        <f t="shared" si="9"/>
        <v>500000</v>
      </c>
      <c r="E35" s="12">
        <v>25</v>
      </c>
      <c r="F35" s="16" t="s">
        <v>270</v>
      </c>
      <c r="G35" s="14" t="s">
        <v>131</v>
      </c>
      <c r="H35" s="8">
        <v>20</v>
      </c>
      <c r="I35" s="15">
        <v>1</v>
      </c>
      <c r="J35" s="12">
        <f t="shared" si="1"/>
        <v>0.69856419999999997</v>
      </c>
      <c r="K35" s="10">
        <f t="shared" si="2"/>
        <v>57.260306210939497</v>
      </c>
      <c r="L35" s="12">
        <f t="shared" ref="L35:L43" si="11">N35/M35</f>
        <v>6985642</v>
      </c>
      <c r="M35">
        <v>1</v>
      </c>
      <c r="N35">
        <v>6985642</v>
      </c>
    </row>
    <row r="36" spans="1:14">
      <c r="B36" s="13" t="s">
        <v>166</v>
      </c>
      <c r="C36" s="8">
        <v>10000000</v>
      </c>
      <c r="D36" s="8">
        <f t="shared" si="9"/>
        <v>10000</v>
      </c>
      <c r="E36" s="12">
        <v>25</v>
      </c>
      <c r="F36" s="16" t="s">
        <v>270</v>
      </c>
      <c r="G36" s="14" t="s">
        <v>131</v>
      </c>
      <c r="H36" s="8">
        <v>20</v>
      </c>
      <c r="I36" s="15">
        <v>50</v>
      </c>
      <c r="J36" s="12">
        <f t="shared" si="1"/>
        <v>1.672811</v>
      </c>
      <c r="K36" s="10">
        <f t="shared" si="2"/>
        <v>1195.59232931873</v>
      </c>
      <c r="L36" s="12">
        <f t="shared" si="11"/>
        <v>334562.2</v>
      </c>
      <c r="M36">
        <v>5</v>
      </c>
      <c r="N36">
        <v>1672811</v>
      </c>
    </row>
    <row r="37" spans="1:14" s="52" customFormat="1">
      <c r="B37" s="53" t="s">
        <v>166</v>
      </c>
      <c r="C37" s="54">
        <v>10000000</v>
      </c>
      <c r="D37" s="54">
        <f t="shared" si="9"/>
        <v>5000</v>
      </c>
      <c r="E37" s="55">
        <v>25</v>
      </c>
      <c r="F37" s="56" t="s">
        <v>270</v>
      </c>
      <c r="G37" s="54" t="s">
        <v>131</v>
      </c>
      <c r="H37" s="54">
        <v>20</v>
      </c>
      <c r="I37" s="57">
        <v>100</v>
      </c>
      <c r="J37" s="55">
        <f t="shared" si="1"/>
        <v>2.898828</v>
      </c>
      <c r="K37" s="58">
        <f t="shared" si="2"/>
        <v>1379.8680018269499</v>
      </c>
      <c r="L37" s="55">
        <f t="shared" si="11"/>
        <v>289882.8</v>
      </c>
      <c r="M37" s="52">
        <v>5</v>
      </c>
      <c r="N37" s="52">
        <v>1449414</v>
      </c>
    </row>
    <row r="38" spans="1:14">
      <c r="B38" s="13" t="s">
        <v>166</v>
      </c>
      <c r="C38" s="8">
        <v>10000000</v>
      </c>
      <c r="D38" s="8">
        <f t="shared" si="9"/>
        <v>2500</v>
      </c>
      <c r="E38" s="12">
        <v>25</v>
      </c>
      <c r="F38" s="16" t="s">
        <v>270</v>
      </c>
      <c r="G38" s="14" t="s">
        <v>131</v>
      </c>
      <c r="H38" s="8">
        <v>20</v>
      </c>
      <c r="I38" s="15">
        <v>200</v>
      </c>
      <c r="J38" s="12">
        <f t="shared" si="1"/>
        <v>5.8487559999999998</v>
      </c>
      <c r="K38" s="10">
        <f t="shared" si="2"/>
        <v>1367.8122322080101</v>
      </c>
      <c r="L38" s="12">
        <f t="shared" si="11"/>
        <v>292437.8</v>
      </c>
      <c r="M38">
        <v>5</v>
      </c>
      <c r="N38">
        <v>1462189</v>
      </c>
    </row>
    <row r="39" spans="1:14">
      <c r="B39" s="13" t="s">
        <v>166</v>
      </c>
      <c r="C39" s="8">
        <v>10000000</v>
      </c>
      <c r="D39" s="8">
        <f t="shared" si="9"/>
        <v>500000</v>
      </c>
      <c r="E39" s="12">
        <v>25</v>
      </c>
      <c r="F39" s="16" t="s">
        <v>271</v>
      </c>
      <c r="G39" s="14" t="s">
        <v>131</v>
      </c>
      <c r="H39" s="8">
        <v>20</v>
      </c>
      <c r="I39" s="15">
        <v>1</v>
      </c>
      <c r="J39" s="12">
        <f t="shared" si="1"/>
        <v>0.16888429999999999</v>
      </c>
      <c r="K39" s="10">
        <f t="shared" si="2"/>
        <v>236.84854068732301</v>
      </c>
      <c r="L39" s="12">
        <f t="shared" si="11"/>
        <v>1688843</v>
      </c>
      <c r="M39">
        <v>1</v>
      </c>
      <c r="N39">
        <v>1688843</v>
      </c>
    </row>
    <row r="40" spans="1:14">
      <c r="B40" s="13" t="s">
        <v>166</v>
      </c>
      <c r="C40" s="8">
        <v>10000000</v>
      </c>
      <c r="D40" s="8">
        <f t="shared" si="9"/>
        <v>10000</v>
      </c>
      <c r="E40" s="12">
        <v>25</v>
      </c>
      <c r="F40" s="16" t="s">
        <v>271</v>
      </c>
      <c r="G40" s="14" t="s">
        <v>131</v>
      </c>
      <c r="H40" s="8">
        <v>20</v>
      </c>
      <c r="I40" s="15">
        <v>50</v>
      </c>
      <c r="J40" s="12">
        <f t="shared" si="1"/>
        <v>0.98905799999999999</v>
      </c>
      <c r="K40" s="10">
        <f t="shared" si="2"/>
        <v>2022.12610382809</v>
      </c>
      <c r="L40" s="12">
        <f t="shared" si="11"/>
        <v>197811.6</v>
      </c>
      <c r="M40">
        <v>5</v>
      </c>
      <c r="N40">
        <v>989058</v>
      </c>
    </row>
    <row r="41" spans="1:14" s="52" customFormat="1">
      <c r="B41" s="53" t="s">
        <v>166</v>
      </c>
      <c r="C41" s="54">
        <v>10000000</v>
      </c>
      <c r="D41" s="54">
        <f t="shared" si="9"/>
        <v>5000</v>
      </c>
      <c r="E41" s="55">
        <v>25</v>
      </c>
      <c r="F41" s="56" t="s">
        <v>271</v>
      </c>
      <c r="G41" s="54" t="s">
        <v>131</v>
      </c>
      <c r="H41" s="54">
        <v>20</v>
      </c>
      <c r="I41" s="57">
        <v>100</v>
      </c>
      <c r="J41" s="55">
        <f t="shared" si="1"/>
        <v>2.2989679999999999</v>
      </c>
      <c r="K41" s="58">
        <f t="shared" si="2"/>
        <v>1739.91112533972</v>
      </c>
      <c r="L41" s="55">
        <f t="shared" si="11"/>
        <v>229896.8</v>
      </c>
      <c r="M41" s="52">
        <v>5</v>
      </c>
      <c r="N41" s="52">
        <v>1149484</v>
      </c>
    </row>
    <row r="42" spans="1:14">
      <c r="B42" s="13" t="s">
        <v>166</v>
      </c>
      <c r="C42" s="8">
        <v>10000000</v>
      </c>
      <c r="D42" s="8">
        <f t="shared" si="9"/>
        <v>2500</v>
      </c>
      <c r="E42" s="12">
        <v>25</v>
      </c>
      <c r="F42" s="16" t="s">
        <v>271</v>
      </c>
      <c r="G42" s="14" t="s">
        <v>131</v>
      </c>
      <c r="H42" s="8">
        <v>20</v>
      </c>
      <c r="I42" s="15">
        <v>200</v>
      </c>
      <c r="J42" s="12">
        <f t="shared" si="1"/>
        <v>4.5700799999999999</v>
      </c>
      <c r="K42" s="10">
        <f t="shared" si="2"/>
        <v>1750.5164023386901</v>
      </c>
      <c r="L42" s="12">
        <f t="shared" si="11"/>
        <v>228504</v>
      </c>
      <c r="M42">
        <v>5</v>
      </c>
      <c r="N42">
        <v>1142520</v>
      </c>
    </row>
    <row r="43" spans="1:14">
      <c r="A43" s="11"/>
      <c r="B43" s="13" t="s">
        <v>166</v>
      </c>
      <c r="C43" s="8">
        <v>10000000</v>
      </c>
      <c r="D43" s="8">
        <f t="shared" si="9"/>
        <v>500000</v>
      </c>
      <c r="E43" s="12">
        <v>50</v>
      </c>
      <c r="F43" s="16" t="s">
        <v>267</v>
      </c>
      <c r="G43" s="39" t="s">
        <v>131</v>
      </c>
      <c r="H43" s="8">
        <v>20</v>
      </c>
      <c r="I43" s="15">
        <v>1</v>
      </c>
      <c r="J43" s="12">
        <f t="shared" si="1"/>
        <v>2.9890699999999999E-2</v>
      </c>
      <c r="K43" s="10">
        <f t="shared" si="2"/>
        <v>669.10443716607494</v>
      </c>
      <c r="L43" s="12">
        <f t="shared" si="11"/>
        <v>298907</v>
      </c>
      <c r="M43">
        <v>1</v>
      </c>
      <c r="N43">
        <v>298907</v>
      </c>
    </row>
    <row r="44" spans="1:14">
      <c r="B44" s="13" t="s">
        <v>166</v>
      </c>
      <c r="C44" s="8">
        <v>10000000</v>
      </c>
      <c r="D44" s="8">
        <f t="shared" ref="D44:D47" si="12">C44/H44/I44</f>
        <v>10000</v>
      </c>
      <c r="E44" s="12">
        <v>50</v>
      </c>
      <c r="F44" s="16" t="s">
        <v>267</v>
      </c>
      <c r="G44" s="14" t="s">
        <v>131</v>
      </c>
      <c r="H44" s="8">
        <v>20</v>
      </c>
      <c r="I44" s="15">
        <v>50</v>
      </c>
      <c r="J44" s="12">
        <f t="shared" si="1"/>
        <v>0.21713199999999999</v>
      </c>
      <c r="K44" s="10">
        <f t="shared" si="2"/>
        <v>4605.4934325663698</v>
      </c>
      <c r="L44" s="12">
        <f t="shared" ref="L44:L47" si="13">N44/M44</f>
        <v>43426.400000000001</v>
      </c>
      <c r="M44">
        <v>5</v>
      </c>
      <c r="N44">
        <v>217132</v>
      </c>
    </row>
    <row r="45" spans="1:14" s="52" customFormat="1">
      <c r="B45" s="53" t="s">
        <v>166</v>
      </c>
      <c r="C45" s="54">
        <v>10000000</v>
      </c>
      <c r="D45" s="54">
        <f t="shared" si="12"/>
        <v>5000</v>
      </c>
      <c r="E45" s="55">
        <v>50</v>
      </c>
      <c r="F45" s="56" t="s">
        <v>267</v>
      </c>
      <c r="G45" s="54" t="s">
        <v>131</v>
      </c>
      <c r="H45" s="54">
        <v>20</v>
      </c>
      <c r="I45" s="57">
        <v>100</v>
      </c>
      <c r="J45" s="55">
        <f t="shared" si="1"/>
        <v>0.41808000000000001</v>
      </c>
      <c r="K45" s="58">
        <f t="shared" si="2"/>
        <v>4783.7734404898601</v>
      </c>
      <c r="L45" s="55">
        <f t="shared" si="13"/>
        <v>41808</v>
      </c>
      <c r="M45" s="52">
        <v>5</v>
      </c>
      <c r="N45" s="52">
        <v>209040</v>
      </c>
    </row>
    <row r="46" spans="1:14">
      <c r="B46" s="13" t="s">
        <v>166</v>
      </c>
      <c r="C46" s="8">
        <v>10000000</v>
      </c>
      <c r="D46" s="8">
        <f t="shared" si="12"/>
        <v>2500</v>
      </c>
      <c r="E46" s="12">
        <v>50</v>
      </c>
      <c r="F46" s="16" t="s">
        <v>267</v>
      </c>
      <c r="G46" s="14" t="s">
        <v>131</v>
      </c>
      <c r="H46" s="8">
        <v>20</v>
      </c>
      <c r="I46" s="15">
        <v>200</v>
      </c>
      <c r="J46" s="12">
        <f t="shared" si="1"/>
        <v>0.73646</v>
      </c>
      <c r="K46" s="10">
        <f t="shared" si="2"/>
        <v>5431.3879912011498</v>
      </c>
      <c r="L46" s="12">
        <f t="shared" si="13"/>
        <v>36823</v>
      </c>
      <c r="M46">
        <v>5</v>
      </c>
      <c r="N46">
        <v>184115</v>
      </c>
    </row>
    <row r="47" spans="1:14">
      <c r="A47" s="11"/>
      <c r="B47" s="13" t="s">
        <v>166</v>
      </c>
      <c r="C47" s="8">
        <v>10000000</v>
      </c>
      <c r="D47" s="8">
        <f t="shared" si="12"/>
        <v>500000</v>
      </c>
      <c r="E47" s="12">
        <v>50</v>
      </c>
      <c r="F47" s="16" t="s">
        <v>268</v>
      </c>
      <c r="G47" s="39" t="s">
        <v>131</v>
      </c>
      <c r="H47" s="8">
        <v>20</v>
      </c>
      <c r="I47" s="15">
        <v>1</v>
      </c>
      <c r="J47" s="12">
        <f t="shared" si="1"/>
        <v>0.50471270000000001</v>
      </c>
      <c r="K47" s="10">
        <f t="shared" si="2"/>
        <v>39.626504345937803</v>
      </c>
      <c r="L47" s="12">
        <f t="shared" si="13"/>
        <v>5047127</v>
      </c>
      <c r="M47">
        <v>1</v>
      </c>
      <c r="N47">
        <v>5047127</v>
      </c>
    </row>
    <row r="48" spans="1:14">
      <c r="B48" s="13" t="s">
        <v>166</v>
      </c>
      <c r="C48" s="8">
        <v>10000000</v>
      </c>
      <c r="D48" s="8">
        <f t="shared" ref="D48:D62" si="14">C48/H48/I48</f>
        <v>10000</v>
      </c>
      <c r="E48" s="12">
        <v>50</v>
      </c>
      <c r="F48" s="16" t="s">
        <v>268</v>
      </c>
      <c r="G48" s="14" t="s">
        <v>131</v>
      </c>
      <c r="H48" s="8">
        <v>20</v>
      </c>
      <c r="I48" s="15">
        <v>50</v>
      </c>
      <c r="J48" s="12">
        <f t="shared" si="1"/>
        <v>1.155273</v>
      </c>
      <c r="K48" s="10">
        <f t="shared" si="2"/>
        <v>865.59627031878995</v>
      </c>
      <c r="L48" s="12">
        <f t="shared" ref="L48:L54" si="15">N48/M48</f>
        <v>231054.6</v>
      </c>
      <c r="M48">
        <v>5</v>
      </c>
      <c r="N48">
        <v>1155273</v>
      </c>
    </row>
    <row r="49" spans="2:14" s="52" customFormat="1">
      <c r="B49" s="53" t="s">
        <v>166</v>
      </c>
      <c r="C49" s="54">
        <v>10000000</v>
      </c>
      <c r="D49" s="54">
        <f t="shared" si="14"/>
        <v>5000</v>
      </c>
      <c r="E49" s="55">
        <v>50</v>
      </c>
      <c r="F49" s="56" t="s">
        <v>268</v>
      </c>
      <c r="G49" s="54" t="s">
        <v>131</v>
      </c>
      <c r="H49" s="54">
        <v>20</v>
      </c>
      <c r="I49" s="57">
        <v>100</v>
      </c>
      <c r="J49" s="55">
        <f t="shared" si="1"/>
        <v>2.1513080000000002</v>
      </c>
      <c r="K49" s="58">
        <f t="shared" si="2"/>
        <v>929.66697469632402</v>
      </c>
      <c r="L49" s="55">
        <f t="shared" si="15"/>
        <v>215130.8</v>
      </c>
      <c r="M49" s="52">
        <v>5</v>
      </c>
      <c r="N49" s="52">
        <v>1075654</v>
      </c>
    </row>
    <row r="50" spans="2:14">
      <c r="B50" s="13" t="s">
        <v>166</v>
      </c>
      <c r="C50" s="8">
        <v>10000000</v>
      </c>
      <c r="D50" s="8">
        <f t="shared" si="14"/>
        <v>2500</v>
      </c>
      <c r="E50" s="12">
        <v>50</v>
      </c>
      <c r="F50" s="16" t="s">
        <v>268</v>
      </c>
      <c r="G50" s="14" t="s">
        <v>131</v>
      </c>
      <c r="H50" s="8">
        <v>20</v>
      </c>
      <c r="I50" s="15">
        <v>200</v>
      </c>
      <c r="J50" s="12">
        <f t="shared" si="1"/>
        <v>4.24716</v>
      </c>
      <c r="K50" s="10">
        <f t="shared" si="2"/>
        <v>941.80581847634596</v>
      </c>
      <c r="L50" s="12">
        <f t="shared" si="15"/>
        <v>212358</v>
      </c>
      <c r="M50">
        <v>5</v>
      </c>
      <c r="N50">
        <v>1061790</v>
      </c>
    </row>
    <row r="51" spans="2:14">
      <c r="B51" s="13" t="s">
        <v>166</v>
      </c>
      <c r="C51" s="8">
        <v>10000000</v>
      </c>
      <c r="D51" s="8">
        <f t="shared" si="14"/>
        <v>500000</v>
      </c>
      <c r="E51" s="12">
        <v>50</v>
      </c>
      <c r="F51" s="16" t="s">
        <v>269</v>
      </c>
      <c r="G51" s="14" t="s">
        <v>131</v>
      </c>
      <c r="H51" s="8">
        <v>20</v>
      </c>
      <c r="I51" s="15">
        <v>1</v>
      </c>
      <c r="J51" s="12">
        <f t="shared" si="1"/>
        <v>1.9860150000000001</v>
      </c>
      <c r="K51" s="10">
        <f t="shared" si="2"/>
        <v>10.070417393624901</v>
      </c>
      <c r="L51" s="12">
        <f t="shared" si="15"/>
        <v>19860150</v>
      </c>
      <c r="M51">
        <v>1</v>
      </c>
      <c r="N51">
        <v>19860150</v>
      </c>
    </row>
    <row r="52" spans="2:14">
      <c r="B52" s="13" t="s">
        <v>166</v>
      </c>
      <c r="C52" s="8">
        <v>10000000</v>
      </c>
      <c r="D52" s="8">
        <f t="shared" si="14"/>
        <v>10000</v>
      </c>
      <c r="E52" s="12">
        <v>50</v>
      </c>
      <c r="F52" s="16" t="s">
        <v>269</v>
      </c>
      <c r="G52" s="14" t="s">
        <v>131</v>
      </c>
      <c r="H52" s="8">
        <v>20</v>
      </c>
      <c r="I52" s="15">
        <v>50</v>
      </c>
      <c r="J52" s="12">
        <f t="shared" si="1"/>
        <v>4.6675409999999999</v>
      </c>
      <c r="K52" s="10">
        <f t="shared" si="2"/>
        <v>214.24557384712799</v>
      </c>
      <c r="L52" s="12">
        <f t="shared" si="15"/>
        <v>933508.2</v>
      </c>
      <c r="M52">
        <v>5</v>
      </c>
      <c r="N52">
        <v>4667541</v>
      </c>
    </row>
    <row r="53" spans="2:14" s="52" customFormat="1">
      <c r="B53" s="53" t="s">
        <v>166</v>
      </c>
      <c r="C53" s="54">
        <v>10000000</v>
      </c>
      <c r="D53" s="54">
        <f t="shared" si="14"/>
        <v>5000</v>
      </c>
      <c r="E53" s="55">
        <v>50</v>
      </c>
      <c r="F53" s="56" t="s">
        <v>269</v>
      </c>
      <c r="G53" s="54" t="s">
        <v>131</v>
      </c>
      <c r="H53" s="54">
        <v>20</v>
      </c>
      <c r="I53" s="57">
        <v>100</v>
      </c>
      <c r="J53" s="55">
        <f t="shared" si="1"/>
        <v>8.1230340000000005</v>
      </c>
      <c r="K53" s="58">
        <f t="shared" si="2"/>
        <v>246.21342222622701</v>
      </c>
      <c r="L53" s="55">
        <f t="shared" si="15"/>
        <v>812303.4</v>
      </c>
      <c r="M53" s="52">
        <v>5</v>
      </c>
      <c r="N53" s="52">
        <v>4061517</v>
      </c>
    </row>
    <row r="54" spans="2:14">
      <c r="B54" s="13" t="s">
        <v>166</v>
      </c>
      <c r="C54" s="8">
        <v>10000000</v>
      </c>
      <c r="D54" s="8">
        <f t="shared" si="14"/>
        <v>2500</v>
      </c>
      <c r="E54" s="12">
        <v>50</v>
      </c>
      <c r="F54" s="16" t="s">
        <v>269</v>
      </c>
      <c r="G54" s="14" t="s">
        <v>131</v>
      </c>
      <c r="H54" s="8">
        <v>20</v>
      </c>
      <c r="I54" s="15">
        <v>200</v>
      </c>
      <c r="J54" s="12">
        <f t="shared" si="1"/>
        <v>14.42606</v>
      </c>
      <c r="K54" s="10">
        <f t="shared" si="2"/>
        <v>277.27598526555403</v>
      </c>
      <c r="L54" s="12">
        <f t="shared" si="15"/>
        <v>721303</v>
      </c>
      <c r="M54">
        <v>5</v>
      </c>
      <c r="N54">
        <v>3606515</v>
      </c>
    </row>
    <row r="55" spans="2:14">
      <c r="B55" s="13" t="s">
        <v>166</v>
      </c>
      <c r="C55" s="8">
        <v>10000000</v>
      </c>
      <c r="D55" s="8">
        <f t="shared" si="14"/>
        <v>500000</v>
      </c>
      <c r="E55" s="12">
        <v>50</v>
      </c>
      <c r="F55" s="16" t="s">
        <v>270</v>
      </c>
      <c r="G55" s="14" t="s">
        <v>131</v>
      </c>
      <c r="H55" s="8">
        <v>20</v>
      </c>
      <c r="I55" s="15">
        <v>1</v>
      </c>
      <c r="J55" s="12">
        <f t="shared" si="1"/>
        <v>0.61339049999999995</v>
      </c>
      <c r="K55" s="10">
        <f t="shared" si="2"/>
        <v>32.605656592333901</v>
      </c>
      <c r="L55" s="12">
        <f t="shared" ref="L55:L62" si="16">N55/M55</f>
        <v>6133905</v>
      </c>
      <c r="M55">
        <v>1</v>
      </c>
      <c r="N55">
        <v>6133905</v>
      </c>
    </row>
    <row r="56" spans="2:14">
      <c r="B56" s="13" t="s">
        <v>166</v>
      </c>
      <c r="C56" s="8">
        <v>10000000</v>
      </c>
      <c r="D56" s="8">
        <f t="shared" si="14"/>
        <v>10000</v>
      </c>
      <c r="E56" s="12">
        <v>50</v>
      </c>
      <c r="F56" s="16" t="s">
        <v>270</v>
      </c>
      <c r="G56" s="14" t="s">
        <v>131</v>
      </c>
      <c r="H56" s="8">
        <v>20</v>
      </c>
      <c r="I56" s="15">
        <v>50</v>
      </c>
      <c r="J56" s="12">
        <f t="shared" si="1"/>
        <v>1.5444560000000001</v>
      </c>
      <c r="K56" s="10">
        <f t="shared" si="2"/>
        <v>647.47716995498695</v>
      </c>
      <c r="L56" s="12">
        <f t="shared" si="16"/>
        <v>308891.2</v>
      </c>
      <c r="M56">
        <v>5</v>
      </c>
      <c r="N56">
        <v>1544456</v>
      </c>
    </row>
    <row r="57" spans="2:14" s="52" customFormat="1">
      <c r="B57" s="53" t="s">
        <v>166</v>
      </c>
      <c r="C57" s="54">
        <v>10000000</v>
      </c>
      <c r="D57" s="54">
        <f t="shared" si="14"/>
        <v>5000</v>
      </c>
      <c r="E57" s="55">
        <v>50</v>
      </c>
      <c r="F57" s="56" t="s">
        <v>270</v>
      </c>
      <c r="G57" s="54" t="s">
        <v>131</v>
      </c>
      <c r="H57" s="54">
        <v>20</v>
      </c>
      <c r="I57" s="57">
        <v>100</v>
      </c>
      <c r="J57" s="55">
        <f t="shared" si="1"/>
        <v>2.6971219999999998</v>
      </c>
      <c r="K57" s="58">
        <f t="shared" si="2"/>
        <v>741.531158026963</v>
      </c>
      <c r="L57" s="55">
        <f t="shared" si="16"/>
        <v>269712.2</v>
      </c>
      <c r="M57" s="52">
        <v>5</v>
      </c>
      <c r="N57" s="52">
        <v>1348561</v>
      </c>
    </row>
    <row r="58" spans="2:14">
      <c r="B58" s="13" t="s">
        <v>166</v>
      </c>
      <c r="C58" s="8">
        <v>10000000</v>
      </c>
      <c r="D58" s="8">
        <f t="shared" si="14"/>
        <v>2500</v>
      </c>
      <c r="E58" s="12">
        <v>50</v>
      </c>
      <c r="F58" s="16" t="s">
        <v>270</v>
      </c>
      <c r="G58" s="14" t="s">
        <v>131</v>
      </c>
      <c r="H58" s="8">
        <v>20</v>
      </c>
      <c r="I58" s="15">
        <v>200</v>
      </c>
      <c r="J58" s="12">
        <f t="shared" si="1"/>
        <v>5.358492</v>
      </c>
      <c r="K58" s="10">
        <f t="shared" si="2"/>
        <v>746.478673477538</v>
      </c>
      <c r="L58" s="12">
        <f t="shared" si="16"/>
        <v>267924.59999999998</v>
      </c>
      <c r="M58">
        <v>5</v>
      </c>
      <c r="N58">
        <v>1339623</v>
      </c>
    </row>
    <row r="59" spans="2:14">
      <c r="B59" s="13" t="s">
        <v>166</v>
      </c>
      <c r="C59" s="8">
        <v>10000000</v>
      </c>
      <c r="D59" s="8">
        <f t="shared" si="14"/>
        <v>500000</v>
      </c>
      <c r="E59" s="12">
        <v>50</v>
      </c>
      <c r="F59" s="16" t="s">
        <v>271</v>
      </c>
      <c r="G59" s="14" t="s">
        <v>131</v>
      </c>
      <c r="H59" s="8">
        <v>20</v>
      </c>
      <c r="I59" s="15">
        <v>1</v>
      </c>
      <c r="J59" s="12">
        <f t="shared" si="1"/>
        <v>0.10347050000000001</v>
      </c>
      <c r="K59" s="10">
        <f t="shared" si="2"/>
        <v>193.291807809955</v>
      </c>
      <c r="L59" s="12">
        <f t="shared" si="16"/>
        <v>1034705</v>
      </c>
      <c r="M59">
        <v>1</v>
      </c>
      <c r="N59">
        <v>1034705</v>
      </c>
    </row>
    <row r="60" spans="2:14">
      <c r="B60" s="13" t="s">
        <v>166</v>
      </c>
      <c r="C60" s="8">
        <v>10000000</v>
      </c>
      <c r="D60" s="8">
        <f t="shared" si="14"/>
        <v>10000</v>
      </c>
      <c r="E60" s="12">
        <v>50</v>
      </c>
      <c r="F60" s="16" t="s">
        <v>271</v>
      </c>
      <c r="G60" s="14" t="s">
        <v>131</v>
      </c>
      <c r="H60" s="8">
        <v>20</v>
      </c>
      <c r="I60" s="15">
        <v>50</v>
      </c>
      <c r="J60" s="12">
        <f t="shared" si="1"/>
        <v>1.091683</v>
      </c>
      <c r="K60" s="10">
        <f t="shared" si="2"/>
        <v>916.01682906118401</v>
      </c>
      <c r="L60" s="12">
        <f t="shared" si="16"/>
        <v>218336.6</v>
      </c>
      <c r="M60">
        <v>5</v>
      </c>
      <c r="N60">
        <v>1091683</v>
      </c>
    </row>
    <row r="61" spans="2:14" s="52" customFormat="1">
      <c r="B61" s="53" t="s">
        <v>166</v>
      </c>
      <c r="C61" s="54">
        <v>10000000</v>
      </c>
      <c r="D61" s="54">
        <f t="shared" si="14"/>
        <v>5000</v>
      </c>
      <c r="E61" s="55">
        <v>50</v>
      </c>
      <c r="F61" s="56" t="s">
        <v>271</v>
      </c>
      <c r="G61" s="54" t="s">
        <v>131</v>
      </c>
      <c r="H61" s="54">
        <v>20</v>
      </c>
      <c r="I61" s="57">
        <v>100</v>
      </c>
      <c r="J61" s="55">
        <f t="shared" si="1"/>
        <v>2.4189859999999999</v>
      </c>
      <c r="K61" s="58">
        <f t="shared" si="2"/>
        <v>826.792713971887</v>
      </c>
      <c r="L61" s="55">
        <f t="shared" si="16"/>
        <v>241898.6</v>
      </c>
      <c r="M61" s="52">
        <v>5</v>
      </c>
      <c r="N61" s="52">
        <v>1209493</v>
      </c>
    </row>
    <row r="62" spans="2:14">
      <c r="B62" s="13" t="s">
        <v>166</v>
      </c>
      <c r="C62" s="8">
        <v>10000000</v>
      </c>
      <c r="D62" s="8">
        <f t="shared" si="14"/>
        <v>2500</v>
      </c>
      <c r="E62" s="12">
        <v>50</v>
      </c>
      <c r="F62" s="16" t="s">
        <v>271</v>
      </c>
      <c r="G62" s="14" t="s">
        <v>131</v>
      </c>
      <c r="H62" s="8">
        <v>20</v>
      </c>
      <c r="I62" s="15">
        <v>200</v>
      </c>
      <c r="J62" s="12">
        <f t="shared" si="1"/>
        <v>4.2278719999999996</v>
      </c>
      <c r="K62" s="10">
        <f t="shared" si="2"/>
        <v>946.10243640299404</v>
      </c>
      <c r="L62" s="12">
        <f t="shared" si="16"/>
        <v>211393.6</v>
      </c>
      <c r="M62">
        <v>5</v>
      </c>
      <c r="N62">
        <v>1056968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00"/>
  <sheetViews>
    <sheetView topLeftCell="A41" zoomScale="70" zoomScaleNormal="70" workbookViewId="0">
      <selection activeCell="J107" sqref="J107"/>
    </sheetView>
  </sheetViews>
  <sheetFormatPr defaultColWidth="9" defaultRowHeight="14"/>
  <cols>
    <col min="1" max="1" width="12.1796875" customWidth="1"/>
    <col min="2" max="2" width="16.17968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31" customWidth="1"/>
    <col min="10" max="10" width="17.90625" style="31" customWidth="1"/>
    <col min="11" max="11" width="14.90625" customWidth="1"/>
    <col min="13" max="13" width="9.6328125"/>
  </cols>
  <sheetData>
    <row r="1" spans="1:14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4" ht="28">
      <c r="A2" s="5" t="s">
        <v>116</v>
      </c>
      <c r="B2" s="5" t="s">
        <v>272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4" ht="14" customHeight="1">
      <c r="A3" s="129" t="s">
        <v>273</v>
      </c>
      <c r="B3" s="16" t="s">
        <v>274</v>
      </c>
      <c r="C3" s="16">
        <v>10000000</v>
      </c>
      <c r="D3" s="8">
        <f>C3/E3/G3/H3</f>
        <v>500000</v>
      </c>
      <c r="E3" s="12">
        <v>1</v>
      </c>
      <c r="F3" s="39" t="s">
        <v>275</v>
      </c>
      <c r="G3" s="8">
        <v>20</v>
      </c>
      <c r="H3" s="15">
        <v>1</v>
      </c>
      <c r="I3" s="19">
        <f>K3/C3*H3</f>
        <v>4.8615522000000002</v>
      </c>
      <c r="J3" s="20">
        <f t="shared" ref="J3:J10" si="0">1000/I3*H3</f>
        <v>205.69562124623499</v>
      </c>
      <c r="K3" s="12">
        <f t="shared" ref="K3:K50" si="1">M3/L3</f>
        <v>48615522</v>
      </c>
      <c r="L3">
        <v>1</v>
      </c>
      <c r="M3" s="12">
        <v>48615522</v>
      </c>
    </row>
    <row r="4" spans="1:14">
      <c r="A4" s="130"/>
      <c r="B4" s="16" t="s">
        <v>274</v>
      </c>
      <c r="C4" s="16">
        <v>10000000</v>
      </c>
      <c r="D4" s="8">
        <f t="shared" ref="D4:D6" si="2">C4/E4/G4/H4</f>
        <v>10000</v>
      </c>
      <c r="E4" s="12">
        <v>1</v>
      </c>
      <c r="F4" s="39" t="s">
        <v>275</v>
      </c>
      <c r="G4" s="8">
        <v>20</v>
      </c>
      <c r="H4" s="15">
        <v>50</v>
      </c>
      <c r="I4" s="19">
        <f>K4/C4*H4</f>
        <v>9.0519040000000004</v>
      </c>
      <c r="J4" s="20">
        <f t="shared" si="0"/>
        <v>5523.6997652648597</v>
      </c>
      <c r="K4" s="12">
        <f t="shared" si="1"/>
        <v>1810380.8</v>
      </c>
      <c r="L4">
        <v>5</v>
      </c>
      <c r="M4" s="12">
        <v>9051904</v>
      </c>
    </row>
    <row r="5" spans="1:14" s="44" customFormat="1">
      <c r="A5" s="130"/>
      <c r="B5" s="45" t="s">
        <v>274</v>
      </c>
      <c r="C5" s="45">
        <v>10000000</v>
      </c>
      <c r="D5" s="46">
        <f t="shared" si="2"/>
        <v>5000</v>
      </c>
      <c r="E5" s="47">
        <v>1</v>
      </c>
      <c r="F5" s="48" t="s">
        <v>275</v>
      </c>
      <c r="G5" s="46">
        <v>20</v>
      </c>
      <c r="H5" s="49">
        <v>100</v>
      </c>
      <c r="I5" s="47">
        <f>K5/C5*H5</f>
        <v>12.037284</v>
      </c>
      <c r="J5" s="50">
        <f t="shared" si="0"/>
        <v>8307.5218629052906</v>
      </c>
      <c r="K5" s="47">
        <f t="shared" si="1"/>
        <v>1203728.3999999999</v>
      </c>
      <c r="L5" s="44">
        <v>5</v>
      </c>
      <c r="M5" s="47">
        <v>6018642</v>
      </c>
    </row>
    <row r="6" spans="1:14">
      <c r="A6" s="130"/>
      <c r="B6" s="16" t="s">
        <v>274</v>
      </c>
      <c r="C6" s="16">
        <v>10000000</v>
      </c>
      <c r="D6" s="8">
        <f t="shared" si="2"/>
        <v>2500</v>
      </c>
      <c r="E6" s="12">
        <v>1</v>
      </c>
      <c r="F6" s="39" t="s">
        <v>275</v>
      </c>
      <c r="G6" s="8">
        <v>20</v>
      </c>
      <c r="H6" s="15">
        <v>200</v>
      </c>
      <c r="I6" s="19">
        <f>K6/C6*H6</f>
        <v>23.239063999999999</v>
      </c>
      <c r="J6" s="20">
        <f t="shared" si="0"/>
        <v>8606.1985973273295</v>
      </c>
      <c r="K6" s="12">
        <f t="shared" si="1"/>
        <v>1161953.2</v>
      </c>
      <c r="L6">
        <v>5</v>
      </c>
      <c r="M6" s="12">
        <v>5809766</v>
      </c>
    </row>
    <row r="7" spans="1:14">
      <c r="A7" s="130"/>
      <c r="B7" s="16" t="s">
        <v>274</v>
      </c>
      <c r="C7" s="16">
        <v>10000000</v>
      </c>
      <c r="D7" s="8">
        <f t="shared" ref="D7:D11" si="3">C7/E7/G7/H7</f>
        <v>500000</v>
      </c>
      <c r="E7" s="12">
        <v>1</v>
      </c>
      <c r="F7" s="39" t="s">
        <v>276</v>
      </c>
      <c r="G7" s="8">
        <v>20</v>
      </c>
      <c r="H7" s="15">
        <v>1</v>
      </c>
      <c r="I7" s="19">
        <f t="shared" ref="I7:I14" si="4">K7/C7*H7</f>
        <v>2.1847587000000002</v>
      </c>
      <c r="J7" s="20">
        <f t="shared" si="0"/>
        <v>457.716451707001</v>
      </c>
      <c r="K7" s="12">
        <f t="shared" si="1"/>
        <v>21847587</v>
      </c>
      <c r="L7">
        <v>1</v>
      </c>
      <c r="M7" s="12">
        <v>21847587</v>
      </c>
    </row>
    <row r="8" spans="1:14">
      <c r="A8" s="130"/>
      <c r="B8" s="16" t="s">
        <v>274</v>
      </c>
      <c r="C8" s="16">
        <v>10000000</v>
      </c>
      <c r="D8" s="8">
        <f t="shared" si="3"/>
        <v>10000</v>
      </c>
      <c r="E8" s="12">
        <v>1</v>
      </c>
      <c r="F8" s="39" t="s">
        <v>276</v>
      </c>
      <c r="G8" s="8">
        <v>20</v>
      </c>
      <c r="H8" s="15">
        <v>50</v>
      </c>
      <c r="I8" s="19">
        <f t="shared" si="4"/>
        <v>6.1755690000000003</v>
      </c>
      <c r="J8" s="20">
        <f t="shared" si="0"/>
        <v>8096.4199412232301</v>
      </c>
      <c r="K8" s="12">
        <f t="shared" si="1"/>
        <v>1235113.8</v>
      </c>
      <c r="L8">
        <v>5</v>
      </c>
      <c r="M8" s="12">
        <v>6175569</v>
      </c>
    </row>
    <row r="9" spans="1:14" s="44" customFormat="1">
      <c r="A9" s="130"/>
      <c r="B9" s="45" t="s">
        <v>274</v>
      </c>
      <c r="C9" s="45">
        <v>10000000</v>
      </c>
      <c r="D9" s="46">
        <f t="shared" si="3"/>
        <v>5000</v>
      </c>
      <c r="E9" s="47">
        <v>1</v>
      </c>
      <c r="F9" s="48" t="s">
        <v>276</v>
      </c>
      <c r="G9" s="46">
        <v>20</v>
      </c>
      <c r="H9" s="49">
        <v>100</v>
      </c>
      <c r="I9" s="47">
        <f t="shared" si="4"/>
        <v>10.906942000000001</v>
      </c>
      <c r="J9" s="50">
        <f t="shared" si="0"/>
        <v>9168.4727029812693</v>
      </c>
      <c r="K9" s="47">
        <f t="shared" si="1"/>
        <v>1090694.2</v>
      </c>
      <c r="L9" s="44">
        <v>5</v>
      </c>
      <c r="M9" s="47">
        <v>5453471</v>
      </c>
    </row>
    <row r="10" spans="1:14">
      <c r="A10" s="130"/>
      <c r="B10" s="16" t="s">
        <v>274</v>
      </c>
      <c r="C10" s="16">
        <v>10000000</v>
      </c>
      <c r="D10" s="8">
        <f t="shared" si="3"/>
        <v>2500</v>
      </c>
      <c r="E10" s="12">
        <v>1</v>
      </c>
      <c r="F10" s="39" t="s">
        <v>276</v>
      </c>
      <c r="G10" s="8">
        <v>20</v>
      </c>
      <c r="H10" s="15">
        <v>200</v>
      </c>
      <c r="I10" s="19">
        <f t="shared" si="4"/>
        <v>24.031511999999999</v>
      </c>
      <c r="J10" s="20">
        <f t="shared" si="0"/>
        <v>8322.4060142366397</v>
      </c>
      <c r="K10" s="12">
        <f t="shared" si="1"/>
        <v>1201575.6000000001</v>
      </c>
      <c r="L10">
        <v>5</v>
      </c>
      <c r="M10" s="12">
        <v>6007878</v>
      </c>
    </row>
    <row r="11" spans="1:14">
      <c r="A11" s="130"/>
      <c r="B11" s="16" t="s">
        <v>274</v>
      </c>
      <c r="C11" s="16">
        <v>10000000</v>
      </c>
      <c r="D11" s="8">
        <f t="shared" si="3"/>
        <v>500000</v>
      </c>
      <c r="E11" s="12">
        <v>1</v>
      </c>
      <c r="F11" s="39" t="s">
        <v>277</v>
      </c>
      <c r="G11" s="8">
        <v>20</v>
      </c>
      <c r="H11" s="15">
        <v>1</v>
      </c>
      <c r="I11" s="19">
        <f t="shared" si="4"/>
        <v>4.0974171000000004</v>
      </c>
      <c r="J11" s="20">
        <f t="shared" ref="J11:J34" si="5">1000/I11*H11</f>
        <v>244.05618847053699</v>
      </c>
      <c r="K11" s="12">
        <f t="shared" si="1"/>
        <v>40974171</v>
      </c>
      <c r="L11">
        <v>1</v>
      </c>
      <c r="M11" s="12">
        <v>40974171</v>
      </c>
    </row>
    <row r="12" spans="1:14">
      <c r="A12" s="130"/>
      <c r="B12" s="16" t="s">
        <v>274</v>
      </c>
      <c r="C12" s="16">
        <v>10000000</v>
      </c>
      <c r="D12" s="8">
        <f t="shared" ref="D12:D35" si="6">C12/E12/G12/H12</f>
        <v>10000</v>
      </c>
      <c r="E12" s="12">
        <v>1</v>
      </c>
      <c r="F12" s="39" t="s">
        <v>277</v>
      </c>
      <c r="G12" s="8">
        <v>20</v>
      </c>
      <c r="H12" s="15">
        <v>50</v>
      </c>
      <c r="I12" s="19">
        <f t="shared" si="4"/>
        <v>9.1017170000000007</v>
      </c>
      <c r="J12" s="20">
        <f t="shared" si="5"/>
        <v>5493.4689795343002</v>
      </c>
      <c r="K12" s="12">
        <f t="shared" si="1"/>
        <v>1820343.4</v>
      </c>
      <c r="L12">
        <v>5</v>
      </c>
      <c r="M12" s="12">
        <v>9101717</v>
      </c>
    </row>
    <row r="13" spans="1:14" s="44" customFormat="1">
      <c r="A13" s="130"/>
      <c r="B13" s="45" t="s">
        <v>274</v>
      </c>
      <c r="C13" s="45">
        <v>10000000</v>
      </c>
      <c r="D13" s="46">
        <f t="shared" si="6"/>
        <v>5000</v>
      </c>
      <c r="E13" s="47">
        <v>1</v>
      </c>
      <c r="F13" s="48" t="s">
        <v>277</v>
      </c>
      <c r="G13" s="46">
        <v>20</v>
      </c>
      <c r="H13" s="49">
        <v>100</v>
      </c>
      <c r="I13" s="47">
        <f t="shared" si="4"/>
        <v>9.0756139999999998</v>
      </c>
      <c r="J13" s="50">
        <f t="shared" si="5"/>
        <v>11018.538249863899</v>
      </c>
      <c r="K13" s="47">
        <f t="shared" si="1"/>
        <v>907561.4</v>
      </c>
      <c r="L13" s="44">
        <v>5</v>
      </c>
      <c r="M13" s="47">
        <v>4537807</v>
      </c>
    </row>
    <row r="14" spans="1:14">
      <c r="A14" s="130"/>
      <c r="B14" s="16" t="s">
        <v>274</v>
      </c>
      <c r="C14" s="16">
        <v>10000000</v>
      </c>
      <c r="D14" s="8">
        <f t="shared" si="6"/>
        <v>2500</v>
      </c>
      <c r="E14" s="12">
        <v>1</v>
      </c>
      <c r="F14" s="39" t="s">
        <v>277</v>
      </c>
      <c r="G14" s="8">
        <v>20</v>
      </c>
      <c r="H14" s="15">
        <v>200</v>
      </c>
      <c r="I14" s="19">
        <f t="shared" si="4"/>
        <v>13.713576</v>
      </c>
      <c r="J14" s="20">
        <f t="shared" si="5"/>
        <v>14584.0880598904</v>
      </c>
      <c r="K14" s="12">
        <f t="shared" si="1"/>
        <v>685678.8</v>
      </c>
      <c r="L14">
        <v>5</v>
      </c>
      <c r="M14" s="12">
        <v>3428394</v>
      </c>
      <c r="N14" t="s">
        <v>278</v>
      </c>
    </row>
    <row r="15" spans="1:14">
      <c r="A15" s="130"/>
      <c r="B15" s="16" t="s">
        <v>274</v>
      </c>
      <c r="C15" s="16">
        <v>10000000</v>
      </c>
      <c r="D15" s="8">
        <f t="shared" si="6"/>
        <v>500000</v>
      </c>
      <c r="E15" s="12">
        <v>1</v>
      </c>
      <c r="F15" s="39" t="s">
        <v>279</v>
      </c>
      <c r="G15" s="8">
        <v>20</v>
      </c>
      <c r="H15" s="15">
        <v>1</v>
      </c>
      <c r="I15" s="19">
        <f t="shared" ref="I15:I38" si="7">K15/C15*H15</f>
        <v>1E-3</v>
      </c>
      <c r="J15" s="20">
        <f t="shared" si="5"/>
        <v>1000000</v>
      </c>
      <c r="K15" s="12">
        <f t="shared" si="1"/>
        <v>10000</v>
      </c>
      <c r="L15">
        <v>1</v>
      </c>
      <c r="M15" s="12">
        <v>10000</v>
      </c>
      <c r="N15" t="s">
        <v>280</v>
      </c>
    </row>
    <row r="16" spans="1:14">
      <c r="A16" s="130"/>
      <c r="B16" s="16" t="s">
        <v>274</v>
      </c>
      <c r="C16" s="16">
        <v>10000000</v>
      </c>
      <c r="D16" s="8">
        <f t="shared" si="6"/>
        <v>10000</v>
      </c>
      <c r="E16" s="12">
        <v>1</v>
      </c>
      <c r="F16" s="39" t="s">
        <v>279</v>
      </c>
      <c r="G16" s="8">
        <v>20</v>
      </c>
      <c r="H16" s="15">
        <v>50</v>
      </c>
      <c r="I16" s="19">
        <f t="shared" si="7"/>
        <v>0.01</v>
      </c>
      <c r="J16" s="20">
        <f t="shared" si="5"/>
        <v>5000000</v>
      </c>
      <c r="K16" s="12">
        <f t="shared" si="1"/>
        <v>2000</v>
      </c>
      <c r="L16">
        <v>5</v>
      </c>
      <c r="M16" s="12">
        <v>10000</v>
      </c>
      <c r="N16" t="s">
        <v>280</v>
      </c>
    </row>
    <row r="17" spans="1:14" s="44" customFormat="1">
      <c r="A17" s="130"/>
      <c r="B17" s="45" t="s">
        <v>274</v>
      </c>
      <c r="C17" s="45">
        <v>10000000</v>
      </c>
      <c r="D17" s="46">
        <f t="shared" si="6"/>
        <v>5000</v>
      </c>
      <c r="E17" s="47">
        <v>1</v>
      </c>
      <c r="F17" s="48" t="s">
        <v>279</v>
      </c>
      <c r="G17" s="46">
        <v>20</v>
      </c>
      <c r="H17" s="49">
        <v>100</v>
      </c>
      <c r="I17" s="47">
        <f t="shared" si="7"/>
        <v>0.02</v>
      </c>
      <c r="J17" s="50">
        <f t="shared" si="5"/>
        <v>5000000</v>
      </c>
      <c r="K17" s="47">
        <f t="shared" si="1"/>
        <v>2000</v>
      </c>
      <c r="L17" s="44">
        <v>5</v>
      </c>
      <c r="M17" s="47">
        <v>10000</v>
      </c>
      <c r="N17" s="44" t="s">
        <v>280</v>
      </c>
    </row>
    <row r="18" spans="1:14">
      <c r="A18" s="131"/>
      <c r="B18" s="16" t="s">
        <v>274</v>
      </c>
      <c r="C18" s="16">
        <v>10000000</v>
      </c>
      <c r="D18" s="8">
        <f t="shared" si="6"/>
        <v>2500</v>
      </c>
      <c r="E18" s="12">
        <v>1</v>
      </c>
      <c r="F18" s="39" t="s">
        <v>279</v>
      </c>
      <c r="G18" s="8">
        <v>20</v>
      </c>
      <c r="H18" s="15">
        <v>200</v>
      </c>
      <c r="I18" s="19">
        <f t="shared" si="7"/>
        <v>0.04</v>
      </c>
      <c r="J18" s="20">
        <f t="shared" si="5"/>
        <v>5000000</v>
      </c>
      <c r="K18" s="12">
        <f t="shared" si="1"/>
        <v>2000</v>
      </c>
      <c r="L18">
        <v>5</v>
      </c>
      <c r="M18" s="12">
        <v>10000</v>
      </c>
      <c r="N18" t="s">
        <v>280</v>
      </c>
    </row>
    <row r="19" spans="1:14" ht="14" customHeight="1">
      <c r="A19" s="129" t="s">
        <v>281</v>
      </c>
      <c r="B19" s="16" t="s">
        <v>274</v>
      </c>
      <c r="C19" s="16">
        <v>10000000</v>
      </c>
      <c r="D19" s="8">
        <f t="shared" si="6"/>
        <v>500000</v>
      </c>
      <c r="E19" s="12">
        <v>1</v>
      </c>
      <c r="F19" s="39" t="s">
        <v>282</v>
      </c>
      <c r="G19" s="8">
        <v>20</v>
      </c>
      <c r="H19" s="15">
        <v>1</v>
      </c>
      <c r="I19" s="19">
        <f t="shared" si="7"/>
        <v>2.8318251999999999</v>
      </c>
      <c r="J19" s="20">
        <f t="shared" si="5"/>
        <v>353.12914088058801</v>
      </c>
      <c r="K19" s="12">
        <f t="shared" si="1"/>
        <v>28318252</v>
      </c>
      <c r="L19">
        <v>1</v>
      </c>
      <c r="M19" s="12">
        <v>28318252</v>
      </c>
    </row>
    <row r="20" spans="1:14">
      <c r="A20" s="130"/>
      <c r="B20" s="16" t="s">
        <v>274</v>
      </c>
      <c r="C20" s="16">
        <v>10000000</v>
      </c>
      <c r="D20" s="8">
        <f t="shared" si="6"/>
        <v>10000</v>
      </c>
      <c r="E20" s="12">
        <v>1</v>
      </c>
      <c r="F20" s="39" t="s">
        <v>282</v>
      </c>
      <c r="G20" s="8">
        <v>20</v>
      </c>
      <c r="H20" s="15">
        <v>50</v>
      </c>
      <c r="I20" s="19">
        <f t="shared" si="7"/>
        <v>9.2043669999999995</v>
      </c>
      <c r="J20" s="20">
        <f t="shared" si="5"/>
        <v>5432.2040831270597</v>
      </c>
      <c r="K20" s="12">
        <f t="shared" si="1"/>
        <v>1840873.4</v>
      </c>
      <c r="L20">
        <v>5</v>
      </c>
      <c r="M20" s="12">
        <v>9204367</v>
      </c>
    </row>
    <row r="21" spans="1:14" s="44" customFormat="1">
      <c r="A21" s="130"/>
      <c r="B21" s="45" t="s">
        <v>274</v>
      </c>
      <c r="C21" s="45">
        <v>10000000</v>
      </c>
      <c r="D21" s="46">
        <f t="shared" si="6"/>
        <v>5000</v>
      </c>
      <c r="E21" s="47">
        <v>1</v>
      </c>
      <c r="F21" s="48" t="s">
        <v>282</v>
      </c>
      <c r="G21" s="46">
        <v>20</v>
      </c>
      <c r="H21" s="49">
        <v>100</v>
      </c>
      <c r="I21" s="47">
        <f t="shared" si="7"/>
        <v>16.613959999999999</v>
      </c>
      <c r="J21" s="50">
        <f t="shared" si="5"/>
        <v>6019.0345950032397</v>
      </c>
      <c r="K21" s="47">
        <f t="shared" si="1"/>
        <v>1661396</v>
      </c>
      <c r="L21" s="44">
        <v>5</v>
      </c>
      <c r="M21" s="47">
        <v>8306980</v>
      </c>
    </row>
    <row r="22" spans="1:14">
      <c r="A22" s="130"/>
      <c r="B22" s="16" t="s">
        <v>274</v>
      </c>
      <c r="C22" s="16">
        <v>10000000</v>
      </c>
      <c r="D22" s="8">
        <f t="shared" si="6"/>
        <v>2500</v>
      </c>
      <c r="E22" s="12">
        <v>1</v>
      </c>
      <c r="F22" s="39" t="s">
        <v>282</v>
      </c>
      <c r="G22" s="8">
        <v>20</v>
      </c>
      <c r="H22" s="15">
        <v>200</v>
      </c>
      <c r="I22" s="19">
        <f t="shared" si="7"/>
        <v>0.04</v>
      </c>
      <c r="J22" s="20">
        <f t="shared" si="5"/>
        <v>5000000</v>
      </c>
      <c r="K22" s="12">
        <f t="shared" si="1"/>
        <v>2000</v>
      </c>
      <c r="L22">
        <v>5</v>
      </c>
      <c r="M22" s="12">
        <v>10000</v>
      </c>
    </row>
    <row r="23" spans="1:14">
      <c r="A23" s="130"/>
      <c r="B23" s="16" t="s">
        <v>274</v>
      </c>
      <c r="C23" s="16">
        <v>10000000</v>
      </c>
      <c r="D23" s="8">
        <f t="shared" si="6"/>
        <v>500000</v>
      </c>
      <c r="E23" s="12">
        <v>1</v>
      </c>
      <c r="F23" s="39" t="s">
        <v>276</v>
      </c>
      <c r="G23" s="8">
        <v>20</v>
      </c>
      <c r="H23" s="15">
        <v>1</v>
      </c>
      <c r="I23" s="19">
        <f t="shared" si="7"/>
        <v>1.9520324</v>
      </c>
      <c r="J23" s="20">
        <f t="shared" si="5"/>
        <v>512.28657884981806</v>
      </c>
      <c r="K23" s="12">
        <f t="shared" si="1"/>
        <v>19520324</v>
      </c>
      <c r="L23">
        <v>1</v>
      </c>
      <c r="M23" s="12">
        <v>19520324</v>
      </c>
    </row>
    <row r="24" spans="1:14">
      <c r="A24" s="130"/>
      <c r="B24" s="16" t="s">
        <v>274</v>
      </c>
      <c r="C24" s="16">
        <v>10000000</v>
      </c>
      <c r="D24" s="8">
        <f t="shared" si="6"/>
        <v>10000</v>
      </c>
      <c r="E24" s="12">
        <v>1</v>
      </c>
      <c r="F24" s="39" t="s">
        <v>276</v>
      </c>
      <c r="G24" s="8">
        <v>20</v>
      </c>
      <c r="H24" s="15">
        <v>50</v>
      </c>
      <c r="I24" s="19">
        <f t="shared" si="7"/>
        <v>7.7048690000000004</v>
      </c>
      <c r="J24" s="20">
        <f t="shared" si="5"/>
        <v>6489.40299958377</v>
      </c>
      <c r="K24" s="12">
        <f t="shared" si="1"/>
        <v>1540973.8</v>
      </c>
      <c r="L24">
        <v>5</v>
      </c>
      <c r="M24" s="12">
        <v>7704869</v>
      </c>
    </row>
    <row r="25" spans="1:14" s="44" customFormat="1">
      <c r="A25" s="130"/>
      <c r="B25" s="45" t="s">
        <v>274</v>
      </c>
      <c r="C25" s="45">
        <v>10000000</v>
      </c>
      <c r="D25" s="46">
        <f t="shared" si="6"/>
        <v>5000</v>
      </c>
      <c r="E25" s="47">
        <v>1</v>
      </c>
      <c r="F25" s="48" t="s">
        <v>276</v>
      </c>
      <c r="G25" s="46">
        <v>20</v>
      </c>
      <c r="H25" s="49">
        <v>100</v>
      </c>
      <c r="I25" s="47">
        <f t="shared" si="7"/>
        <v>15.170292</v>
      </c>
      <c r="J25" s="50">
        <f t="shared" si="5"/>
        <v>6591.8309285015703</v>
      </c>
      <c r="K25" s="47">
        <f t="shared" si="1"/>
        <v>1517029.2</v>
      </c>
      <c r="L25" s="44">
        <v>5</v>
      </c>
      <c r="M25" s="47">
        <v>7585146</v>
      </c>
    </row>
    <row r="26" spans="1:14">
      <c r="A26" s="130"/>
      <c r="B26" s="16" t="s">
        <v>274</v>
      </c>
      <c r="C26" s="16">
        <v>10000000</v>
      </c>
      <c r="D26" s="8">
        <f t="shared" si="6"/>
        <v>2500</v>
      </c>
      <c r="E26" s="12">
        <v>1</v>
      </c>
      <c r="F26" s="39" t="s">
        <v>276</v>
      </c>
      <c r="G26" s="8">
        <v>20</v>
      </c>
      <c r="H26" s="15">
        <v>200</v>
      </c>
      <c r="I26" s="19">
        <f t="shared" si="7"/>
        <v>0.04</v>
      </c>
      <c r="J26" s="20">
        <f t="shared" si="5"/>
        <v>5000000</v>
      </c>
      <c r="K26" s="12">
        <f t="shared" si="1"/>
        <v>2000</v>
      </c>
      <c r="L26">
        <v>5</v>
      </c>
      <c r="M26" s="12">
        <v>10000</v>
      </c>
    </row>
    <row r="27" spans="1:14">
      <c r="A27" s="130"/>
      <c r="B27" s="16" t="s">
        <v>274</v>
      </c>
      <c r="C27" s="16">
        <v>10000000</v>
      </c>
      <c r="D27" s="8">
        <f t="shared" si="6"/>
        <v>500000</v>
      </c>
      <c r="E27" s="12">
        <v>1</v>
      </c>
      <c r="F27" s="39" t="s">
        <v>277</v>
      </c>
      <c r="G27" s="8">
        <v>20</v>
      </c>
      <c r="H27" s="15">
        <v>1</v>
      </c>
      <c r="I27" s="19">
        <f t="shared" si="7"/>
        <v>3.3591039</v>
      </c>
      <c r="J27" s="20">
        <f t="shared" si="5"/>
        <v>297.69844273051501</v>
      </c>
      <c r="K27" s="12">
        <f t="shared" si="1"/>
        <v>33591039</v>
      </c>
      <c r="L27">
        <v>1</v>
      </c>
      <c r="M27" s="12">
        <v>33591039</v>
      </c>
    </row>
    <row r="28" spans="1:14">
      <c r="A28" s="130"/>
      <c r="B28" s="16" t="s">
        <v>274</v>
      </c>
      <c r="C28" s="16">
        <v>10000000</v>
      </c>
      <c r="D28" s="8">
        <f t="shared" si="6"/>
        <v>10000</v>
      </c>
      <c r="E28" s="12">
        <v>1</v>
      </c>
      <c r="F28" s="39" t="s">
        <v>277</v>
      </c>
      <c r="G28" s="8">
        <v>20</v>
      </c>
      <c r="H28" s="15">
        <v>50</v>
      </c>
      <c r="I28" s="19">
        <f t="shared" si="7"/>
        <v>10.120994</v>
      </c>
      <c r="J28" s="20">
        <f t="shared" si="5"/>
        <v>4940.2262267915603</v>
      </c>
      <c r="K28" s="12">
        <f t="shared" si="1"/>
        <v>2024198.8</v>
      </c>
      <c r="L28">
        <v>5</v>
      </c>
      <c r="M28" s="12">
        <v>10120994</v>
      </c>
    </row>
    <row r="29" spans="1:14" s="44" customFormat="1">
      <c r="A29" s="130"/>
      <c r="B29" s="45" t="s">
        <v>274</v>
      </c>
      <c r="C29" s="45">
        <v>10000000</v>
      </c>
      <c r="D29" s="46">
        <f t="shared" si="6"/>
        <v>5000</v>
      </c>
      <c r="E29" s="47">
        <v>1</v>
      </c>
      <c r="F29" s="48" t="s">
        <v>277</v>
      </c>
      <c r="G29" s="46">
        <v>20</v>
      </c>
      <c r="H29" s="49">
        <v>100</v>
      </c>
      <c r="I29" s="47">
        <f t="shared" si="7"/>
        <v>11.813637999999999</v>
      </c>
      <c r="J29" s="50">
        <f t="shared" si="5"/>
        <v>8464.7929790975504</v>
      </c>
      <c r="K29" s="47">
        <f t="shared" si="1"/>
        <v>1181363.8</v>
      </c>
      <c r="L29" s="44">
        <v>5</v>
      </c>
      <c r="M29" s="47">
        <v>5906819</v>
      </c>
    </row>
    <row r="30" spans="1:14">
      <c r="A30" s="130"/>
      <c r="B30" s="16" t="s">
        <v>274</v>
      </c>
      <c r="C30" s="16">
        <v>10000000</v>
      </c>
      <c r="D30" s="8">
        <f t="shared" si="6"/>
        <v>2500</v>
      </c>
      <c r="E30" s="12">
        <v>1</v>
      </c>
      <c r="F30" s="39" t="s">
        <v>277</v>
      </c>
      <c r="G30" s="8">
        <v>20</v>
      </c>
      <c r="H30" s="15">
        <v>200</v>
      </c>
      <c r="I30" s="19">
        <f t="shared" si="7"/>
        <v>0.04</v>
      </c>
      <c r="J30" s="20">
        <f t="shared" si="5"/>
        <v>5000000</v>
      </c>
      <c r="K30" s="12">
        <f t="shared" si="1"/>
        <v>2000</v>
      </c>
      <c r="L30">
        <v>5</v>
      </c>
      <c r="M30" s="12">
        <v>10000</v>
      </c>
    </row>
    <row r="31" spans="1:14">
      <c r="A31" s="130"/>
      <c r="B31" s="16" t="s">
        <v>274</v>
      </c>
      <c r="C31" s="16">
        <v>10000000</v>
      </c>
      <c r="D31" s="8">
        <f t="shared" si="6"/>
        <v>500000</v>
      </c>
      <c r="E31" s="12">
        <v>1</v>
      </c>
      <c r="F31" s="39" t="s">
        <v>279</v>
      </c>
      <c r="G31" s="8">
        <v>20</v>
      </c>
      <c r="H31" s="15">
        <v>1</v>
      </c>
      <c r="I31" s="19">
        <f t="shared" si="7"/>
        <v>1E-3</v>
      </c>
      <c r="J31" s="20">
        <f t="shared" si="5"/>
        <v>1000000</v>
      </c>
      <c r="K31" s="12">
        <f t="shared" si="1"/>
        <v>10000</v>
      </c>
      <c r="L31">
        <v>1</v>
      </c>
      <c r="M31" s="12">
        <v>10000</v>
      </c>
      <c r="N31" t="s">
        <v>280</v>
      </c>
    </row>
    <row r="32" spans="1:14">
      <c r="A32" s="130"/>
      <c r="B32" s="16" t="s">
        <v>274</v>
      </c>
      <c r="C32" s="16">
        <v>10000000</v>
      </c>
      <c r="D32" s="8">
        <f t="shared" si="6"/>
        <v>10000</v>
      </c>
      <c r="E32" s="12">
        <v>1</v>
      </c>
      <c r="F32" s="39" t="s">
        <v>279</v>
      </c>
      <c r="G32" s="8">
        <v>20</v>
      </c>
      <c r="H32" s="15">
        <v>50</v>
      </c>
      <c r="I32" s="19">
        <f t="shared" si="7"/>
        <v>0.01</v>
      </c>
      <c r="J32" s="20">
        <f t="shared" si="5"/>
        <v>5000000</v>
      </c>
      <c r="K32" s="12">
        <f t="shared" si="1"/>
        <v>2000</v>
      </c>
      <c r="L32">
        <v>5</v>
      </c>
      <c r="M32" s="12">
        <v>10000</v>
      </c>
      <c r="N32" t="s">
        <v>280</v>
      </c>
    </row>
    <row r="33" spans="1:14" s="44" customFormat="1">
      <c r="A33" s="130"/>
      <c r="B33" s="45" t="s">
        <v>274</v>
      </c>
      <c r="C33" s="45">
        <v>10000000</v>
      </c>
      <c r="D33" s="46">
        <f t="shared" si="6"/>
        <v>5000</v>
      </c>
      <c r="E33" s="47">
        <v>1</v>
      </c>
      <c r="F33" s="48" t="s">
        <v>279</v>
      </c>
      <c r="G33" s="46">
        <v>20</v>
      </c>
      <c r="H33" s="49">
        <v>100</v>
      </c>
      <c r="I33" s="47">
        <f t="shared" si="7"/>
        <v>0.02</v>
      </c>
      <c r="J33" s="50">
        <f t="shared" si="5"/>
        <v>5000000</v>
      </c>
      <c r="K33" s="47">
        <f t="shared" si="1"/>
        <v>2000</v>
      </c>
      <c r="L33" s="44">
        <v>5</v>
      </c>
      <c r="M33" s="47">
        <v>10000</v>
      </c>
      <c r="N33" s="44" t="s">
        <v>280</v>
      </c>
    </row>
    <row r="34" spans="1:14">
      <c r="A34" s="131"/>
      <c r="B34" s="16" t="s">
        <v>274</v>
      </c>
      <c r="C34" s="16">
        <v>10000000</v>
      </c>
      <c r="D34" s="8">
        <f t="shared" si="6"/>
        <v>2500</v>
      </c>
      <c r="E34" s="12">
        <v>1</v>
      </c>
      <c r="F34" s="39" t="s">
        <v>279</v>
      </c>
      <c r="G34" s="8">
        <v>20</v>
      </c>
      <c r="H34" s="15">
        <v>200</v>
      </c>
      <c r="I34" s="19">
        <f t="shared" si="7"/>
        <v>0.04</v>
      </c>
      <c r="J34" s="20">
        <f t="shared" si="5"/>
        <v>5000000</v>
      </c>
      <c r="K34" s="12">
        <f t="shared" si="1"/>
        <v>2000</v>
      </c>
      <c r="L34">
        <v>5</v>
      </c>
      <c r="M34" s="12">
        <v>10000</v>
      </c>
      <c r="N34" t="s">
        <v>280</v>
      </c>
    </row>
    <row r="35" spans="1:14" ht="14" customHeight="1">
      <c r="A35" s="129" t="s">
        <v>283</v>
      </c>
      <c r="B35" s="16" t="s">
        <v>274</v>
      </c>
      <c r="C35" s="16">
        <v>10000000</v>
      </c>
      <c r="D35" s="8">
        <f t="shared" si="6"/>
        <v>500000</v>
      </c>
      <c r="E35" s="12">
        <v>1</v>
      </c>
      <c r="F35" s="39" t="s">
        <v>282</v>
      </c>
      <c r="G35" s="8">
        <v>20</v>
      </c>
      <c r="H35" s="15">
        <v>1</v>
      </c>
      <c r="I35" s="19">
        <f t="shared" si="7"/>
        <v>4.3329858000000003</v>
      </c>
      <c r="J35" s="20">
        <f t="shared" ref="J35:J42" si="8">1000/I35*H35</f>
        <v>230.78773994597401</v>
      </c>
      <c r="K35" s="12">
        <f t="shared" si="1"/>
        <v>43329858</v>
      </c>
      <c r="L35">
        <v>1</v>
      </c>
      <c r="M35" s="12">
        <v>43329858</v>
      </c>
    </row>
    <row r="36" spans="1:14">
      <c r="A36" s="130"/>
      <c r="B36" s="16" t="s">
        <v>274</v>
      </c>
      <c r="C36" s="16">
        <v>10000000</v>
      </c>
      <c r="D36" s="8">
        <f t="shared" ref="D36:D43" si="9">C36/E36/G36/H36</f>
        <v>10000</v>
      </c>
      <c r="E36" s="12">
        <v>1</v>
      </c>
      <c r="F36" s="39" t="s">
        <v>282</v>
      </c>
      <c r="G36" s="8">
        <v>20</v>
      </c>
      <c r="H36" s="15">
        <v>50</v>
      </c>
      <c r="I36" s="19">
        <f t="shared" si="7"/>
        <v>9.3179949999999998</v>
      </c>
      <c r="J36" s="20">
        <f t="shared" si="8"/>
        <v>5365.96123951558</v>
      </c>
      <c r="K36" s="12">
        <f t="shared" si="1"/>
        <v>1863599</v>
      </c>
      <c r="L36">
        <v>5</v>
      </c>
      <c r="M36" s="12">
        <v>9317995</v>
      </c>
    </row>
    <row r="37" spans="1:14" s="44" customFormat="1">
      <c r="A37" s="130"/>
      <c r="B37" s="45" t="s">
        <v>274</v>
      </c>
      <c r="C37" s="45">
        <v>10000000</v>
      </c>
      <c r="D37" s="46">
        <f t="shared" si="9"/>
        <v>5000</v>
      </c>
      <c r="E37" s="47">
        <v>1</v>
      </c>
      <c r="F37" s="48" t="s">
        <v>282</v>
      </c>
      <c r="G37" s="46">
        <v>20</v>
      </c>
      <c r="H37" s="49">
        <v>100</v>
      </c>
      <c r="I37" s="47">
        <f t="shared" si="7"/>
        <v>16.180503999999999</v>
      </c>
      <c r="J37" s="50">
        <f t="shared" si="8"/>
        <v>6180.2772027373203</v>
      </c>
      <c r="K37" s="47">
        <f t="shared" si="1"/>
        <v>1618050.4</v>
      </c>
      <c r="L37" s="44">
        <v>5</v>
      </c>
      <c r="M37" s="47">
        <v>8090252</v>
      </c>
    </row>
    <row r="38" spans="1:14">
      <c r="A38" s="130"/>
      <c r="B38" s="16" t="s">
        <v>274</v>
      </c>
      <c r="C38" s="16">
        <v>10000000</v>
      </c>
      <c r="D38" s="8">
        <f t="shared" si="9"/>
        <v>2500</v>
      </c>
      <c r="E38" s="12">
        <v>1</v>
      </c>
      <c r="F38" s="39" t="s">
        <v>282</v>
      </c>
      <c r="G38" s="8">
        <v>20</v>
      </c>
      <c r="H38" s="15">
        <v>200</v>
      </c>
      <c r="I38" s="19">
        <f t="shared" si="7"/>
        <v>0.04</v>
      </c>
      <c r="J38" s="20">
        <f t="shared" si="8"/>
        <v>5000000</v>
      </c>
      <c r="K38" s="12">
        <f t="shared" si="1"/>
        <v>2000</v>
      </c>
      <c r="L38">
        <v>5</v>
      </c>
      <c r="M38" s="12">
        <v>10000</v>
      </c>
    </row>
    <row r="39" spans="1:14">
      <c r="A39" s="130"/>
      <c r="B39" s="16" t="s">
        <v>274</v>
      </c>
      <c r="C39" s="16">
        <v>10000000</v>
      </c>
      <c r="D39" s="8">
        <f t="shared" si="9"/>
        <v>500000</v>
      </c>
      <c r="E39" s="12">
        <v>1</v>
      </c>
      <c r="F39" s="39" t="s">
        <v>276</v>
      </c>
      <c r="G39" s="8">
        <v>20</v>
      </c>
      <c r="H39" s="15">
        <v>1</v>
      </c>
      <c r="I39" s="19">
        <f t="shared" ref="I39:I46" si="10">K39/C39*H39</f>
        <v>1.9374244</v>
      </c>
      <c r="J39" s="20">
        <f t="shared" si="8"/>
        <v>516.14917206575899</v>
      </c>
      <c r="K39" s="12">
        <f t="shared" si="1"/>
        <v>19374244</v>
      </c>
      <c r="L39">
        <v>1</v>
      </c>
      <c r="M39" s="12">
        <v>19374244</v>
      </c>
    </row>
    <row r="40" spans="1:14">
      <c r="A40" s="130"/>
      <c r="B40" s="16" t="s">
        <v>274</v>
      </c>
      <c r="C40" s="16">
        <v>10000000</v>
      </c>
      <c r="D40" s="8">
        <f t="shared" si="9"/>
        <v>10000</v>
      </c>
      <c r="E40" s="12">
        <v>1</v>
      </c>
      <c r="F40" s="39" t="s">
        <v>276</v>
      </c>
      <c r="G40" s="8">
        <v>20</v>
      </c>
      <c r="H40" s="15">
        <v>50</v>
      </c>
      <c r="I40" s="19">
        <f t="shared" si="10"/>
        <v>7.4515269999999996</v>
      </c>
      <c r="J40" s="20">
        <f t="shared" si="8"/>
        <v>6710.0340641589301</v>
      </c>
      <c r="K40" s="12">
        <f t="shared" si="1"/>
        <v>1490305.4</v>
      </c>
      <c r="L40">
        <v>5</v>
      </c>
      <c r="M40" s="12">
        <v>7451527</v>
      </c>
    </row>
    <row r="41" spans="1:14" s="44" customFormat="1">
      <c r="A41" s="130"/>
      <c r="B41" s="45" t="s">
        <v>274</v>
      </c>
      <c r="C41" s="45">
        <v>10000000</v>
      </c>
      <c r="D41" s="46">
        <f t="shared" si="9"/>
        <v>5000</v>
      </c>
      <c r="E41" s="47">
        <v>1</v>
      </c>
      <c r="F41" s="48" t="s">
        <v>276</v>
      </c>
      <c r="G41" s="46">
        <v>20</v>
      </c>
      <c r="H41" s="49">
        <v>100</v>
      </c>
      <c r="I41" s="47">
        <f t="shared" si="10"/>
        <v>14.87407</v>
      </c>
      <c r="J41" s="50">
        <f t="shared" si="8"/>
        <v>6723.1094112102501</v>
      </c>
      <c r="K41" s="47">
        <f t="shared" si="1"/>
        <v>1487407</v>
      </c>
      <c r="L41" s="44">
        <v>5</v>
      </c>
      <c r="M41" s="47">
        <v>7437035</v>
      </c>
    </row>
    <row r="42" spans="1:14">
      <c r="A42" s="130"/>
      <c r="B42" s="16" t="s">
        <v>274</v>
      </c>
      <c r="C42" s="16">
        <v>10000000</v>
      </c>
      <c r="D42" s="8">
        <f t="shared" si="9"/>
        <v>2500</v>
      </c>
      <c r="E42" s="12">
        <v>1</v>
      </c>
      <c r="F42" s="39" t="s">
        <v>276</v>
      </c>
      <c r="G42" s="8">
        <v>20</v>
      </c>
      <c r="H42" s="15">
        <v>200</v>
      </c>
      <c r="I42" s="19">
        <f t="shared" si="10"/>
        <v>0.04</v>
      </c>
      <c r="J42" s="20">
        <f t="shared" si="8"/>
        <v>5000000</v>
      </c>
      <c r="K42" s="12">
        <f t="shared" si="1"/>
        <v>2000</v>
      </c>
      <c r="L42">
        <v>5</v>
      </c>
      <c r="M42" s="12">
        <v>10000</v>
      </c>
    </row>
    <row r="43" spans="1:14">
      <c r="A43" s="130"/>
      <c r="B43" s="16" t="s">
        <v>274</v>
      </c>
      <c r="C43" s="16">
        <v>10000000</v>
      </c>
      <c r="D43" s="8">
        <f t="shared" si="9"/>
        <v>500000</v>
      </c>
      <c r="E43" s="12">
        <v>1</v>
      </c>
      <c r="F43" s="39" t="s">
        <v>277</v>
      </c>
      <c r="G43" s="8">
        <v>20</v>
      </c>
      <c r="H43" s="15">
        <v>1</v>
      </c>
      <c r="I43" s="19">
        <f t="shared" si="10"/>
        <v>3.3663677999999999</v>
      </c>
      <c r="J43" s="20">
        <f t="shared" ref="J43:J50" si="11">1000/I43*H43</f>
        <v>297.05607331438898</v>
      </c>
      <c r="K43" s="12">
        <f t="shared" si="1"/>
        <v>33663678</v>
      </c>
      <c r="L43">
        <v>1</v>
      </c>
      <c r="M43" s="12">
        <v>33663678</v>
      </c>
    </row>
    <row r="44" spans="1:14">
      <c r="A44" s="130"/>
      <c r="B44" s="16" t="s">
        <v>274</v>
      </c>
      <c r="C44" s="16">
        <v>10000000</v>
      </c>
      <c r="D44" s="8">
        <f t="shared" ref="D44:D50" si="12">C44/E44/G44/H44</f>
        <v>10000</v>
      </c>
      <c r="E44" s="12">
        <v>1</v>
      </c>
      <c r="F44" s="39" t="s">
        <v>277</v>
      </c>
      <c r="G44" s="8">
        <v>20</v>
      </c>
      <c r="H44" s="15">
        <v>50</v>
      </c>
      <c r="I44" s="19">
        <f t="shared" si="10"/>
        <v>9.6118489999999994</v>
      </c>
      <c r="J44" s="20">
        <f t="shared" si="11"/>
        <v>5201.9127641310197</v>
      </c>
      <c r="K44" s="12">
        <f t="shared" si="1"/>
        <v>1922369.8</v>
      </c>
      <c r="L44">
        <v>5</v>
      </c>
      <c r="M44" s="12">
        <v>9611849</v>
      </c>
    </row>
    <row r="45" spans="1:14" s="44" customFormat="1">
      <c r="A45" s="130"/>
      <c r="B45" s="45" t="s">
        <v>274</v>
      </c>
      <c r="C45" s="45">
        <v>10000000</v>
      </c>
      <c r="D45" s="46">
        <f t="shared" si="12"/>
        <v>5000</v>
      </c>
      <c r="E45" s="47">
        <v>1</v>
      </c>
      <c r="F45" s="48" t="s">
        <v>277</v>
      </c>
      <c r="G45" s="46">
        <v>20</v>
      </c>
      <c r="H45" s="49">
        <v>100</v>
      </c>
      <c r="I45" s="47">
        <f t="shared" si="10"/>
        <v>10.771708</v>
      </c>
      <c r="J45" s="50">
        <f t="shared" si="11"/>
        <v>9283.57879734579</v>
      </c>
      <c r="K45" s="47">
        <f t="shared" si="1"/>
        <v>1077170.8</v>
      </c>
      <c r="L45" s="44">
        <v>5</v>
      </c>
      <c r="M45" s="47">
        <v>5385854</v>
      </c>
    </row>
    <row r="46" spans="1:14">
      <c r="A46" s="130"/>
      <c r="B46" s="16" t="s">
        <v>274</v>
      </c>
      <c r="C46" s="16">
        <v>10000000</v>
      </c>
      <c r="D46" s="8">
        <f t="shared" si="12"/>
        <v>2500</v>
      </c>
      <c r="E46" s="12">
        <v>1</v>
      </c>
      <c r="F46" s="39" t="s">
        <v>277</v>
      </c>
      <c r="G46" s="8">
        <v>20</v>
      </c>
      <c r="H46" s="15">
        <v>200</v>
      </c>
      <c r="I46" s="19">
        <f t="shared" si="10"/>
        <v>0.04</v>
      </c>
      <c r="J46" s="20">
        <f t="shared" si="11"/>
        <v>5000000</v>
      </c>
      <c r="K46" s="12">
        <f t="shared" si="1"/>
        <v>2000</v>
      </c>
      <c r="L46">
        <v>5</v>
      </c>
      <c r="M46" s="12">
        <v>10000</v>
      </c>
    </row>
    <row r="47" spans="1:14">
      <c r="A47" s="130"/>
      <c r="B47" s="16" t="s">
        <v>274</v>
      </c>
      <c r="C47" s="16">
        <v>10000000</v>
      </c>
      <c r="D47" s="8">
        <f t="shared" si="12"/>
        <v>500000</v>
      </c>
      <c r="E47" s="12">
        <v>1</v>
      </c>
      <c r="F47" s="39" t="s">
        <v>279</v>
      </c>
      <c r="G47" s="8">
        <v>20</v>
      </c>
      <c r="H47" s="15">
        <v>1</v>
      </c>
      <c r="I47" s="19">
        <f t="shared" ref="I47:I50" si="13">K47/C47*H47</f>
        <v>1E-3</v>
      </c>
      <c r="J47" s="20">
        <f t="shared" si="11"/>
        <v>1000000</v>
      </c>
      <c r="K47" s="12">
        <f t="shared" si="1"/>
        <v>10000</v>
      </c>
      <c r="L47">
        <v>1</v>
      </c>
      <c r="M47" s="12">
        <v>10000</v>
      </c>
      <c r="N47" t="s">
        <v>280</v>
      </c>
    </row>
    <row r="48" spans="1:14">
      <c r="A48" s="130"/>
      <c r="B48" s="16" t="s">
        <v>274</v>
      </c>
      <c r="C48" s="16">
        <v>10000000</v>
      </c>
      <c r="D48" s="8">
        <f t="shared" si="12"/>
        <v>10000</v>
      </c>
      <c r="E48" s="12">
        <v>1</v>
      </c>
      <c r="F48" s="39" t="s">
        <v>279</v>
      </c>
      <c r="G48" s="8">
        <v>20</v>
      </c>
      <c r="H48" s="15">
        <v>50</v>
      </c>
      <c r="I48" s="19">
        <f t="shared" si="13"/>
        <v>0.01</v>
      </c>
      <c r="J48" s="20">
        <f t="shared" si="11"/>
        <v>5000000</v>
      </c>
      <c r="K48" s="12">
        <f t="shared" si="1"/>
        <v>2000</v>
      </c>
      <c r="L48">
        <v>5</v>
      </c>
      <c r="M48" s="12">
        <v>10000</v>
      </c>
      <c r="N48" t="s">
        <v>280</v>
      </c>
    </row>
    <row r="49" spans="1:14" s="44" customFormat="1">
      <c r="A49" s="130"/>
      <c r="B49" s="45" t="s">
        <v>274</v>
      </c>
      <c r="C49" s="45">
        <v>10000000</v>
      </c>
      <c r="D49" s="46">
        <f t="shared" si="12"/>
        <v>5000</v>
      </c>
      <c r="E49" s="47">
        <v>1</v>
      </c>
      <c r="F49" s="48" t="s">
        <v>279</v>
      </c>
      <c r="G49" s="46">
        <v>20</v>
      </c>
      <c r="H49" s="49">
        <v>100</v>
      </c>
      <c r="I49" s="47">
        <f t="shared" si="13"/>
        <v>0.02</v>
      </c>
      <c r="J49" s="50">
        <f t="shared" si="11"/>
        <v>5000000</v>
      </c>
      <c r="K49" s="47">
        <f t="shared" si="1"/>
        <v>2000</v>
      </c>
      <c r="L49" s="44">
        <v>5</v>
      </c>
      <c r="M49" s="47">
        <v>10000</v>
      </c>
      <c r="N49" s="44" t="s">
        <v>280</v>
      </c>
    </row>
    <row r="50" spans="1:14">
      <c r="A50" s="131"/>
      <c r="B50" s="16" t="s">
        <v>274</v>
      </c>
      <c r="C50" s="16">
        <v>10000000</v>
      </c>
      <c r="D50" s="8">
        <f t="shared" si="12"/>
        <v>2500</v>
      </c>
      <c r="E50" s="12">
        <v>1</v>
      </c>
      <c r="F50" s="39" t="s">
        <v>279</v>
      </c>
      <c r="G50" s="8">
        <v>20</v>
      </c>
      <c r="H50" s="15">
        <v>200</v>
      </c>
      <c r="I50" s="19">
        <f t="shared" si="13"/>
        <v>0.04</v>
      </c>
      <c r="J50" s="20">
        <f t="shared" si="11"/>
        <v>5000000</v>
      </c>
      <c r="K50" s="12">
        <f t="shared" si="1"/>
        <v>2000</v>
      </c>
      <c r="L50">
        <v>5</v>
      </c>
      <c r="M50" s="12">
        <v>10000</v>
      </c>
      <c r="N50" t="s">
        <v>280</v>
      </c>
    </row>
    <row r="51" spans="1:14" ht="14.25" customHeight="1">
      <c r="A51" s="112" t="s">
        <v>139</v>
      </c>
      <c r="B51" s="112"/>
      <c r="C51" s="112"/>
      <c r="D51" s="112"/>
      <c r="E51" s="112"/>
      <c r="F51" s="112"/>
      <c r="G51" s="112"/>
      <c r="H51" s="112"/>
      <c r="I51" s="112"/>
      <c r="J51" s="112"/>
    </row>
    <row r="52" spans="1:14">
      <c r="A52" s="1"/>
      <c r="B52" s="1"/>
      <c r="C52" s="1"/>
      <c r="D52" s="1"/>
      <c r="E52" s="1"/>
      <c r="F52" s="1"/>
      <c r="G52" s="1"/>
      <c r="H52" s="1"/>
      <c r="I52" s="42"/>
      <c r="J52" s="51"/>
      <c r="K52" s="1"/>
    </row>
    <row r="53" spans="1:14" s="31" customFormat="1">
      <c r="A53"/>
      <c r="B53"/>
      <c r="C53"/>
      <c r="D53"/>
      <c r="E53"/>
      <c r="F53"/>
      <c r="G53"/>
      <c r="H53" s="1"/>
      <c r="K53"/>
      <c r="L53"/>
      <c r="M53"/>
    </row>
    <row r="67" spans="11:27">
      <c r="K67" s="11">
        <f>1000*60*10</f>
        <v>600000</v>
      </c>
      <c r="L67" s="11">
        <f t="shared" ref="L67:AA67" si="14">1000*60*10</f>
        <v>600000</v>
      </c>
      <c r="M67" s="11">
        <f t="shared" si="14"/>
        <v>600000</v>
      </c>
      <c r="N67" s="11">
        <f t="shared" si="14"/>
        <v>600000</v>
      </c>
      <c r="O67" s="11">
        <f t="shared" si="14"/>
        <v>600000</v>
      </c>
      <c r="P67" s="11">
        <f t="shared" si="14"/>
        <v>600000</v>
      </c>
      <c r="Q67" s="11">
        <f t="shared" si="14"/>
        <v>600000</v>
      </c>
      <c r="R67" s="11">
        <f t="shared" si="14"/>
        <v>600000</v>
      </c>
      <c r="S67" s="11">
        <f t="shared" si="14"/>
        <v>600000</v>
      </c>
      <c r="T67" s="11">
        <f t="shared" si="14"/>
        <v>600000</v>
      </c>
      <c r="U67" s="11">
        <f t="shared" si="14"/>
        <v>600000</v>
      </c>
      <c r="V67" s="11">
        <f t="shared" si="14"/>
        <v>600000</v>
      </c>
      <c r="W67" s="11">
        <f t="shared" si="14"/>
        <v>600000</v>
      </c>
      <c r="X67" s="11">
        <f t="shared" si="14"/>
        <v>600000</v>
      </c>
      <c r="Y67" s="11">
        <f t="shared" si="14"/>
        <v>600000</v>
      </c>
      <c r="Z67" s="11">
        <f t="shared" si="14"/>
        <v>600000</v>
      </c>
      <c r="AA67" s="11">
        <f t="shared" si="14"/>
        <v>600000</v>
      </c>
    </row>
    <row r="68" spans="11:27">
      <c r="K68">
        <v>24140</v>
      </c>
      <c r="L68">
        <v>23491</v>
      </c>
      <c r="M68">
        <v>23697</v>
      </c>
      <c r="N68">
        <v>24462</v>
      </c>
      <c r="O68">
        <v>24272</v>
      </c>
      <c r="P68">
        <v>23863</v>
      </c>
      <c r="Q68">
        <v>23621</v>
      </c>
      <c r="R68">
        <v>23623</v>
      </c>
      <c r="S68">
        <v>23969</v>
      </c>
      <c r="T68">
        <v>23921</v>
      </c>
      <c r="U68">
        <v>23394</v>
      </c>
      <c r="V68">
        <v>23346</v>
      </c>
      <c r="W68">
        <v>23098</v>
      </c>
      <c r="X68">
        <v>23962</v>
      </c>
      <c r="Y68">
        <v>23546</v>
      </c>
      <c r="Z68">
        <v>24035</v>
      </c>
      <c r="AA68">
        <v>23822</v>
      </c>
    </row>
    <row r="69" spans="11:27">
      <c r="K69">
        <v>23997</v>
      </c>
      <c r="L69">
        <v>23569</v>
      </c>
      <c r="M69">
        <v>23430</v>
      </c>
      <c r="N69">
        <v>24213</v>
      </c>
      <c r="O69">
        <v>24223</v>
      </c>
      <c r="P69">
        <v>23842</v>
      </c>
      <c r="Q69">
        <v>23482</v>
      </c>
      <c r="R69">
        <v>23581</v>
      </c>
      <c r="S69">
        <v>23931</v>
      </c>
      <c r="T69">
        <v>23842</v>
      </c>
      <c r="U69">
        <v>23461</v>
      </c>
      <c r="V69">
        <v>23145</v>
      </c>
      <c r="W69">
        <v>23223</v>
      </c>
      <c r="X69">
        <v>23929</v>
      </c>
      <c r="Y69">
        <v>23695</v>
      </c>
      <c r="Z69">
        <v>23999</v>
      </c>
      <c r="AA69">
        <v>23819</v>
      </c>
    </row>
    <row r="70" spans="11:27">
      <c r="K70">
        <v>24084</v>
      </c>
      <c r="L70">
        <v>23671</v>
      </c>
      <c r="M70">
        <v>23763</v>
      </c>
      <c r="N70">
        <v>24490</v>
      </c>
      <c r="O70">
        <v>24189</v>
      </c>
      <c r="P70">
        <v>23925</v>
      </c>
      <c r="Q70">
        <v>23691</v>
      </c>
      <c r="R70">
        <v>23624</v>
      </c>
      <c r="S70">
        <v>24023</v>
      </c>
      <c r="T70">
        <v>23882</v>
      </c>
      <c r="U70">
        <v>23415</v>
      </c>
      <c r="V70">
        <v>23229</v>
      </c>
      <c r="W70">
        <v>23186</v>
      </c>
      <c r="X70">
        <v>23784</v>
      </c>
      <c r="Y70">
        <v>23597</v>
      </c>
      <c r="Z70">
        <v>24003</v>
      </c>
      <c r="AA70">
        <v>23744</v>
      </c>
    </row>
    <row r="71" spans="11:27">
      <c r="K71">
        <v>24121</v>
      </c>
      <c r="L71">
        <v>23669</v>
      </c>
      <c r="M71">
        <v>23666</v>
      </c>
      <c r="N71">
        <v>24232</v>
      </c>
      <c r="O71">
        <v>24106</v>
      </c>
      <c r="P71">
        <v>23899</v>
      </c>
      <c r="Q71">
        <v>23828</v>
      </c>
      <c r="R71">
        <v>23645</v>
      </c>
      <c r="S71">
        <v>24032</v>
      </c>
      <c r="T71">
        <v>23853</v>
      </c>
      <c r="U71">
        <v>23409</v>
      </c>
      <c r="V71">
        <v>23128</v>
      </c>
      <c r="W71">
        <v>22969</v>
      </c>
      <c r="X71">
        <v>23815</v>
      </c>
      <c r="Y71">
        <v>23696</v>
      </c>
      <c r="Z71">
        <v>24047</v>
      </c>
      <c r="AA71">
        <v>23678</v>
      </c>
    </row>
    <row r="72" spans="11:27">
      <c r="K72">
        <v>23866</v>
      </c>
      <c r="L72">
        <v>23738</v>
      </c>
      <c r="M72">
        <v>23567</v>
      </c>
      <c r="N72">
        <v>24260</v>
      </c>
      <c r="O72">
        <v>24184</v>
      </c>
      <c r="P72">
        <v>23876</v>
      </c>
      <c r="Q72">
        <v>23665</v>
      </c>
      <c r="R72">
        <v>23568</v>
      </c>
      <c r="S72">
        <v>23759</v>
      </c>
      <c r="T72">
        <v>23940</v>
      </c>
      <c r="U72">
        <v>23377</v>
      </c>
      <c r="V72">
        <v>23200</v>
      </c>
      <c r="W72">
        <v>23123</v>
      </c>
      <c r="X72">
        <v>23895</v>
      </c>
      <c r="Y72">
        <v>23653</v>
      </c>
      <c r="Z72">
        <v>23993</v>
      </c>
      <c r="AA72">
        <v>23832</v>
      </c>
    </row>
    <row r="73" spans="11:27">
      <c r="K73">
        <v>24203</v>
      </c>
      <c r="L73">
        <v>23548</v>
      </c>
      <c r="M73">
        <v>23648</v>
      </c>
      <c r="N73">
        <v>24288</v>
      </c>
      <c r="O73">
        <v>24131</v>
      </c>
      <c r="P73">
        <v>23792</v>
      </c>
      <c r="Q73">
        <v>23731</v>
      </c>
      <c r="R73">
        <v>23602</v>
      </c>
      <c r="S73">
        <v>24011</v>
      </c>
      <c r="T73">
        <v>23780</v>
      </c>
      <c r="U73">
        <v>23414</v>
      </c>
      <c r="V73">
        <v>23231</v>
      </c>
      <c r="W73">
        <v>23209</v>
      </c>
      <c r="X73">
        <v>23669</v>
      </c>
      <c r="Y73">
        <v>23709</v>
      </c>
      <c r="Z73">
        <v>24120</v>
      </c>
      <c r="AA73">
        <v>23901</v>
      </c>
    </row>
    <row r="74" spans="11:27">
      <c r="K74">
        <v>24243</v>
      </c>
      <c r="L74">
        <v>23500</v>
      </c>
      <c r="M74">
        <v>23715</v>
      </c>
      <c r="N74">
        <v>24253</v>
      </c>
      <c r="O74">
        <v>23968</v>
      </c>
      <c r="P74">
        <v>23820</v>
      </c>
      <c r="Q74">
        <v>23623</v>
      </c>
      <c r="R74">
        <v>23690</v>
      </c>
      <c r="S74">
        <v>23837</v>
      </c>
      <c r="T74">
        <v>23908</v>
      </c>
      <c r="U74">
        <v>23362</v>
      </c>
      <c r="V74">
        <v>23252</v>
      </c>
      <c r="W74">
        <v>23190</v>
      </c>
      <c r="X74">
        <v>23775</v>
      </c>
      <c r="Y74">
        <v>23721</v>
      </c>
      <c r="Z74">
        <v>23936</v>
      </c>
      <c r="AA74">
        <v>23761</v>
      </c>
    </row>
    <row r="75" spans="11:27">
      <c r="K75">
        <v>23985</v>
      </c>
      <c r="L75">
        <v>23414</v>
      </c>
      <c r="M75">
        <v>23809</v>
      </c>
      <c r="N75">
        <v>24162</v>
      </c>
      <c r="O75">
        <v>24234</v>
      </c>
      <c r="P75">
        <v>23835</v>
      </c>
      <c r="Q75">
        <v>23802</v>
      </c>
      <c r="R75">
        <v>23708</v>
      </c>
      <c r="S75">
        <v>23847</v>
      </c>
      <c r="T75">
        <v>23920</v>
      </c>
      <c r="U75">
        <v>23557</v>
      </c>
      <c r="V75">
        <v>23152</v>
      </c>
      <c r="W75">
        <v>23334</v>
      </c>
      <c r="X75">
        <v>23777</v>
      </c>
      <c r="Y75">
        <v>23652</v>
      </c>
      <c r="Z75">
        <v>23932</v>
      </c>
      <c r="AA75">
        <v>23682</v>
      </c>
    </row>
    <row r="76" spans="11:27">
      <c r="K76">
        <v>23083</v>
      </c>
      <c r="L76">
        <v>23593</v>
      </c>
      <c r="M76">
        <v>23553</v>
      </c>
      <c r="N76">
        <v>24205</v>
      </c>
      <c r="O76">
        <v>24015</v>
      </c>
      <c r="P76">
        <v>23857</v>
      </c>
      <c r="Q76">
        <v>23633</v>
      </c>
      <c r="R76">
        <v>23555</v>
      </c>
      <c r="S76">
        <v>23833</v>
      </c>
      <c r="T76">
        <v>23924</v>
      </c>
      <c r="U76">
        <v>23382</v>
      </c>
      <c r="V76">
        <v>23334</v>
      </c>
      <c r="W76">
        <v>23187</v>
      </c>
      <c r="X76">
        <v>23652</v>
      </c>
      <c r="Y76">
        <v>23544</v>
      </c>
      <c r="Z76">
        <v>23872</v>
      </c>
      <c r="AA76">
        <v>23822</v>
      </c>
    </row>
    <row r="77" spans="11:27">
      <c r="K77">
        <v>24326</v>
      </c>
      <c r="L77">
        <v>23513</v>
      </c>
      <c r="M77">
        <v>23606</v>
      </c>
      <c r="N77">
        <v>24075</v>
      </c>
      <c r="O77">
        <v>24276</v>
      </c>
      <c r="P77">
        <v>23892</v>
      </c>
      <c r="Q77">
        <v>23641</v>
      </c>
      <c r="R77">
        <v>23585</v>
      </c>
      <c r="S77">
        <v>23816</v>
      </c>
      <c r="T77">
        <v>23727</v>
      </c>
      <c r="U77">
        <v>23366</v>
      </c>
      <c r="V77">
        <v>23243</v>
      </c>
      <c r="W77">
        <v>23085</v>
      </c>
      <c r="X77">
        <v>23794</v>
      </c>
      <c r="Y77">
        <v>23660</v>
      </c>
      <c r="Z77">
        <v>24087</v>
      </c>
      <c r="AA77">
        <v>23883</v>
      </c>
    </row>
    <row r="78" spans="11:27">
      <c r="K78">
        <v>24336</v>
      </c>
      <c r="L78">
        <v>23482</v>
      </c>
      <c r="M78">
        <v>23591</v>
      </c>
      <c r="N78">
        <v>24193</v>
      </c>
      <c r="O78">
        <v>24245</v>
      </c>
      <c r="P78">
        <v>24026</v>
      </c>
      <c r="Q78">
        <v>23521</v>
      </c>
      <c r="R78">
        <v>23616</v>
      </c>
      <c r="S78">
        <v>24049</v>
      </c>
      <c r="T78">
        <v>23952</v>
      </c>
      <c r="U78">
        <v>23431</v>
      </c>
      <c r="V78">
        <v>23125</v>
      </c>
      <c r="W78">
        <v>23133</v>
      </c>
      <c r="X78">
        <v>23869</v>
      </c>
      <c r="Y78">
        <v>23510</v>
      </c>
      <c r="Z78">
        <v>24055</v>
      </c>
      <c r="AA78">
        <v>23759</v>
      </c>
    </row>
    <row r="79" spans="11:27">
      <c r="K79">
        <v>22762</v>
      </c>
      <c r="L79">
        <v>23608</v>
      </c>
      <c r="M79">
        <v>23585</v>
      </c>
      <c r="N79">
        <v>24150</v>
      </c>
      <c r="O79">
        <v>24264</v>
      </c>
      <c r="P79">
        <v>23869</v>
      </c>
      <c r="Q79">
        <v>23791</v>
      </c>
      <c r="R79">
        <v>23661</v>
      </c>
      <c r="S79">
        <v>23948</v>
      </c>
      <c r="T79">
        <v>23879</v>
      </c>
      <c r="U79">
        <v>23484</v>
      </c>
      <c r="V79">
        <v>23122</v>
      </c>
      <c r="W79">
        <v>23121</v>
      </c>
      <c r="X79">
        <v>23653</v>
      </c>
      <c r="Y79">
        <v>23552</v>
      </c>
      <c r="Z79">
        <v>23898</v>
      </c>
      <c r="AA79">
        <v>23806</v>
      </c>
    </row>
    <row r="80" spans="11:27">
      <c r="K80">
        <v>23444</v>
      </c>
      <c r="L80">
        <v>23596</v>
      </c>
      <c r="M80">
        <v>23605</v>
      </c>
      <c r="N80">
        <v>24206</v>
      </c>
      <c r="O80">
        <v>24252</v>
      </c>
      <c r="P80">
        <v>24082</v>
      </c>
      <c r="Q80">
        <v>23736</v>
      </c>
      <c r="R80">
        <v>23575</v>
      </c>
      <c r="S80">
        <v>23914</v>
      </c>
      <c r="T80">
        <v>23896</v>
      </c>
      <c r="U80">
        <v>23532</v>
      </c>
      <c r="V80">
        <v>23179</v>
      </c>
      <c r="W80">
        <v>23092</v>
      </c>
      <c r="X80">
        <v>23706</v>
      </c>
      <c r="Y80">
        <v>23657</v>
      </c>
      <c r="Z80">
        <v>24065</v>
      </c>
      <c r="AA80">
        <v>23839</v>
      </c>
    </row>
    <row r="81" spans="11:27">
      <c r="K81">
        <v>23084</v>
      </c>
      <c r="L81">
        <v>23660</v>
      </c>
      <c r="M81">
        <v>23529</v>
      </c>
      <c r="N81">
        <v>24204</v>
      </c>
      <c r="O81">
        <v>24394</v>
      </c>
      <c r="P81">
        <v>23956</v>
      </c>
      <c r="Q81">
        <v>23696</v>
      </c>
      <c r="R81">
        <v>23812</v>
      </c>
      <c r="S81">
        <v>23916</v>
      </c>
      <c r="T81">
        <v>24069</v>
      </c>
      <c r="U81">
        <v>23357</v>
      </c>
      <c r="V81">
        <v>23309</v>
      </c>
      <c r="W81">
        <v>23231</v>
      </c>
      <c r="X81">
        <v>23812</v>
      </c>
      <c r="Y81">
        <v>23665</v>
      </c>
      <c r="Z81">
        <v>23828</v>
      </c>
      <c r="AA81">
        <v>23814</v>
      </c>
    </row>
    <row r="82" spans="11:27">
      <c r="K82">
        <v>23841</v>
      </c>
      <c r="L82">
        <v>23687</v>
      </c>
      <c r="M82">
        <v>23660</v>
      </c>
      <c r="N82">
        <v>24285</v>
      </c>
      <c r="O82">
        <v>24111</v>
      </c>
      <c r="P82">
        <v>24031</v>
      </c>
      <c r="Q82">
        <v>23702</v>
      </c>
      <c r="R82">
        <v>23583</v>
      </c>
      <c r="S82">
        <v>24015</v>
      </c>
      <c r="T82">
        <v>23956</v>
      </c>
      <c r="U82">
        <v>23453</v>
      </c>
      <c r="V82">
        <v>23040</v>
      </c>
      <c r="W82">
        <v>23206</v>
      </c>
      <c r="X82">
        <v>23804</v>
      </c>
      <c r="Y82">
        <v>23588</v>
      </c>
      <c r="Z82">
        <v>23957</v>
      </c>
      <c r="AA82">
        <v>23761</v>
      </c>
    </row>
    <row r="83" spans="11:27">
      <c r="K83">
        <v>24136</v>
      </c>
      <c r="L83">
        <v>23594</v>
      </c>
      <c r="M83">
        <v>23847</v>
      </c>
      <c r="N83">
        <v>24203</v>
      </c>
      <c r="O83">
        <v>24080</v>
      </c>
      <c r="P83">
        <v>23902</v>
      </c>
      <c r="Q83">
        <v>23766</v>
      </c>
      <c r="R83">
        <v>23751</v>
      </c>
      <c r="S83">
        <v>23992</v>
      </c>
      <c r="T83">
        <v>24113</v>
      </c>
      <c r="U83">
        <v>23481</v>
      </c>
      <c r="V83">
        <v>23302</v>
      </c>
      <c r="W83">
        <v>23178</v>
      </c>
      <c r="X83">
        <v>23711</v>
      </c>
      <c r="Y83">
        <v>23760</v>
      </c>
      <c r="Z83">
        <v>23882</v>
      </c>
      <c r="AA83">
        <v>23672</v>
      </c>
    </row>
    <row r="84" spans="11:27">
      <c r="K84">
        <v>24164</v>
      </c>
      <c r="L84">
        <v>23552</v>
      </c>
      <c r="M84">
        <v>23833</v>
      </c>
      <c r="N84">
        <v>24155</v>
      </c>
      <c r="O84">
        <v>24307</v>
      </c>
      <c r="P84">
        <v>24008</v>
      </c>
      <c r="Q84">
        <v>23698</v>
      </c>
      <c r="R84">
        <v>23802</v>
      </c>
      <c r="S84">
        <v>23911</v>
      </c>
      <c r="T84">
        <v>23955</v>
      </c>
      <c r="U84">
        <v>23439</v>
      </c>
      <c r="V84">
        <v>23042</v>
      </c>
      <c r="W84">
        <v>23172</v>
      </c>
      <c r="X84">
        <v>23854</v>
      </c>
      <c r="Y84">
        <v>23628</v>
      </c>
      <c r="Z84">
        <v>24014</v>
      </c>
      <c r="AA84">
        <v>23701</v>
      </c>
    </row>
    <row r="85" spans="11:27">
      <c r="K85">
        <v>24293</v>
      </c>
      <c r="L85">
        <v>23599</v>
      </c>
      <c r="M85">
        <v>23794</v>
      </c>
      <c r="N85">
        <v>24186</v>
      </c>
      <c r="O85">
        <v>24130</v>
      </c>
      <c r="P85">
        <v>23874</v>
      </c>
      <c r="Q85">
        <v>23647</v>
      </c>
      <c r="R85">
        <v>23700</v>
      </c>
      <c r="S85">
        <v>24032</v>
      </c>
      <c r="T85">
        <v>24033</v>
      </c>
      <c r="U85">
        <v>23504</v>
      </c>
      <c r="V85">
        <v>23180</v>
      </c>
      <c r="W85">
        <v>23193</v>
      </c>
      <c r="X85">
        <v>23909</v>
      </c>
      <c r="Y85">
        <v>23679</v>
      </c>
      <c r="Z85">
        <v>23967</v>
      </c>
      <c r="AA85">
        <v>23915</v>
      </c>
    </row>
    <row r="86" spans="11:27">
      <c r="K86">
        <v>24161</v>
      </c>
      <c r="L86">
        <v>23690</v>
      </c>
      <c r="M86">
        <v>23644</v>
      </c>
      <c r="N86">
        <v>24182</v>
      </c>
      <c r="O86">
        <v>24235</v>
      </c>
      <c r="P86">
        <v>24164</v>
      </c>
      <c r="Q86">
        <v>23727</v>
      </c>
      <c r="R86">
        <v>23689</v>
      </c>
      <c r="S86">
        <v>23938</v>
      </c>
      <c r="T86">
        <v>24001</v>
      </c>
      <c r="U86">
        <v>23442</v>
      </c>
      <c r="V86">
        <v>23237</v>
      </c>
      <c r="W86">
        <v>22948</v>
      </c>
      <c r="X86">
        <v>23852</v>
      </c>
      <c r="Y86">
        <v>23736</v>
      </c>
      <c r="Z86">
        <v>23918</v>
      </c>
      <c r="AA86">
        <v>23870</v>
      </c>
    </row>
    <row r="87" spans="11:27">
      <c r="K87">
        <v>24310</v>
      </c>
      <c r="L87">
        <v>23659</v>
      </c>
      <c r="M87">
        <v>23666</v>
      </c>
      <c r="N87">
        <v>24372</v>
      </c>
      <c r="O87">
        <v>24052</v>
      </c>
      <c r="P87">
        <v>23940</v>
      </c>
      <c r="Q87">
        <v>23631</v>
      </c>
      <c r="R87">
        <v>23777</v>
      </c>
      <c r="S87">
        <v>24044</v>
      </c>
      <c r="T87">
        <v>23842</v>
      </c>
      <c r="U87">
        <v>23387</v>
      </c>
      <c r="V87">
        <v>23286</v>
      </c>
      <c r="W87">
        <v>23170</v>
      </c>
      <c r="X87">
        <v>23822</v>
      </c>
      <c r="Y87">
        <v>23608</v>
      </c>
      <c r="Z87">
        <v>23974</v>
      </c>
      <c r="AA87">
        <v>23729</v>
      </c>
    </row>
    <row r="88" spans="11:27">
      <c r="K88">
        <v>23348</v>
      </c>
      <c r="L88">
        <v>23509</v>
      </c>
      <c r="M88">
        <v>23567</v>
      </c>
      <c r="N88">
        <v>24299</v>
      </c>
      <c r="O88">
        <v>24369</v>
      </c>
      <c r="P88">
        <v>24010</v>
      </c>
      <c r="Q88">
        <v>23844</v>
      </c>
      <c r="R88">
        <v>23699</v>
      </c>
      <c r="S88">
        <v>23929</v>
      </c>
      <c r="T88">
        <v>23898</v>
      </c>
      <c r="U88">
        <v>23414</v>
      </c>
      <c r="V88">
        <v>23236</v>
      </c>
      <c r="W88">
        <v>23253</v>
      </c>
      <c r="X88">
        <v>23693</v>
      </c>
      <c r="Y88">
        <v>23561</v>
      </c>
      <c r="Z88">
        <v>23897</v>
      </c>
      <c r="AA88">
        <v>23792</v>
      </c>
    </row>
    <row r="89" spans="11:27">
      <c r="K89">
        <v>23970</v>
      </c>
      <c r="L89">
        <v>23467</v>
      </c>
      <c r="M89">
        <v>23532</v>
      </c>
      <c r="N89">
        <v>24260</v>
      </c>
      <c r="O89">
        <v>24142</v>
      </c>
      <c r="P89">
        <v>23900</v>
      </c>
      <c r="Q89">
        <v>23639</v>
      </c>
      <c r="R89">
        <v>23684</v>
      </c>
      <c r="S89">
        <v>23882</v>
      </c>
      <c r="T89">
        <v>23947</v>
      </c>
      <c r="U89">
        <v>23389</v>
      </c>
      <c r="V89">
        <v>23225</v>
      </c>
      <c r="W89">
        <v>23162</v>
      </c>
      <c r="X89">
        <v>23800</v>
      </c>
      <c r="Y89">
        <v>23572</v>
      </c>
      <c r="Z89">
        <v>23971</v>
      </c>
      <c r="AA89">
        <v>23820</v>
      </c>
    </row>
    <row r="90" spans="11:27">
      <c r="K90">
        <v>22964</v>
      </c>
      <c r="L90">
        <v>23417</v>
      </c>
      <c r="M90">
        <v>23553</v>
      </c>
      <c r="N90">
        <v>24287</v>
      </c>
      <c r="O90">
        <v>24230</v>
      </c>
      <c r="P90">
        <v>23987</v>
      </c>
      <c r="Q90">
        <v>23735</v>
      </c>
      <c r="R90">
        <v>23604</v>
      </c>
      <c r="S90">
        <v>23956</v>
      </c>
      <c r="T90">
        <v>23894</v>
      </c>
      <c r="U90">
        <v>23460</v>
      </c>
      <c r="V90">
        <v>23245</v>
      </c>
      <c r="W90">
        <v>23193</v>
      </c>
      <c r="X90">
        <v>23833</v>
      </c>
      <c r="Y90">
        <v>23786</v>
      </c>
      <c r="Z90">
        <v>23923</v>
      </c>
      <c r="AA90">
        <v>23772</v>
      </c>
    </row>
    <row r="91" spans="11:27">
      <c r="K91">
        <v>24146</v>
      </c>
      <c r="L91">
        <v>23522</v>
      </c>
      <c r="M91">
        <v>23578</v>
      </c>
      <c r="N91">
        <v>24310</v>
      </c>
      <c r="O91">
        <v>23992</v>
      </c>
      <c r="P91">
        <v>23832</v>
      </c>
      <c r="Q91">
        <v>23746</v>
      </c>
      <c r="R91">
        <v>23572</v>
      </c>
      <c r="S91">
        <v>23905</v>
      </c>
      <c r="T91">
        <v>23956</v>
      </c>
      <c r="U91">
        <v>23617</v>
      </c>
      <c r="V91">
        <v>23163</v>
      </c>
      <c r="W91">
        <v>23068</v>
      </c>
      <c r="X91">
        <v>23866</v>
      </c>
      <c r="Y91">
        <v>23742</v>
      </c>
      <c r="Z91">
        <v>23878</v>
      </c>
      <c r="AA91">
        <v>23761</v>
      </c>
    </row>
    <row r="92" spans="11:27">
      <c r="K92">
        <v>23032</v>
      </c>
      <c r="L92">
        <v>23555</v>
      </c>
      <c r="M92">
        <v>23712</v>
      </c>
      <c r="N92">
        <v>24239</v>
      </c>
      <c r="O92">
        <v>24230</v>
      </c>
      <c r="P92">
        <v>23749</v>
      </c>
      <c r="Q92">
        <v>23593</v>
      </c>
      <c r="R92">
        <v>23661</v>
      </c>
      <c r="S92">
        <v>24054</v>
      </c>
      <c r="T92">
        <v>23858</v>
      </c>
      <c r="U92">
        <v>23400</v>
      </c>
      <c r="V92">
        <v>23327</v>
      </c>
      <c r="W92">
        <v>23175</v>
      </c>
      <c r="X92">
        <v>23666</v>
      </c>
      <c r="Y92">
        <v>23407</v>
      </c>
      <c r="Z92">
        <v>24054</v>
      </c>
      <c r="AA92">
        <v>23867</v>
      </c>
    </row>
    <row r="93" spans="11:27">
      <c r="K93">
        <v>24066</v>
      </c>
      <c r="L93">
        <v>23390</v>
      </c>
      <c r="M93">
        <v>23508</v>
      </c>
      <c r="N93">
        <v>24323</v>
      </c>
      <c r="O93">
        <v>24074</v>
      </c>
      <c r="P93">
        <v>23852</v>
      </c>
      <c r="Q93">
        <v>23693</v>
      </c>
      <c r="R93">
        <v>23521</v>
      </c>
      <c r="S93">
        <v>23889</v>
      </c>
      <c r="T93">
        <v>23961</v>
      </c>
      <c r="U93">
        <v>23426</v>
      </c>
      <c r="V93">
        <v>23085</v>
      </c>
      <c r="W93">
        <v>23199</v>
      </c>
      <c r="X93">
        <v>23832</v>
      </c>
      <c r="Y93">
        <v>23483</v>
      </c>
      <c r="Z93">
        <v>23916</v>
      </c>
      <c r="AA93">
        <v>23942</v>
      </c>
    </row>
    <row r="94" spans="11:27">
      <c r="K94">
        <v>24129</v>
      </c>
      <c r="L94">
        <v>23469</v>
      </c>
      <c r="M94">
        <v>23583</v>
      </c>
      <c r="N94">
        <v>24208</v>
      </c>
      <c r="O94">
        <v>24226</v>
      </c>
      <c r="P94">
        <v>23811</v>
      </c>
      <c r="Q94">
        <v>23688</v>
      </c>
      <c r="R94">
        <v>23708</v>
      </c>
      <c r="S94">
        <v>24139</v>
      </c>
      <c r="T94">
        <v>23746</v>
      </c>
      <c r="U94">
        <v>23544</v>
      </c>
      <c r="V94">
        <v>23312</v>
      </c>
      <c r="W94">
        <v>22908</v>
      </c>
      <c r="X94">
        <v>23828</v>
      </c>
      <c r="Y94">
        <v>23639</v>
      </c>
      <c r="Z94">
        <v>24051</v>
      </c>
      <c r="AA94">
        <v>23773</v>
      </c>
    </row>
    <row r="95" spans="11:27">
      <c r="K95">
        <v>23610</v>
      </c>
      <c r="L95">
        <v>23586</v>
      </c>
      <c r="M95">
        <v>23642</v>
      </c>
      <c r="N95">
        <v>24113</v>
      </c>
      <c r="O95">
        <v>24168</v>
      </c>
      <c r="P95">
        <v>23908</v>
      </c>
      <c r="Q95">
        <v>23625</v>
      </c>
      <c r="R95">
        <v>23586</v>
      </c>
      <c r="S95">
        <v>24016</v>
      </c>
      <c r="T95">
        <v>23955</v>
      </c>
      <c r="U95">
        <v>23418</v>
      </c>
      <c r="V95">
        <v>23313</v>
      </c>
      <c r="W95">
        <v>22949</v>
      </c>
      <c r="X95">
        <v>23903</v>
      </c>
      <c r="Y95">
        <v>23649</v>
      </c>
      <c r="Z95">
        <v>24028</v>
      </c>
      <c r="AA95">
        <v>23782</v>
      </c>
    </row>
    <row r="96" spans="11:27">
      <c r="K96">
        <v>24318</v>
      </c>
      <c r="L96">
        <v>23471</v>
      </c>
      <c r="M96">
        <v>23647</v>
      </c>
      <c r="N96">
        <v>24225</v>
      </c>
      <c r="O96">
        <v>24098</v>
      </c>
      <c r="P96">
        <v>23962</v>
      </c>
      <c r="Q96">
        <v>23665</v>
      </c>
      <c r="R96">
        <v>23534</v>
      </c>
      <c r="S96">
        <v>23944</v>
      </c>
      <c r="T96">
        <v>23814</v>
      </c>
      <c r="U96">
        <v>23379</v>
      </c>
      <c r="V96">
        <v>23102</v>
      </c>
      <c r="W96">
        <v>23074</v>
      </c>
      <c r="X96">
        <v>23661</v>
      </c>
      <c r="Y96">
        <v>23508</v>
      </c>
      <c r="Z96">
        <v>23984</v>
      </c>
      <c r="AA96">
        <v>23677</v>
      </c>
    </row>
    <row r="97" spans="11:27">
      <c r="K97">
        <v>24221</v>
      </c>
      <c r="L97">
        <v>23562</v>
      </c>
      <c r="M97">
        <v>23615</v>
      </c>
      <c r="N97">
        <v>24187</v>
      </c>
      <c r="O97">
        <v>24133</v>
      </c>
      <c r="P97">
        <v>23822</v>
      </c>
      <c r="Q97">
        <v>23650</v>
      </c>
      <c r="R97">
        <v>23737</v>
      </c>
      <c r="S97">
        <v>24068</v>
      </c>
      <c r="T97">
        <v>23954</v>
      </c>
      <c r="U97">
        <v>23449</v>
      </c>
      <c r="V97">
        <v>23308</v>
      </c>
      <c r="W97">
        <v>23036</v>
      </c>
      <c r="X97">
        <v>23818</v>
      </c>
      <c r="Y97">
        <v>23458</v>
      </c>
      <c r="Z97">
        <v>24076</v>
      </c>
      <c r="AA97">
        <v>23730</v>
      </c>
    </row>
    <row r="98" spans="11:27">
      <c r="K98">
        <v>23583</v>
      </c>
      <c r="L98">
        <v>23554</v>
      </c>
      <c r="M98">
        <v>23658</v>
      </c>
      <c r="N98">
        <v>24336</v>
      </c>
      <c r="O98">
        <v>24126</v>
      </c>
      <c r="P98">
        <v>23695</v>
      </c>
      <c r="Q98">
        <v>23581</v>
      </c>
      <c r="R98">
        <v>23574</v>
      </c>
      <c r="S98">
        <v>23961</v>
      </c>
      <c r="T98">
        <v>23992</v>
      </c>
      <c r="U98">
        <v>23483</v>
      </c>
      <c r="V98">
        <v>23165</v>
      </c>
      <c r="W98">
        <v>23157</v>
      </c>
      <c r="X98">
        <v>23964</v>
      </c>
      <c r="Y98">
        <v>23517</v>
      </c>
      <c r="Z98">
        <v>24054</v>
      </c>
      <c r="AA98">
        <v>23714</v>
      </c>
    </row>
    <row r="99" spans="11:27">
      <c r="K99">
        <v>24238</v>
      </c>
      <c r="L99">
        <v>23630</v>
      </c>
      <c r="M99">
        <v>23647</v>
      </c>
      <c r="N99">
        <v>24130</v>
      </c>
      <c r="O99">
        <v>24369</v>
      </c>
      <c r="P99">
        <v>24038</v>
      </c>
      <c r="Q99">
        <v>23769</v>
      </c>
      <c r="R99">
        <v>23599</v>
      </c>
      <c r="S99">
        <v>23861</v>
      </c>
      <c r="T99">
        <v>23947</v>
      </c>
      <c r="U99">
        <v>23453</v>
      </c>
      <c r="V99">
        <v>23320</v>
      </c>
      <c r="W99">
        <v>23198</v>
      </c>
      <c r="X99">
        <v>23718</v>
      </c>
      <c r="Y99">
        <v>23749</v>
      </c>
      <c r="Z99">
        <v>23906</v>
      </c>
      <c r="AA99">
        <v>23751</v>
      </c>
    </row>
    <row r="100" spans="11:27">
      <c r="K100">
        <v>23445</v>
      </c>
      <c r="L100">
        <v>23510</v>
      </c>
      <c r="M100">
        <v>23665</v>
      </c>
      <c r="N100">
        <v>24312</v>
      </c>
      <c r="O100">
        <v>24127</v>
      </c>
      <c r="P100">
        <v>23903</v>
      </c>
      <c r="Q100">
        <v>23745</v>
      </c>
      <c r="R100">
        <v>23567</v>
      </c>
      <c r="S100">
        <v>23991</v>
      </c>
      <c r="T100">
        <v>23962</v>
      </c>
      <c r="U100">
        <v>23593</v>
      </c>
      <c r="V100">
        <v>23276</v>
      </c>
      <c r="W100">
        <v>23143</v>
      </c>
      <c r="X100">
        <v>23748</v>
      </c>
      <c r="Y100">
        <v>23499</v>
      </c>
      <c r="Z100">
        <v>23817</v>
      </c>
      <c r="AA100">
        <v>23680</v>
      </c>
    </row>
    <row r="101" spans="11:27">
      <c r="K101">
        <v>23226</v>
      </c>
      <c r="L101">
        <v>23630</v>
      </c>
      <c r="M101">
        <v>23509</v>
      </c>
      <c r="N101">
        <v>24325</v>
      </c>
      <c r="O101">
        <v>24011</v>
      </c>
      <c r="P101">
        <v>23893</v>
      </c>
      <c r="Q101">
        <v>23765</v>
      </c>
      <c r="R101">
        <v>23682</v>
      </c>
      <c r="S101">
        <v>23956</v>
      </c>
      <c r="T101">
        <v>23998</v>
      </c>
      <c r="U101">
        <v>23432</v>
      </c>
      <c r="V101">
        <v>23145</v>
      </c>
      <c r="W101">
        <v>23226</v>
      </c>
      <c r="X101">
        <v>23928</v>
      </c>
      <c r="Y101">
        <v>23650</v>
      </c>
      <c r="Z101">
        <v>24044</v>
      </c>
      <c r="AA101">
        <v>23677</v>
      </c>
    </row>
    <row r="102" spans="11:27">
      <c r="K102">
        <v>24295</v>
      </c>
      <c r="L102">
        <v>23584</v>
      </c>
      <c r="M102">
        <v>23778</v>
      </c>
      <c r="N102">
        <v>24163</v>
      </c>
      <c r="O102">
        <v>24243</v>
      </c>
      <c r="P102">
        <v>23800</v>
      </c>
      <c r="Q102">
        <v>23726</v>
      </c>
      <c r="R102">
        <v>23606</v>
      </c>
      <c r="S102">
        <v>23938</v>
      </c>
      <c r="T102">
        <v>23982</v>
      </c>
      <c r="U102">
        <v>23340</v>
      </c>
      <c r="V102">
        <v>23148</v>
      </c>
      <c r="W102">
        <v>23116</v>
      </c>
      <c r="X102">
        <v>23923</v>
      </c>
      <c r="Y102">
        <v>23560</v>
      </c>
      <c r="Z102">
        <v>24185</v>
      </c>
      <c r="AA102">
        <v>23842</v>
      </c>
    </row>
    <row r="103" spans="11:27">
      <c r="K103">
        <v>24280</v>
      </c>
      <c r="L103">
        <v>23597</v>
      </c>
      <c r="M103">
        <v>23786</v>
      </c>
      <c r="N103">
        <v>24302</v>
      </c>
      <c r="O103">
        <v>24288</v>
      </c>
      <c r="P103">
        <v>23804</v>
      </c>
      <c r="Q103">
        <v>23747</v>
      </c>
      <c r="R103">
        <v>23667</v>
      </c>
      <c r="S103">
        <v>23992</v>
      </c>
      <c r="T103">
        <v>23981</v>
      </c>
      <c r="U103">
        <v>23596</v>
      </c>
      <c r="V103">
        <v>23153</v>
      </c>
      <c r="W103">
        <v>23177</v>
      </c>
      <c r="X103">
        <v>23866</v>
      </c>
      <c r="Y103">
        <v>23707</v>
      </c>
      <c r="Z103">
        <v>23947</v>
      </c>
      <c r="AA103">
        <v>23844</v>
      </c>
    </row>
    <row r="104" spans="11:27">
      <c r="K104">
        <v>24193</v>
      </c>
      <c r="L104">
        <v>23689</v>
      </c>
      <c r="M104">
        <v>23589</v>
      </c>
      <c r="N104">
        <v>24193</v>
      </c>
      <c r="O104">
        <v>24241</v>
      </c>
      <c r="P104">
        <v>23849</v>
      </c>
      <c r="Q104">
        <v>23646</v>
      </c>
      <c r="R104">
        <v>23646</v>
      </c>
      <c r="S104">
        <v>24019</v>
      </c>
      <c r="T104">
        <v>23871</v>
      </c>
      <c r="U104">
        <v>23487</v>
      </c>
      <c r="V104">
        <v>23111</v>
      </c>
      <c r="W104">
        <v>23105</v>
      </c>
      <c r="X104">
        <v>23634</v>
      </c>
      <c r="Y104">
        <v>23593</v>
      </c>
      <c r="Z104">
        <v>23990</v>
      </c>
      <c r="AA104">
        <v>23704</v>
      </c>
    </row>
    <row r="105" spans="11:27">
      <c r="K105">
        <v>24025</v>
      </c>
      <c r="L105">
        <v>23492</v>
      </c>
      <c r="M105">
        <v>23637</v>
      </c>
      <c r="N105">
        <v>24271</v>
      </c>
      <c r="O105">
        <v>24156</v>
      </c>
      <c r="P105">
        <v>23867</v>
      </c>
      <c r="Q105">
        <v>23678</v>
      </c>
      <c r="R105">
        <v>23600</v>
      </c>
      <c r="S105">
        <v>24031</v>
      </c>
      <c r="T105">
        <v>23981</v>
      </c>
      <c r="U105">
        <v>23694</v>
      </c>
      <c r="V105">
        <v>23415</v>
      </c>
      <c r="W105">
        <v>23146</v>
      </c>
      <c r="X105">
        <v>23742</v>
      </c>
      <c r="Y105">
        <v>23563</v>
      </c>
      <c r="Z105">
        <v>24032</v>
      </c>
      <c r="AA105">
        <v>23791</v>
      </c>
    </row>
    <row r="106" spans="11:27">
      <c r="K106">
        <v>24107</v>
      </c>
      <c r="L106">
        <v>23587</v>
      </c>
      <c r="M106">
        <v>23583</v>
      </c>
      <c r="N106">
        <v>24190</v>
      </c>
      <c r="O106">
        <v>24303</v>
      </c>
      <c r="P106">
        <v>23874</v>
      </c>
      <c r="Q106">
        <v>23716</v>
      </c>
      <c r="R106">
        <v>23424</v>
      </c>
      <c r="S106">
        <v>23999</v>
      </c>
      <c r="T106">
        <v>23811</v>
      </c>
      <c r="U106">
        <v>23484</v>
      </c>
      <c r="V106">
        <v>23114</v>
      </c>
      <c r="W106">
        <v>23076</v>
      </c>
      <c r="X106">
        <v>23830</v>
      </c>
      <c r="Y106">
        <v>23489</v>
      </c>
      <c r="Z106">
        <v>24062</v>
      </c>
      <c r="AA106">
        <v>23662</v>
      </c>
    </row>
    <row r="107" spans="11:27">
      <c r="K107">
        <v>23457</v>
      </c>
      <c r="L107">
        <v>23485</v>
      </c>
      <c r="M107">
        <v>23677</v>
      </c>
      <c r="N107">
        <v>24320</v>
      </c>
      <c r="O107">
        <v>24258</v>
      </c>
      <c r="P107">
        <v>23874</v>
      </c>
      <c r="Q107">
        <v>23681</v>
      </c>
      <c r="R107">
        <v>23597</v>
      </c>
      <c r="S107">
        <v>23962</v>
      </c>
      <c r="T107">
        <v>23965</v>
      </c>
      <c r="U107">
        <v>23441</v>
      </c>
      <c r="V107">
        <v>23225</v>
      </c>
      <c r="W107">
        <v>23049</v>
      </c>
      <c r="X107">
        <v>23801</v>
      </c>
      <c r="Y107">
        <v>23520</v>
      </c>
      <c r="Z107">
        <v>23840</v>
      </c>
      <c r="AA107">
        <v>23823</v>
      </c>
    </row>
    <row r="108" spans="11:27">
      <c r="K108">
        <v>24129</v>
      </c>
      <c r="L108">
        <v>23455</v>
      </c>
      <c r="M108">
        <v>23565</v>
      </c>
      <c r="N108">
        <v>24376</v>
      </c>
      <c r="O108">
        <v>24187</v>
      </c>
      <c r="P108">
        <v>23854</v>
      </c>
      <c r="Q108">
        <v>23750</v>
      </c>
      <c r="R108">
        <v>23594</v>
      </c>
      <c r="S108">
        <v>23732</v>
      </c>
      <c r="T108">
        <v>23932</v>
      </c>
      <c r="U108">
        <v>23417</v>
      </c>
      <c r="V108">
        <v>23067</v>
      </c>
      <c r="W108">
        <v>22989</v>
      </c>
      <c r="X108">
        <v>23880</v>
      </c>
      <c r="Y108">
        <v>23752</v>
      </c>
      <c r="Z108">
        <v>23986</v>
      </c>
      <c r="AA108">
        <v>23854</v>
      </c>
    </row>
    <row r="109" spans="11:27">
      <c r="K109">
        <v>24458</v>
      </c>
      <c r="L109">
        <v>23532</v>
      </c>
      <c r="M109">
        <v>23689</v>
      </c>
      <c r="N109">
        <v>24152</v>
      </c>
      <c r="O109">
        <v>24113</v>
      </c>
      <c r="P109">
        <v>23972</v>
      </c>
      <c r="Q109">
        <v>23879</v>
      </c>
      <c r="R109">
        <v>23581</v>
      </c>
      <c r="S109">
        <v>23987</v>
      </c>
      <c r="T109">
        <v>24037</v>
      </c>
      <c r="U109">
        <v>23474</v>
      </c>
      <c r="V109">
        <v>23072</v>
      </c>
      <c r="W109">
        <v>23162</v>
      </c>
      <c r="X109">
        <v>23844</v>
      </c>
      <c r="Y109">
        <v>23680</v>
      </c>
      <c r="Z109">
        <v>23945</v>
      </c>
      <c r="AA109">
        <v>23856</v>
      </c>
    </row>
    <row r="110" spans="11:27">
      <c r="K110">
        <v>23214</v>
      </c>
      <c r="L110">
        <v>23563</v>
      </c>
      <c r="M110">
        <v>23618</v>
      </c>
      <c r="N110">
        <v>24252</v>
      </c>
      <c r="O110">
        <v>24227</v>
      </c>
      <c r="P110">
        <v>23963</v>
      </c>
      <c r="Q110">
        <v>23685</v>
      </c>
      <c r="R110">
        <v>23671</v>
      </c>
      <c r="S110">
        <v>23878</v>
      </c>
      <c r="T110">
        <v>23859</v>
      </c>
      <c r="U110">
        <v>23464</v>
      </c>
      <c r="V110">
        <v>23225</v>
      </c>
      <c r="W110">
        <v>23055</v>
      </c>
      <c r="X110">
        <v>23866</v>
      </c>
      <c r="Y110">
        <v>23443</v>
      </c>
      <c r="Z110">
        <v>24024</v>
      </c>
      <c r="AA110">
        <v>23874</v>
      </c>
    </row>
    <row r="111" spans="11:27">
      <c r="K111">
        <v>23780</v>
      </c>
      <c r="L111">
        <v>23590</v>
      </c>
      <c r="M111">
        <v>23673</v>
      </c>
      <c r="N111">
        <v>24346</v>
      </c>
      <c r="O111">
        <v>24013</v>
      </c>
      <c r="P111">
        <v>23814</v>
      </c>
      <c r="Q111">
        <v>23730</v>
      </c>
      <c r="R111">
        <v>23642</v>
      </c>
      <c r="S111">
        <v>23840</v>
      </c>
      <c r="T111">
        <v>23911</v>
      </c>
      <c r="U111">
        <v>23471</v>
      </c>
      <c r="V111">
        <v>23205</v>
      </c>
      <c r="W111">
        <v>23169</v>
      </c>
      <c r="X111">
        <v>23729</v>
      </c>
      <c r="Y111">
        <v>23700</v>
      </c>
      <c r="Z111">
        <v>24011</v>
      </c>
      <c r="AA111">
        <v>23731</v>
      </c>
    </row>
    <row r="112" spans="11:27">
      <c r="K112">
        <v>24277</v>
      </c>
      <c r="L112">
        <v>23512</v>
      </c>
      <c r="M112">
        <v>23711</v>
      </c>
      <c r="N112">
        <v>24236</v>
      </c>
      <c r="O112">
        <v>24213</v>
      </c>
      <c r="P112">
        <v>23961</v>
      </c>
      <c r="Q112">
        <v>23842</v>
      </c>
      <c r="R112">
        <v>23478</v>
      </c>
      <c r="S112">
        <v>24032</v>
      </c>
      <c r="T112">
        <v>23873</v>
      </c>
      <c r="U112">
        <v>23357</v>
      </c>
      <c r="V112">
        <v>23408</v>
      </c>
      <c r="W112">
        <v>23230</v>
      </c>
      <c r="X112">
        <v>23792</v>
      </c>
      <c r="Y112">
        <v>23700</v>
      </c>
      <c r="Z112">
        <v>23978</v>
      </c>
      <c r="AA112">
        <v>23831</v>
      </c>
    </row>
    <row r="113" spans="11:27">
      <c r="K113">
        <v>23489</v>
      </c>
      <c r="L113">
        <v>23465</v>
      </c>
      <c r="M113">
        <v>23530</v>
      </c>
      <c r="N113">
        <v>24289</v>
      </c>
      <c r="O113">
        <v>24206</v>
      </c>
      <c r="P113">
        <v>24109</v>
      </c>
      <c r="Q113">
        <v>23704</v>
      </c>
      <c r="R113">
        <v>23841</v>
      </c>
      <c r="S113">
        <v>23994</v>
      </c>
      <c r="T113">
        <v>23964</v>
      </c>
      <c r="U113">
        <v>23567</v>
      </c>
      <c r="V113">
        <v>23178</v>
      </c>
      <c r="W113">
        <v>23014</v>
      </c>
      <c r="X113">
        <v>23914</v>
      </c>
      <c r="Y113">
        <v>23669</v>
      </c>
      <c r="Z113">
        <v>24128</v>
      </c>
      <c r="AA113">
        <v>23825</v>
      </c>
    </row>
    <row r="114" spans="11:27">
      <c r="K114">
        <v>24263</v>
      </c>
      <c r="L114">
        <v>23556</v>
      </c>
      <c r="M114">
        <v>23633</v>
      </c>
      <c r="N114">
        <v>24125</v>
      </c>
      <c r="O114">
        <v>24200</v>
      </c>
      <c r="P114">
        <v>23862</v>
      </c>
      <c r="Q114">
        <v>23699</v>
      </c>
      <c r="R114">
        <v>23662</v>
      </c>
      <c r="S114">
        <v>23912</v>
      </c>
      <c r="T114">
        <v>24037</v>
      </c>
      <c r="U114">
        <v>23405</v>
      </c>
      <c r="V114">
        <v>23314</v>
      </c>
      <c r="W114">
        <v>23096</v>
      </c>
      <c r="X114">
        <v>23832</v>
      </c>
      <c r="Y114">
        <v>23771</v>
      </c>
      <c r="Z114">
        <v>23962</v>
      </c>
      <c r="AA114">
        <v>23767</v>
      </c>
    </row>
    <row r="115" spans="11:27">
      <c r="K115">
        <v>23827</v>
      </c>
      <c r="L115">
        <v>23683</v>
      </c>
      <c r="M115">
        <v>23413</v>
      </c>
      <c r="N115">
        <v>24107</v>
      </c>
      <c r="O115">
        <v>24215</v>
      </c>
      <c r="P115">
        <v>23836</v>
      </c>
      <c r="Q115">
        <v>23656</v>
      </c>
      <c r="R115">
        <v>23622</v>
      </c>
      <c r="S115">
        <v>24018</v>
      </c>
      <c r="T115">
        <v>23821</v>
      </c>
      <c r="U115">
        <v>23415</v>
      </c>
      <c r="V115">
        <v>23292</v>
      </c>
      <c r="W115">
        <v>23227</v>
      </c>
      <c r="X115">
        <v>23767</v>
      </c>
      <c r="Y115">
        <v>23658</v>
      </c>
      <c r="Z115">
        <v>23993</v>
      </c>
      <c r="AA115">
        <v>24010</v>
      </c>
    </row>
    <row r="116" spans="11:27">
      <c r="K116">
        <v>23695</v>
      </c>
      <c r="L116">
        <v>23581</v>
      </c>
      <c r="M116">
        <v>23699</v>
      </c>
      <c r="N116">
        <v>24101</v>
      </c>
      <c r="O116">
        <v>24327</v>
      </c>
      <c r="P116">
        <v>23792</v>
      </c>
      <c r="Q116">
        <v>23645</v>
      </c>
      <c r="R116">
        <v>23630</v>
      </c>
      <c r="S116">
        <v>23964</v>
      </c>
      <c r="T116">
        <v>23972</v>
      </c>
      <c r="U116">
        <v>23346</v>
      </c>
      <c r="V116">
        <v>23321</v>
      </c>
      <c r="W116">
        <v>23223</v>
      </c>
      <c r="X116">
        <v>23771</v>
      </c>
      <c r="Y116">
        <v>23650</v>
      </c>
      <c r="Z116">
        <v>23817</v>
      </c>
      <c r="AA116">
        <v>23721</v>
      </c>
    </row>
    <row r="117" spans="11:27">
      <c r="K117">
        <v>23906</v>
      </c>
      <c r="L117">
        <v>23498</v>
      </c>
      <c r="M117">
        <v>23849</v>
      </c>
      <c r="N117">
        <v>24235</v>
      </c>
      <c r="O117">
        <v>24075</v>
      </c>
      <c r="P117">
        <v>23875</v>
      </c>
      <c r="Q117">
        <v>23600</v>
      </c>
      <c r="R117">
        <v>23689</v>
      </c>
      <c r="S117">
        <v>23964</v>
      </c>
      <c r="T117">
        <v>23926</v>
      </c>
      <c r="U117">
        <v>23548</v>
      </c>
      <c r="V117">
        <v>23227</v>
      </c>
      <c r="W117">
        <v>23171</v>
      </c>
      <c r="X117">
        <v>23874</v>
      </c>
      <c r="Y117">
        <v>23593</v>
      </c>
      <c r="Z117">
        <v>23973</v>
      </c>
      <c r="AA117">
        <v>23776</v>
      </c>
    </row>
    <row r="118" spans="11:27">
      <c r="K118">
        <v>24171</v>
      </c>
      <c r="L118">
        <v>23423</v>
      </c>
      <c r="M118">
        <v>23657</v>
      </c>
      <c r="N118">
        <v>24161</v>
      </c>
      <c r="O118">
        <v>24290</v>
      </c>
      <c r="P118">
        <v>23870</v>
      </c>
      <c r="Q118">
        <v>23689</v>
      </c>
      <c r="R118">
        <v>23558</v>
      </c>
      <c r="S118">
        <v>24024</v>
      </c>
      <c r="T118">
        <v>23913</v>
      </c>
      <c r="U118">
        <v>23457</v>
      </c>
      <c r="V118">
        <v>23284</v>
      </c>
      <c r="W118">
        <v>23167</v>
      </c>
      <c r="X118">
        <v>23903</v>
      </c>
      <c r="Y118">
        <v>23623</v>
      </c>
      <c r="Z118">
        <v>24130</v>
      </c>
      <c r="AA118">
        <v>23783</v>
      </c>
    </row>
    <row r="119" spans="11:27">
      <c r="K119">
        <v>24149</v>
      </c>
      <c r="L119">
        <v>23279</v>
      </c>
      <c r="M119">
        <v>23465</v>
      </c>
      <c r="N119">
        <v>24202</v>
      </c>
      <c r="O119">
        <v>24261</v>
      </c>
      <c r="P119">
        <v>23889</v>
      </c>
      <c r="Q119">
        <v>23635</v>
      </c>
      <c r="R119">
        <v>23695</v>
      </c>
      <c r="S119">
        <v>23933</v>
      </c>
      <c r="T119">
        <v>23975</v>
      </c>
      <c r="U119">
        <v>23387</v>
      </c>
      <c r="V119">
        <v>23160</v>
      </c>
      <c r="W119">
        <v>23068</v>
      </c>
      <c r="X119">
        <v>23964</v>
      </c>
      <c r="Y119">
        <v>23605</v>
      </c>
      <c r="Z119">
        <v>23862</v>
      </c>
      <c r="AA119">
        <v>23736</v>
      </c>
    </row>
    <row r="120" spans="11:27">
      <c r="K120">
        <v>22981</v>
      </c>
      <c r="L120">
        <v>23515</v>
      </c>
      <c r="M120">
        <v>23584</v>
      </c>
      <c r="N120">
        <v>24212</v>
      </c>
      <c r="O120">
        <v>24144</v>
      </c>
      <c r="P120">
        <v>23947</v>
      </c>
      <c r="Q120">
        <v>23838</v>
      </c>
      <c r="R120">
        <v>23634</v>
      </c>
      <c r="S120">
        <v>23951</v>
      </c>
      <c r="T120">
        <v>23865</v>
      </c>
      <c r="U120">
        <v>23490</v>
      </c>
      <c r="V120">
        <v>23170</v>
      </c>
      <c r="W120">
        <v>23039</v>
      </c>
      <c r="X120">
        <v>23815</v>
      </c>
      <c r="Y120">
        <v>23504</v>
      </c>
      <c r="Z120">
        <v>24116</v>
      </c>
      <c r="AA120">
        <v>23708</v>
      </c>
    </row>
    <row r="121" spans="11:27">
      <c r="K121">
        <v>23835</v>
      </c>
      <c r="L121">
        <v>23426</v>
      </c>
      <c r="M121">
        <v>23788</v>
      </c>
      <c r="N121">
        <v>24258</v>
      </c>
      <c r="O121">
        <v>24201</v>
      </c>
      <c r="P121">
        <v>23981</v>
      </c>
      <c r="Q121">
        <v>23769</v>
      </c>
      <c r="R121">
        <v>23647</v>
      </c>
      <c r="S121">
        <v>23918</v>
      </c>
      <c r="T121">
        <v>23971</v>
      </c>
      <c r="U121">
        <v>23474</v>
      </c>
      <c r="V121">
        <v>23273</v>
      </c>
      <c r="W121">
        <v>23208</v>
      </c>
      <c r="X121">
        <v>23793</v>
      </c>
      <c r="Y121">
        <v>23662</v>
      </c>
      <c r="Z121">
        <v>24015</v>
      </c>
      <c r="AA121">
        <v>23853</v>
      </c>
    </row>
    <row r="122" spans="11:27">
      <c r="K122">
        <v>24154</v>
      </c>
      <c r="L122">
        <v>23697</v>
      </c>
      <c r="M122">
        <v>23492</v>
      </c>
      <c r="N122">
        <v>24190</v>
      </c>
      <c r="O122">
        <v>24011</v>
      </c>
      <c r="P122">
        <v>23813</v>
      </c>
      <c r="Q122">
        <v>23737</v>
      </c>
      <c r="R122">
        <v>23771</v>
      </c>
      <c r="S122">
        <v>23970</v>
      </c>
      <c r="T122">
        <v>23927</v>
      </c>
      <c r="U122">
        <v>23424</v>
      </c>
      <c r="V122">
        <v>23174</v>
      </c>
      <c r="W122">
        <v>23244</v>
      </c>
      <c r="X122">
        <v>23698</v>
      </c>
      <c r="Y122">
        <v>23652</v>
      </c>
      <c r="Z122">
        <v>24007</v>
      </c>
      <c r="AA122">
        <v>23823</v>
      </c>
    </row>
    <row r="123" spans="11:27">
      <c r="K123">
        <v>24515</v>
      </c>
      <c r="L123">
        <v>23489</v>
      </c>
      <c r="M123">
        <v>23598</v>
      </c>
      <c r="N123">
        <v>24226</v>
      </c>
      <c r="O123">
        <v>24161</v>
      </c>
      <c r="P123">
        <v>23859</v>
      </c>
      <c r="Q123">
        <v>23825</v>
      </c>
      <c r="R123">
        <v>23945</v>
      </c>
      <c r="S123">
        <v>24059</v>
      </c>
      <c r="T123">
        <v>23916</v>
      </c>
      <c r="U123">
        <v>23391</v>
      </c>
      <c r="V123">
        <v>23215</v>
      </c>
      <c r="W123">
        <v>23066</v>
      </c>
      <c r="X123">
        <v>23695</v>
      </c>
      <c r="Y123">
        <v>23543</v>
      </c>
      <c r="Z123">
        <v>24033</v>
      </c>
      <c r="AA123">
        <v>23809</v>
      </c>
    </row>
    <row r="124" spans="11:27">
      <c r="K124">
        <v>22947</v>
      </c>
      <c r="L124">
        <v>23675</v>
      </c>
      <c r="M124">
        <v>23720</v>
      </c>
      <c r="N124">
        <v>24205</v>
      </c>
      <c r="O124">
        <v>24005</v>
      </c>
      <c r="P124">
        <v>23760</v>
      </c>
      <c r="Q124">
        <v>23671</v>
      </c>
      <c r="R124">
        <v>23600</v>
      </c>
      <c r="S124">
        <v>23889</v>
      </c>
      <c r="T124">
        <v>23991</v>
      </c>
      <c r="U124">
        <v>23438</v>
      </c>
      <c r="V124">
        <v>23265</v>
      </c>
      <c r="W124">
        <v>23189</v>
      </c>
      <c r="X124">
        <v>23791</v>
      </c>
      <c r="Y124">
        <v>23561</v>
      </c>
      <c r="Z124">
        <v>24074</v>
      </c>
      <c r="AA124">
        <v>23816</v>
      </c>
    </row>
    <row r="125" spans="11:27">
      <c r="K125">
        <v>23365</v>
      </c>
      <c r="L125">
        <v>23587</v>
      </c>
      <c r="M125">
        <v>23575</v>
      </c>
      <c r="N125">
        <v>24292</v>
      </c>
      <c r="O125">
        <v>24230</v>
      </c>
      <c r="P125">
        <v>23860</v>
      </c>
      <c r="Q125">
        <v>23715</v>
      </c>
      <c r="R125">
        <v>23648</v>
      </c>
      <c r="S125">
        <v>23937</v>
      </c>
      <c r="T125">
        <v>24015</v>
      </c>
      <c r="U125">
        <v>23507</v>
      </c>
      <c r="V125">
        <v>23129</v>
      </c>
      <c r="W125">
        <v>23295</v>
      </c>
      <c r="X125">
        <v>23830</v>
      </c>
      <c r="Y125">
        <v>23586</v>
      </c>
      <c r="Z125">
        <v>23973</v>
      </c>
      <c r="AA125">
        <v>23660</v>
      </c>
    </row>
    <row r="126" spans="11:27">
      <c r="K126">
        <v>24317</v>
      </c>
      <c r="L126">
        <v>23463</v>
      </c>
      <c r="M126">
        <v>23678</v>
      </c>
      <c r="N126">
        <v>24222</v>
      </c>
      <c r="O126">
        <v>24104</v>
      </c>
      <c r="P126">
        <v>23894</v>
      </c>
      <c r="Q126">
        <v>23772</v>
      </c>
      <c r="R126">
        <v>23598</v>
      </c>
      <c r="S126">
        <v>24104</v>
      </c>
      <c r="T126">
        <v>24054</v>
      </c>
      <c r="U126">
        <v>23428</v>
      </c>
      <c r="V126">
        <v>23212</v>
      </c>
      <c r="W126">
        <v>23147</v>
      </c>
      <c r="X126">
        <v>23861</v>
      </c>
      <c r="Y126">
        <v>23631</v>
      </c>
      <c r="Z126">
        <v>23978</v>
      </c>
      <c r="AA126">
        <v>23710</v>
      </c>
    </row>
    <row r="127" spans="11:27">
      <c r="K127">
        <v>24126</v>
      </c>
      <c r="L127">
        <v>23714</v>
      </c>
      <c r="M127">
        <v>23621</v>
      </c>
      <c r="N127">
        <v>24244</v>
      </c>
      <c r="O127">
        <v>24185</v>
      </c>
      <c r="P127">
        <v>23821</v>
      </c>
      <c r="Q127">
        <v>23706</v>
      </c>
      <c r="R127">
        <v>23671</v>
      </c>
      <c r="S127">
        <v>24155</v>
      </c>
      <c r="T127">
        <v>23874</v>
      </c>
      <c r="U127">
        <v>23534</v>
      </c>
      <c r="V127">
        <v>23324</v>
      </c>
      <c r="W127">
        <v>23236</v>
      </c>
      <c r="X127">
        <v>23812</v>
      </c>
      <c r="Y127">
        <v>23607</v>
      </c>
      <c r="Z127">
        <v>23937</v>
      </c>
      <c r="AA127">
        <v>23682</v>
      </c>
    </row>
    <row r="128" spans="11:27">
      <c r="K128">
        <f>AVERAGE(K68:K127)</f>
        <v>23880.5</v>
      </c>
      <c r="L128">
        <f t="shared" ref="L128:AA128" si="15">AVERAGE(L68:L127)</f>
        <v>23554.0333333333</v>
      </c>
      <c r="M128">
        <f t="shared" si="15"/>
        <v>23637.200000000001</v>
      </c>
      <c r="N128">
        <f t="shared" si="15"/>
        <v>24236.666666666701</v>
      </c>
      <c r="O128">
        <f t="shared" si="15"/>
        <v>24180.333333333299</v>
      </c>
      <c r="P128">
        <f t="shared" si="15"/>
        <v>23893.583333333299</v>
      </c>
      <c r="Q128">
        <f t="shared" si="15"/>
        <v>23701.85</v>
      </c>
      <c r="R128">
        <f t="shared" si="15"/>
        <v>23643.200000000001</v>
      </c>
      <c r="S128">
        <f t="shared" si="15"/>
        <v>23959.5</v>
      </c>
      <c r="T128">
        <f t="shared" si="15"/>
        <v>23928.316666666698</v>
      </c>
      <c r="U128">
        <f t="shared" si="15"/>
        <v>23452.333333333299</v>
      </c>
      <c r="V128">
        <f t="shared" si="15"/>
        <v>23216.416666666701</v>
      </c>
      <c r="W128">
        <f t="shared" si="15"/>
        <v>23140.883333333299</v>
      </c>
      <c r="X128">
        <f t="shared" si="15"/>
        <v>23808.816666666698</v>
      </c>
      <c r="Y128">
        <f t="shared" si="15"/>
        <v>23618.3</v>
      </c>
      <c r="Z128">
        <f t="shared" si="15"/>
        <v>23986.316666666698</v>
      </c>
      <c r="AA128">
        <f t="shared" si="15"/>
        <v>23783.983333333301</v>
      </c>
    </row>
    <row r="129" spans="11:27">
      <c r="K129">
        <f>K67/K128</f>
        <v>25.125102070727198</v>
      </c>
      <c r="L129">
        <f t="shared" ref="L129:AA129" si="16">L67/L128</f>
        <v>25.473344268002201</v>
      </c>
      <c r="M129">
        <f t="shared" si="16"/>
        <v>25.3837171915455</v>
      </c>
      <c r="N129">
        <f t="shared" si="16"/>
        <v>24.755879521386301</v>
      </c>
      <c r="O129">
        <f t="shared" si="16"/>
        <v>24.8135537144511</v>
      </c>
      <c r="P129">
        <f t="shared" si="16"/>
        <v>25.1113443986007</v>
      </c>
      <c r="Q129">
        <f t="shared" si="16"/>
        <v>25.314479671418098</v>
      </c>
      <c r="R129">
        <f t="shared" si="16"/>
        <v>25.377275495702801</v>
      </c>
      <c r="S129">
        <f t="shared" si="16"/>
        <v>25.042258811744802</v>
      </c>
      <c r="T129">
        <f t="shared" si="16"/>
        <v>25.074893832202999</v>
      </c>
      <c r="U129">
        <f t="shared" si="16"/>
        <v>25.583808291996501</v>
      </c>
      <c r="V129">
        <f t="shared" si="16"/>
        <v>25.843781519542599</v>
      </c>
      <c r="W129">
        <f t="shared" si="16"/>
        <v>25.928137286605999</v>
      </c>
      <c r="X129">
        <f t="shared" si="16"/>
        <v>25.200748462229299</v>
      </c>
      <c r="Y129">
        <f t="shared" si="16"/>
        <v>25.404029925947299</v>
      </c>
      <c r="Z129">
        <f t="shared" si="16"/>
        <v>25.0142616033169</v>
      </c>
      <c r="AA129">
        <f t="shared" si="16"/>
        <v>25.227061068408101</v>
      </c>
    </row>
    <row r="130" spans="11:27">
      <c r="K130">
        <f>1000/K129*60</f>
        <v>2388.0500000000002</v>
      </c>
      <c r="L130">
        <f t="shared" ref="L130:AA130" si="17">1000/L129*60</f>
        <v>2355.40333333333</v>
      </c>
      <c r="M130">
        <f t="shared" si="17"/>
        <v>2363.7199999999998</v>
      </c>
      <c r="N130">
        <f t="shared" si="17"/>
        <v>2423.6666666666702</v>
      </c>
      <c r="O130">
        <f t="shared" si="17"/>
        <v>2418.0333333333301</v>
      </c>
      <c r="P130">
        <f t="shared" si="17"/>
        <v>2389.3583333333299</v>
      </c>
      <c r="Q130">
        <f t="shared" si="17"/>
        <v>2370.1849999999999</v>
      </c>
      <c r="R130">
        <f t="shared" si="17"/>
        <v>2364.3200000000002</v>
      </c>
      <c r="S130">
        <f t="shared" si="17"/>
        <v>2395.9499999999998</v>
      </c>
      <c r="T130">
        <f t="shared" si="17"/>
        <v>2392.8316666666701</v>
      </c>
      <c r="U130">
        <f t="shared" si="17"/>
        <v>2345.2333333333299</v>
      </c>
      <c r="V130">
        <f t="shared" si="17"/>
        <v>2321.6416666666701</v>
      </c>
      <c r="W130">
        <f t="shared" si="17"/>
        <v>2314.08833333333</v>
      </c>
      <c r="X130">
        <f t="shared" si="17"/>
        <v>2380.8816666666698</v>
      </c>
      <c r="Y130">
        <f t="shared" si="17"/>
        <v>2361.83</v>
      </c>
      <c r="Z130">
        <f t="shared" si="17"/>
        <v>2398.6316666666698</v>
      </c>
      <c r="AA130">
        <f t="shared" si="17"/>
        <v>2378.3983333333299</v>
      </c>
    </row>
    <row r="131" spans="11:27">
      <c r="K131">
        <v>10</v>
      </c>
      <c r="L131">
        <v>20</v>
      </c>
      <c r="M131">
        <v>30</v>
      </c>
      <c r="N131">
        <v>40</v>
      </c>
      <c r="O131">
        <v>50</v>
      </c>
      <c r="P131">
        <v>60</v>
      </c>
      <c r="Q131">
        <v>70</v>
      </c>
      <c r="R131">
        <v>80</v>
      </c>
      <c r="S131">
        <v>90</v>
      </c>
      <c r="T131">
        <v>100</v>
      </c>
      <c r="U131">
        <v>110</v>
      </c>
      <c r="V131">
        <v>120</v>
      </c>
      <c r="W131">
        <v>130</v>
      </c>
      <c r="X131">
        <v>140</v>
      </c>
      <c r="Y131">
        <v>150</v>
      </c>
      <c r="Z131">
        <v>160</v>
      </c>
      <c r="AA131">
        <v>170</v>
      </c>
    </row>
    <row r="136" spans="11:27">
      <c r="K136" s="11">
        <f>1000*60*10</f>
        <v>600000</v>
      </c>
      <c r="L136" s="11">
        <f t="shared" ref="L136:AA136" si="18">1000*60*10</f>
        <v>600000</v>
      </c>
      <c r="M136" s="11">
        <f t="shared" si="18"/>
        <v>600000</v>
      </c>
      <c r="N136" s="11">
        <f t="shared" si="18"/>
        <v>600000</v>
      </c>
      <c r="O136" s="11">
        <f t="shared" si="18"/>
        <v>600000</v>
      </c>
      <c r="P136" s="11">
        <f t="shared" si="18"/>
        <v>600000</v>
      </c>
      <c r="Q136" s="11">
        <f t="shared" si="18"/>
        <v>600000</v>
      </c>
      <c r="R136" s="11">
        <f t="shared" si="18"/>
        <v>600000</v>
      </c>
      <c r="S136" s="11">
        <f t="shared" si="18"/>
        <v>600000</v>
      </c>
      <c r="T136" s="11">
        <f t="shared" si="18"/>
        <v>600000</v>
      </c>
      <c r="U136" s="11">
        <f t="shared" si="18"/>
        <v>600000</v>
      </c>
      <c r="V136" s="11">
        <f t="shared" si="18"/>
        <v>600000</v>
      </c>
      <c r="W136" s="11">
        <f t="shared" si="18"/>
        <v>600000</v>
      </c>
      <c r="X136" s="11">
        <f t="shared" si="18"/>
        <v>600000</v>
      </c>
      <c r="Y136" s="11">
        <f t="shared" si="18"/>
        <v>600000</v>
      </c>
      <c r="Z136" s="11">
        <f t="shared" si="18"/>
        <v>600000</v>
      </c>
      <c r="AA136" s="11">
        <f t="shared" si="18"/>
        <v>600000</v>
      </c>
    </row>
    <row r="137" spans="11:27">
      <c r="K137">
        <v>24584</v>
      </c>
      <c r="L137">
        <v>22968</v>
      </c>
      <c r="M137">
        <v>22839</v>
      </c>
      <c r="N137">
        <v>22955</v>
      </c>
      <c r="O137">
        <v>23001</v>
      </c>
      <c r="P137">
        <v>23056</v>
      </c>
      <c r="Q137">
        <v>23254</v>
      </c>
      <c r="R137">
        <v>23230</v>
      </c>
      <c r="S137">
        <v>23080</v>
      </c>
      <c r="T137">
        <v>23085</v>
      </c>
      <c r="U137">
        <v>23083</v>
      </c>
      <c r="V137">
        <v>23195</v>
      </c>
      <c r="W137">
        <v>23015</v>
      </c>
      <c r="X137">
        <v>23417</v>
      </c>
      <c r="Y137">
        <v>23024</v>
      </c>
      <c r="Z137">
        <v>22861</v>
      </c>
      <c r="AA137">
        <v>23004</v>
      </c>
    </row>
    <row r="138" spans="11:27">
      <c r="K138">
        <v>24672</v>
      </c>
      <c r="L138">
        <v>22968</v>
      </c>
      <c r="M138">
        <v>22714</v>
      </c>
      <c r="N138">
        <v>22823</v>
      </c>
      <c r="O138">
        <v>22996</v>
      </c>
      <c r="P138">
        <v>23004</v>
      </c>
      <c r="Q138">
        <v>23157</v>
      </c>
      <c r="R138">
        <v>23214</v>
      </c>
      <c r="S138">
        <v>23178</v>
      </c>
      <c r="T138">
        <v>23221</v>
      </c>
      <c r="U138">
        <v>23092</v>
      </c>
      <c r="V138">
        <v>23276</v>
      </c>
      <c r="W138">
        <v>23042</v>
      </c>
      <c r="X138">
        <v>23489</v>
      </c>
      <c r="Y138">
        <v>23078</v>
      </c>
      <c r="Z138">
        <v>22889</v>
      </c>
      <c r="AA138">
        <v>22832</v>
      </c>
    </row>
    <row r="139" spans="11:27">
      <c r="K139">
        <v>24667</v>
      </c>
      <c r="L139">
        <v>22795</v>
      </c>
      <c r="M139">
        <v>22693</v>
      </c>
      <c r="N139">
        <v>22887</v>
      </c>
      <c r="O139">
        <v>22948</v>
      </c>
      <c r="P139">
        <v>22991</v>
      </c>
      <c r="Q139">
        <v>23198</v>
      </c>
      <c r="R139">
        <v>23213</v>
      </c>
      <c r="S139">
        <v>23157</v>
      </c>
      <c r="T139">
        <v>23120</v>
      </c>
      <c r="U139">
        <v>23092</v>
      </c>
      <c r="V139">
        <v>23329</v>
      </c>
      <c r="W139">
        <v>22960</v>
      </c>
      <c r="X139">
        <v>23366</v>
      </c>
      <c r="Y139">
        <v>23031</v>
      </c>
      <c r="Z139">
        <v>22944</v>
      </c>
      <c r="AA139">
        <v>23113</v>
      </c>
    </row>
    <row r="140" spans="11:27">
      <c r="K140">
        <v>24578</v>
      </c>
      <c r="L140">
        <v>22833</v>
      </c>
      <c r="M140">
        <v>22841</v>
      </c>
      <c r="N140">
        <v>22951</v>
      </c>
      <c r="O140">
        <v>23055</v>
      </c>
      <c r="P140">
        <v>22994</v>
      </c>
      <c r="Q140">
        <v>23244</v>
      </c>
      <c r="R140">
        <v>23187</v>
      </c>
      <c r="S140">
        <v>23130</v>
      </c>
      <c r="T140">
        <v>23122</v>
      </c>
      <c r="U140">
        <v>23108</v>
      </c>
      <c r="V140">
        <v>23271</v>
      </c>
      <c r="W140">
        <v>23037</v>
      </c>
      <c r="X140">
        <v>23422</v>
      </c>
      <c r="Y140">
        <v>23042</v>
      </c>
      <c r="Z140">
        <v>22922</v>
      </c>
      <c r="AA140">
        <v>23028</v>
      </c>
    </row>
    <row r="141" spans="11:27">
      <c r="K141">
        <v>24702</v>
      </c>
      <c r="L141">
        <v>22840</v>
      </c>
      <c r="M141">
        <v>22767</v>
      </c>
      <c r="N141">
        <v>22989</v>
      </c>
      <c r="O141">
        <v>23123</v>
      </c>
      <c r="P141">
        <v>22987</v>
      </c>
      <c r="Q141">
        <v>23096</v>
      </c>
      <c r="R141">
        <v>23130</v>
      </c>
      <c r="S141">
        <v>23071</v>
      </c>
      <c r="T141">
        <v>23085</v>
      </c>
      <c r="U141">
        <v>23079</v>
      </c>
      <c r="V141">
        <v>23200</v>
      </c>
      <c r="W141">
        <v>23037</v>
      </c>
      <c r="X141">
        <v>23542</v>
      </c>
      <c r="Y141">
        <v>22877</v>
      </c>
      <c r="Z141">
        <v>22974</v>
      </c>
      <c r="AA141">
        <v>23001</v>
      </c>
    </row>
    <row r="142" spans="11:27">
      <c r="K142">
        <v>24594</v>
      </c>
      <c r="L142">
        <v>22880</v>
      </c>
      <c r="M142">
        <v>22864</v>
      </c>
      <c r="N142">
        <v>22985</v>
      </c>
      <c r="O142">
        <v>22953</v>
      </c>
      <c r="P142">
        <v>22973</v>
      </c>
      <c r="Q142">
        <v>23271</v>
      </c>
      <c r="R142">
        <v>23152</v>
      </c>
      <c r="S142">
        <v>23114</v>
      </c>
      <c r="T142">
        <v>23197</v>
      </c>
      <c r="U142">
        <v>22965</v>
      </c>
      <c r="V142">
        <v>23234</v>
      </c>
      <c r="W142">
        <v>23012</v>
      </c>
      <c r="X142">
        <v>23484</v>
      </c>
      <c r="Y142">
        <v>22986</v>
      </c>
      <c r="Z142">
        <v>22890</v>
      </c>
      <c r="AA142">
        <v>22922</v>
      </c>
    </row>
    <row r="143" spans="11:27">
      <c r="K143">
        <v>24613</v>
      </c>
      <c r="L143">
        <v>22985</v>
      </c>
      <c r="M143">
        <v>22799</v>
      </c>
      <c r="N143">
        <v>22938</v>
      </c>
      <c r="O143">
        <v>22943</v>
      </c>
      <c r="P143">
        <v>22901</v>
      </c>
      <c r="Q143">
        <v>23149</v>
      </c>
      <c r="R143">
        <v>23186</v>
      </c>
      <c r="S143">
        <v>23150</v>
      </c>
      <c r="T143">
        <v>23104</v>
      </c>
      <c r="U143">
        <v>22968</v>
      </c>
      <c r="V143">
        <v>23312</v>
      </c>
      <c r="W143">
        <v>23091</v>
      </c>
      <c r="X143">
        <v>23462</v>
      </c>
      <c r="Y143">
        <v>23129</v>
      </c>
      <c r="Z143">
        <v>22830</v>
      </c>
      <c r="AA143">
        <v>23076</v>
      </c>
    </row>
    <row r="144" spans="11:27">
      <c r="K144">
        <v>24578</v>
      </c>
      <c r="L144">
        <v>22940</v>
      </c>
      <c r="M144">
        <v>22870</v>
      </c>
      <c r="N144">
        <v>23060</v>
      </c>
      <c r="O144">
        <v>23039</v>
      </c>
      <c r="P144">
        <v>22963</v>
      </c>
      <c r="Q144">
        <v>23276</v>
      </c>
      <c r="R144">
        <v>23161</v>
      </c>
      <c r="S144">
        <v>23195</v>
      </c>
      <c r="T144">
        <v>23149</v>
      </c>
      <c r="U144">
        <v>23028</v>
      </c>
      <c r="V144">
        <v>23282</v>
      </c>
      <c r="W144">
        <v>22960</v>
      </c>
      <c r="X144">
        <v>23375</v>
      </c>
      <c r="Y144">
        <v>23081</v>
      </c>
      <c r="Z144">
        <v>22845</v>
      </c>
      <c r="AA144">
        <v>23054</v>
      </c>
    </row>
    <row r="145" spans="11:27">
      <c r="K145">
        <v>24647</v>
      </c>
      <c r="L145">
        <v>22822</v>
      </c>
      <c r="M145">
        <v>22757</v>
      </c>
      <c r="N145">
        <v>22824</v>
      </c>
      <c r="O145">
        <v>23049</v>
      </c>
      <c r="P145">
        <v>23008</v>
      </c>
      <c r="Q145">
        <v>23192</v>
      </c>
      <c r="R145">
        <v>23153</v>
      </c>
      <c r="S145">
        <v>23126</v>
      </c>
      <c r="T145">
        <v>23157</v>
      </c>
      <c r="U145">
        <v>23126</v>
      </c>
      <c r="V145">
        <v>23204</v>
      </c>
      <c r="W145">
        <v>23061</v>
      </c>
      <c r="X145">
        <v>23426</v>
      </c>
      <c r="Y145">
        <v>23097</v>
      </c>
      <c r="Z145">
        <v>22823</v>
      </c>
      <c r="AA145">
        <v>22985</v>
      </c>
    </row>
    <row r="146" spans="11:27">
      <c r="K146">
        <v>24593</v>
      </c>
      <c r="L146">
        <v>22938</v>
      </c>
      <c r="M146">
        <v>22833</v>
      </c>
      <c r="N146">
        <v>22936</v>
      </c>
      <c r="O146">
        <v>22912</v>
      </c>
      <c r="P146">
        <v>22971</v>
      </c>
      <c r="Q146">
        <v>23154</v>
      </c>
      <c r="R146">
        <v>23093</v>
      </c>
      <c r="S146">
        <v>23086</v>
      </c>
      <c r="T146">
        <v>23109</v>
      </c>
      <c r="U146">
        <v>23103</v>
      </c>
      <c r="V146">
        <v>23241</v>
      </c>
      <c r="W146">
        <v>22969</v>
      </c>
      <c r="X146">
        <v>23520</v>
      </c>
      <c r="Y146">
        <v>23064</v>
      </c>
      <c r="Z146">
        <v>22814</v>
      </c>
      <c r="AA146">
        <v>23015</v>
      </c>
    </row>
    <row r="147" spans="11:27">
      <c r="K147">
        <v>24686</v>
      </c>
      <c r="L147">
        <v>22906</v>
      </c>
      <c r="M147">
        <v>22773</v>
      </c>
      <c r="N147">
        <v>22907</v>
      </c>
      <c r="O147">
        <v>22980</v>
      </c>
      <c r="P147">
        <v>22959</v>
      </c>
      <c r="Q147">
        <v>23227</v>
      </c>
      <c r="R147">
        <v>23166</v>
      </c>
      <c r="S147">
        <v>23121</v>
      </c>
      <c r="T147">
        <v>23132</v>
      </c>
      <c r="U147">
        <v>23160</v>
      </c>
      <c r="V147">
        <v>23189</v>
      </c>
      <c r="W147">
        <v>22917</v>
      </c>
      <c r="X147">
        <v>23508</v>
      </c>
      <c r="Y147">
        <v>23071</v>
      </c>
      <c r="Z147">
        <v>22917</v>
      </c>
      <c r="AA147">
        <v>23003</v>
      </c>
    </row>
    <row r="148" spans="11:27">
      <c r="K148">
        <v>24633</v>
      </c>
      <c r="L148">
        <v>22805</v>
      </c>
      <c r="M148">
        <v>22779</v>
      </c>
      <c r="N148">
        <v>23000</v>
      </c>
      <c r="O148">
        <v>23008</v>
      </c>
      <c r="P148">
        <v>22854</v>
      </c>
      <c r="Q148">
        <v>23179</v>
      </c>
      <c r="R148">
        <v>23108</v>
      </c>
      <c r="S148">
        <v>23210</v>
      </c>
      <c r="T148">
        <v>23145</v>
      </c>
      <c r="U148">
        <v>23141</v>
      </c>
      <c r="V148">
        <v>23296</v>
      </c>
      <c r="W148">
        <v>22990</v>
      </c>
      <c r="X148">
        <v>23547</v>
      </c>
      <c r="Y148">
        <v>22973</v>
      </c>
      <c r="Z148">
        <v>22869</v>
      </c>
      <c r="AA148">
        <v>23069</v>
      </c>
    </row>
    <row r="149" spans="11:27">
      <c r="K149">
        <v>24579</v>
      </c>
      <c r="L149">
        <v>22897</v>
      </c>
      <c r="M149">
        <v>22801</v>
      </c>
      <c r="N149">
        <v>23007</v>
      </c>
      <c r="O149">
        <v>22957</v>
      </c>
      <c r="P149">
        <v>22943</v>
      </c>
      <c r="Q149">
        <v>23217</v>
      </c>
      <c r="R149">
        <v>23155</v>
      </c>
      <c r="S149">
        <v>23077</v>
      </c>
      <c r="T149">
        <v>23041</v>
      </c>
      <c r="U149">
        <v>23117</v>
      </c>
      <c r="V149">
        <v>23316</v>
      </c>
      <c r="W149">
        <v>23036</v>
      </c>
      <c r="X149">
        <v>23508</v>
      </c>
      <c r="Y149">
        <v>22991</v>
      </c>
      <c r="Z149">
        <v>22849</v>
      </c>
      <c r="AA149">
        <v>22941</v>
      </c>
    </row>
    <row r="150" spans="11:27">
      <c r="K150">
        <v>24653</v>
      </c>
      <c r="L150">
        <v>22882</v>
      </c>
      <c r="M150">
        <v>22891</v>
      </c>
      <c r="N150">
        <v>22993</v>
      </c>
      <c r="O150">
        <v>23035</v>
      </c>
      <c r="P150">
        <v>22962</v>
      </c>
      <c r="Q150">
        <v>23263</v>
      </c>
      <c r="R150">
        <v>23110</v>
      </c>
      <c r="S150">
        <v>23213</v>
      </c>
      <c r="T150">
        <v>23118</v>
      </c>
      <c r="U150">
        <v>23100</v>
      </c>
      <c r="V150">
        <v>23262</v>
      </c>
      <c r="W150">
        <v>23054</v>
      </c>
      <c r="X150">
        <v>23418</v>
      </c>
      <c r="Y150">
        <v>23082</v>
      </c>
      <c r="Z150">
        <v>22844</v>
      </c>
      <c r="AA150">
        <v>22950</v>
      </c>
    </row>
    <row r="151" spans="11:27">
      <c r="K151">
        <v>24635</v>
      </c>
      <c r="L151">
        <v>22919</v>
      </c>
      <c r="M151">
        <v>22679</v>
      </c>
      <c r="N151">
        <v>22972</v>
      </c>
      <c r="O151">
        <v>23020</v>
      </c>
      <c r="P151">
        <v>22993</v>
      </c>
      <c r="Q151">
        <v>23210</v>
      </c>
      <c r="R151">
        <v>23139</v>
      </c>
      <c r="S151">
        <v>23119</v>
      </c>
      <c r="T151">
        <v>22999</v>
      </c>
      <c r="U151">
        <v>23137</v>
      </c>
      <c r="V151">
        <v>23213</v>
      </c>
      <c r="W151">
        <v>23116</v>
      </c>
      <c r="X151">
        <v>23377</v>
      </c>
      <c r="Y151">
        <v>23026</v>
      </c>
      <c r="Z151">
        <v>22845</v>
      </c>
      <c r="AA151">
        <v>23063</v>
      </c>
    </row>
    <row r="152" spans="11:27">
      <c r="K152">
        <v>24639</v>
      </c>
      <c r="L152">
        <v>22969</v>
      </c>
      <c r="M152">
        <v>22842</v>
      </c>
      <c r="N152">
        <v>23073</v>
      </c>
      <c r="O152">
        <v>23094</v>
      </c>
      <c r="P152">
        <v>22928</v>
      </c>
      <c r="Q152">
        <v>23179</v>
      </c>
      <c r="R152">
        <v>23156</v>
      </c>
      <c r="S152">
        <v>23133</v>
      </c>
      <c r="T152">
        <v>23075</v>
      </c>
      <c r="U152">
        <v>23133</v>
      </c>
      <c r="V152">
        <v>23241</v>
      </c>
      <c r="W152">
        <v>22998</v>
      </c>
      <c r="X152">
        <v>23488</v>
      </c>
      <c r="Y152">
        <v>23061</v>
      </c>
      <c r="Z152">
        <v>22982</v>
      </c>
      <c r="AA152">
        <v>23030</v>
      </c>
    </row>
    <row r="153" spans="11:27">
      <c r="K153">
        <v>24722</v>
      </c>
      <c r="L153">
        <v>22890</v>
      </c>
      <c r="M153">
        <v>22819</v>
      </c>
      <c r="N153">
        <v>22941</v>
      </c>
      <c r="O153">
        <v>22954</v>
      </c>
      <c r="P153">
        <v>22944</v>
      </c>
      <c r="Q153">
        <v>23224</v>
      </c>
      <c r="R153">
        <v>23014</v>
      </c>
      <c r="S153">
        <v>23137</v>
      </c>
      <c r="T153">
        <v>23160</v>
      </c>
      <c r="U153">
        <v>23105</v>
      </c>
      <c r="V153">
        <v>23293</v>
      </c>
      <c r="W153">
        <v>22976</v>
      </c>
      <c r="X153">
        <v>23462</v>
      </c>
      <c r="Y153">
        <v>23071</v>
      </c>
      <c r="Z153">
        <v>22919</v>
      </c>
      <c r="AA153">
        <v>22998</v>
      </c>
    </row>
    <row r="154" spans="11:27">
      <c r="K154">
        <v>24568</v>
      </c>
      <c r="L154">
        <v>22799</v>
      </c>
      <c r="M154">
        <v>22771</v>
      </c>
      <c r="N154">
        <v>23046</v>
      </c>
      <c r="O154">
        <v>22972</v>
      </c>
      <c r="P154">
        <v>23024</v>
      </c>
      <c r="Q154">
        <v>23232</v>
      </c>
      <c r="R154">
        <v>23121</v>
      </c>
      <c r="S154">
        <v>23177</v>
      </c>
      <c r="T154">
        <v>23218</v>
      </c>
      <c r="U154">
        <v>23097</v>
      </c>
      <c r="V154">
        <v>23202</v>
      </c>
      <c r="W154">
        <v>23092</v>
      </c>
      <c r="X154">
        <v>23443</v>
      </c>
      <c r="Y154">
        <v>23085</v>
      </c>
      <c r="Z154">
        <v>22895</v>
      </c>
      <c r="AA154">
        <v>23024</v>
      </c>
    </row>
    <row r="155" spans="11:27">
      <c r="K155">
        <v>24621</v>
      </c>
      <c r="L155">
        <v>22963</v>
      </c>
      <c r="M155">
        <v>22826</v>
      </c>
      <c r="N155">
        <v>22977</v>
      </c>
      <c r="O155">
        <v>23024</v>
      </c>
      <c r="P155">
        <v>23090</v>
      </c>
      <c r="Q155">
        <v>23304</v>
      </c>
      <c r="R155">
        <v>23145</v>
      </c>
      <c r="S155">
        <v>23111</v>
      </c>
      <c r="T155">
        <v>23135</v>
      </c>
      <c r="U155">
        <v>23015</v>
      </c>
      <c r="V155">
        <v>23344</v>
      </c>
      <c r="W155">
        <v>22972</v>
      </c>
      <c r="X155">
        <v>23439</v>
      </c>
      <c r="Y155">
        <v>22948</v>
      </c>
      <c r="Z155">
        <v>22951</v>
      </c>
      <c r="AA155">
        <v>23041</v>
      </c>
    </row>
    <row r="156" spans="11:27">
      <c r="K156">
        <v>24655</v>
      </c>
      <c r="L156">
        <v>22849</v>
      </c>
      <c r="M156">
        <v>22761</v>
      </c>
      <c r="N156">
        <v>22895</v>
      </c>
      <c r="O156">
        <v>22961</v>
      </c>
      <c r="P156">
        <v>23009</v>
      </c>
      <c r="Q156">
        <v>23269</v>
      </c>
      <c r="R156">
        <v>23125</v>
      </c>
      <c r="S156">
        <v>23041</v>
      </c>
      <c r="T156">
        <v>23210</v>
      </c>
      <c r="U156">
        <v>22981</v>
      </c>
      <c r="V156">
        <v>23218</v>
      </c>
      <c r="W156">
        <v>22951</v>
      </c>
      <c r="X156">
        <v>23458</v>
      </c>
      <c r="Y156">
        <v>22952</v>
      </c>
      <c r="Z156">
        <v>22829</v>
      </c>
      <c r="AA156">
        <v>22989</v>
      </c>
    </row>
    <row r="157" spans="11:27">
      <c r="K157">
        <v>24554</v>
      </c>
      <c r="L157">
        <v>22892</v>
      </c>
      <c r="M157">
        <v>22829</v>
      </c>
      <c r="N157">
        <v>22839</v>
      </c>
      <c r="O157">
        <v>23010</v>
      </c>
      <c r="P157">
        <v>23032</v>
      </c>
      <c r="Q157">
        <v>23192</v>
      </c>
      <c r="R157">
        <v>23263</v>
      </c>
      <c r="S157">
        <v>23118</v>
      </c>
      <c r="T157">
        <v>23141</v>
      </c>
      <c r="U157">
        <v>23115</v>
      </c>
      <c r="V157">
        <v>23348</v>
      </c>
      <c r="W157">
        <v>23037</v>
      </c>
      <c r="X157">
        <v>23428</v>
      </c>
      <c r="Y157">
        <v>23063</v>
      </c>
      <c r="Z157">
        <v>22852</v>
      </c>
      <c r="AA157">
        <v>22919</v>
      </c>
    </row>
    <row r="158" spans="11:27">
      <c r="K158">
        <v>24588</v>
      </c>
      <c r="L158">
        <v>22816</v>
      </c>
      <c r="M158">
        <v>22793</v>
      </c>
      <c r="N158">
        <v>22836</v>
      </c>
      <c r="O158">
        <v>23039</v>
      </c>
      <c r="P158">
        <v>22927</v>
      </c>
      <c r="Q158">
        <v>23237</v>
      </c>
      <c r="R158">
        <v>23233</v>
      </c>
      <c r="S158">
        <v>23162</v>
      </c>
      <c r="T158">
        <v>23081</v>
      </c>
      <c r="U158">
        <v>23067</v>
      </c>
      <c r="V158">
        <v>23354</v>
      </c>
      <c r="W158">
        <v>23097</v>
      </c>
      <c r="X158">
        <v>23356</v>
      </c>
      <c r="Y158">
        <v>22964</v>
      </c>
      <c r="Z158">
        <v>22973</v>
      </c>
      <c r="AA158">
        <v>22969</v>
      </c>
    </row>
    <row r="159" spans="11:27">
      <c r="K159">
        <v>24538</v>
      </c>
      <c r="L159">
        <v>22844</v>
      </c>
      <c r="M159">
        <v>22786</v>
      </c>
      <c r="N159">
        <v>22994</v>
      </c>
      <c r="O159">
        <v>23008</v>
      </c>
      <c r="P159">
        <v>22870</v>
      </c>
      <c r="Q159">
        <v>23320</v>
      </c>
      <c r="R159">
        <v>23107</v>
      </c>
      <c r="S159">
        <v>23146</v>
      </c>
      <c r="T159">
        <v>23136</v>
      </c>
      <c r="U159">
        <v>23046</v>
      </c>
      <c r="V159">
        <v>23323</v>
      </c>
      <c r="W159">
        <v>22901</v>
      </c>
      <c r="X159">
        <v>23391</v>
      </c>
      <c r="Y159">
        <v>23034</v>
      </c>
      <c r="Z159">
        <v>22835</v>
      </c>
      <c r="AA159">
        <v>22943</v>
      </c>
    </row>
    <row r="160" spans="11:27">
      <c r="K160">
        <v>24746</v>
      </c>
      <c r="L160">
        <v>22874</v>
      </c>
      <c r="M160">
        <v>22787</v>
      </c>
      <c r="N160">
        <v>23014</v>
      </c>
      <c r="O160">
        <v>22894</v>
      </c>
      <c r="P160">
        <v>22988</v>
      </c>
      <c r="Q160">
        <v>23253</v>
      </c>
      <c r="R160">
        <v>23182</v>
      </c>
      <c r="S160">
        <v>23170</v>
      </c>
      <c r="T160">
        <v>23106</v>
      </c>
      <c r="U160">
        <v>23050</v>
      </c>
      <c r="V160">
        <v>23315</v>
      </c>
      <c r="W160">
        <v>22978</v>
      </c>
      <c r="X160">
        <v>23509</v>
      </c>
      <c r="Y160">
        <v>23003</v>
      </c>
      <c r="Z160">
        <v>22844</v>
      </c>
      <c r="AA160">
        <v>23014</v>
      </c>
    </row>
    <row r="161" spans="11:27">
      <c r="K161">
        <v>24721</v>
      </c>
      <c r="L161">
        <v>22966</v>
      </c>
      <c r="M161">
        <v>22718</v>
      </c>
      <c r="N161">
        <v>22922</v>
      </c>
      <c r="O161">
        <v>22945</v>
      </c>
      <c r="P161">
        <v>22908</v>
      </c>
      <c r="Q161">
        <v>23285</v>
      </c>
      <c r="R161">
        <v>23215</v>
      </c>
      <c r="S161">
        <v>23166</v>
      </c>
      <c r="T161">
        <v>23135</v>
      </c>
      <c r="U161">
        <v>23117</v>
      </c>
      <c r="V161">
        <v>23256</v>
      </c>
      <c r="W161">
        <v>23002</v>
      </c>
      <c r="X161">
        <v>23394</v>
      </c>
      <c r="Y161">
        <v>23076</v>
      </c>
      <c r="Z161">
        <v>22866</v>
      </c>
      <c r="AA161">
        <v>23062</v>
      </c>
    </row>
    <row r="162" spans="11:27">
      <c r="K162">
        <v>24617</v>
      </c>
      <c r="L162">
        <v>22960</v>
      </c>
      <c r="M162">
        <v>22858</v>
      </c>
      <c r="N162">
        <v>23008</v>
      </c>
      <c r="O162">
        <v>22988</v>
      </c>
      <c r="P162">
        <v>22934</v>
      </c>
      <c r="Q162">
        <v>23272</v>
      </c>
      <c r="R162">
        <v>23216</v>
      </c>
      <c r="S162">
        <v>23043</v>
      </c>
      <c r="T162">
        <v>23089</v>
      </c>
      <c r="U162">
        <v>23061</v>
      </c>
      <c r="V162">
        <v>23326</v>
      </c>
      <c r="W162">
        <v>23096</v>
      </c>
      <c r="X162">
        <v>23380</v>
      </c>
      <c r="Y162">
        <v>23067</v>
      </c>
      <c r="Z162">
        <v>22924</v>
      </c>
      <c r="AA162">
        <v>22929</v>
      </c>
    </row>
    <row r="163" spans="11:27">
      <c r="K163">
        <v>24606</v>
      </c>
      <c r="L163">
        <v>22909</v>
      </c>
      <c r="M163">
        <v>22829</v>
      </c>
      <c r="N163">
        <v>23027</v>
      </c>
      <c r="O163">
        <v>23045</v>
      </c>
      <c r="P163">
        <v>23057</v>
      </c>
      <c r="Q163">
        <v>23225</v>
      </c>
      <c r="R163">
        <v>23200</v>
      </c>
      <c r="S163">
        <v>23193</v>
      </c>
      <c r="T163">
        <v>23114</v>
      </c>
      <c r="U163">
        <v>23071</v>
      </c>
      <c r="V163">
        <v>23351</v>
      </c>
      <c r="W163">
        <v>23136</v>
      </c>
      <c r="X163">
        <v>23475</v>
      </c>
      <c r="Y163">
        <v>23034</v>
      </c>
      <c r="Z163">
        <v>22875</v>
      </c>
      <c r="AA163">
        <v>23076</v>
      </c>
    </row>
    <row r="164" spans="11:27">
      <c r="K164">
        <v>24603</v>
      </c>
      <c r="L164">
        <v>22951</v>
      </c>
      <c r="M164">
        <v>22824</v>
      </c>
      <c r="N164">
        <v>22978</v>
      </c>
      <c r="O164">
        <v>23112</v>
      </c>
      <c r="P164">
        <v>23013</v>
      </c>
      <c r="Q164">
        <v>23227</v>
      </c>
      <c r="R164">
        <v>23176</v>
      </c>
      <c r="S164">
        <v>23132</v>
      </c>
      <c r="T164">
        <v>23199</v>
      </c>
      <c r="U164">
        <v>23083</v>
      </c>
      <c r="V164">
        <v>23252</v>
      </c>
      <c r="W164">
        <v>22953</v>
      </c>
      <c r="X164">
        <v>23555</v>
      </c>
      <c r="Y164">
        <v>22926</v>
      </c>
      <c r="Z164">
        <v>22943</v>
      </c>
      <c r="AA164">
        <v>23059</v>
      </c>
    </row>
    <row r="165" spans="11:27">
      <c r="K165">
        <v>24744</v>
      </c>
      <c r="L165">
        <v>22918</v>
      </c>
      <c r="M165">
        <v>22757</v>
      </c>
      <c r="N165">
        <v>22886</v>
      </c>
      <c r="O165">
        <v>22939</v>
      </c>
      <c r="P165">
        <v>22983</v>
      </c>
      <c r="Q165">
        <v>23307</v>
      </c>
      <c r="R165">
        <v>23098</v>
      </c>
      <c r="S165">
        <v>23169</v>
      </c>
      <c r="T165">
        <v>23145</v>
      </c>
      <c r="U165">
        <v>23007</v>
      </c>
      <c r="V165">
        <v>23231</v>
      </c>
      <c r="W165">
        <v>23040</v>
      </c>
      <c r="X165">
        <v>23467</v>
      </c>
      <c r="Y165">
        <v>23068</v>
      </c>
      <c r="Z165">
        <v>22924</v>
      </c>
      <c r="AA165">
        <v>23078</v>
      </c>
    </row>
    <row r="166" spans="11:27">
      <c r="K166">
        <v>24744</v>
      </c>
      <c r="L166">
        <v>22891</v>
      </c>
      <c r="M166">
        <v>22856</v>
      </c>
      <c r="N166">
        <v>22883</v>
      </c>
      <c r="O166">
        <v>23012</v>
      </c>
      <c r="P166">
        <v>22963</v>
      </c>
      <c r="Q166">
        <v>23223</v>
      </c>
      <c r="R166">
        <v>23133</v>
      </c>
      <c r="S166">
        <v>23220</v>
      </c>
      <c r="T166">
        <v>23161</v>
      </c>
      <c r="U166">
        <v>23047</v>
      </c>
      <c r="V166">
        <v>23402</v>
      </c>
      <c r="W166">
        <v>23072</v>
      </c>
      <c r="X166">
        <v>23413</v>
      </c>
      <c r="Y166">
        <v>23113</v>
      </c>
      <c r="Z166">
        <v>22890</v>
      </c>
      <c r="AA166">
        <v>23041</v>
      </c>
    </row>
    <row r="167" spans="11:27">
      <c r="K167">
        <v>24578</v>
      </c>
      <c r="L167">
        <v>22896</v>
      </c>
      <c r="M167">
        <v>22702</v>
      </c>
      <c r="N167">
        <v>22953</v>
      </c>
      <c r="O167">
        <v>22951</v>
      </c>
      <c r="P167">
        <v>23055</v>
      </c>
      <c r="Q167">
        <v>23262</v>
      </c>
      <c r="R167">
        <v>23136</v>
      </c>
      <c r="S167">
        <v>23159</v>
      </c>
      <c r="T167">
        <v>23095</v>
      </c>
      <c r="U167">
        <v>23048</v>
      </c>
      <c r="V167">
        <v>23222</v>
      </c>
      <c r="W167">
        <v>23018</v>
      </c>
      <c r="X167">
        <v>23400</v>
      </c>
      <c r="Y167">
        <v>22975</v>
      </c>
      <c r="Z167">
        <v>22889</v>
      </c>
      <c r="AA167">
        <v>22946</v>
      </c>
    </row>
    <row r="168" spans="11:27">
      <c r="K168">
        <v>24624</v>
      </c>
      <c r="L168">
        <v>22881</v>
      </c>
      <c r="M168">
        <v>22715</v>
      </c>
      <c r="N168">
        <v>22912</v>
      </c>
      <c r="O168">
        <v>23009</v>
      </c>
      <c r="P168">
        <v>22955</v>
      </c>
      <c r="Q168">
        <v>23115</v>
      </c>
      <c r="R168">
        <v>23206</v>
      </c>
      <c r="S168">
        <v>23114</v>
      </c>
      <c r="T168">
        <v>22984</v>
      </c>
      <c r="U168">
        <v>23059</v>
      </c>
      <c r="V168">
        <v>23315</v>
      </c>
      <c r="W168">
        <v>23023</v>
      </c>
      <c r="X168">
        <v>23429</v>
      </c>
      <c r="Y168">
        <v>23054</v>
      </c>
      <c r="Z168">
        <v>22858</v>
      </c>
      <c r="AA168">
        <v>23029</v>
      </c>
    </row>
    <row r="169" spans="11:27">
      <c r="K169">
        <v>24664</v>
      </c>
      <c r="L169">
        <v>22879</v>
      </c>
      <c r="M169">
        <v>22835</v>
      </c>
      <c r="N169">
        <v>22952</v>
      </c>
      <c r="O169">
        <v>23020</v>
      </c>
      <c r="P169">
        <v>22966</v>
      </c>
      <c r="Q169">
        <v>23121</v>
      </c>
      <c r="R169">
        <v>23216</v>
      </c>
      <c r="S169">
        <v>23210</v>
      </c>
      <c r="T169">
        <v>23109</v>
      </c>
      <c r="U169">
        <v>23114</v>
      </c>
      <c r="V169">
        <v>23208</v>
      </c>
      <c r="W169">
        <v>23049</v>
      </c>
      <c r="X169">
        <v>23425</v>
      </c>
      <c r="Y169">
        <v>23133</v>
      </c>
      <c r="Z169">
        <v>22899</v>
      </c>
      <c r="AA169">
        <v>23070</v>
      </c>
    </row>
    <row r="170" spans="11:27">
      <c r="K170">
        <v>24656</v>
      </c>
      <c r="L170">
        <v>22896</v>
      </c>
      <c r="M170">
        <v>22875</v>
      </c>
      <c r="N170">
        <v>22802</v>
      </c>
      <c r="O170">
        <v>23032</v>
      </c>
      <c r="P170">
        <v>22945</v>
      </c>
      <c r="Q170">
        <v>23254</v>
      </c>
      <c r="R170">
        <v>23093</v>
      </c>
      <c r="S170">
        <v>23164</v>
      </c>
      <c r="T170">
        <v>23100</v>
      </c>
      <c r="U170">
        <v>23125</v>
      </c>
      <c r="V170">
        <v>23240</v>
      </c>
      <c r="W170">
        <v>23023</v>
      </c>
      <c r="X170">
        <v>23422</v>
      </c>
      <c r="Y170">
        <v>23105</v>
      </c>
      <c r="Z170">
        <v>22787</v>
      </c>
      <c r="AA170">
        <v>22928</v>
      </c>
    </row>
    <row r="171" spans="11:27">
      <c r="K171">
        <v>24643</v>
      </c>
      <c r="L171">
        <v>22814</v>
      </c>
      <c r="M171">
        <v>22789</v>
      </c>
      <c r="N171">
        <v>23018</v>
      </c>
      <c r="O171">
        <v>22997</v>
      </c>
      <c r="P171">
        <v>23008</v>
      </c>
      <c r="Q171">
        <v>23183</v>
      </c>
      <c r="R171">
        <v>23023</v>
      </c>
      <c r="S171">
        <v>23283</v>
      </c>
      <c r="T171">
        <v>23094</v>
      </c>
      <c r="U171">
        <v>23009</v>
      </c>
      <c r="V171">
        <v>23297</v>
      </c>
      <c r="W171">
        <v>22911</v>
      </c>
      <c r="X171">
        <v>23412</v>
      </c>
      <c r="Y171">
        <v>23007</v>
      </c>
      <c r="Z171">
        <v>23006</v>
      </c>
      <c r="AA171">
        <v>22957</v>
      </c>
    </row>
    <row r="172" spans="11:27">
      <c r="K172">
        <v>24702</v>
      </c>
      <c r="L172">
        <v>22982</v>
      </c>
      <c r="M172">
        <v>22696</v>
      </c>
      <c r="N172">
        <v>22972</v>
      </c>
      <c r="O172">
        <v>23017</v>
      </c>
      <c r="P172">
        <v>22932</v>
      </c>
      <c r="Q172">
        <v>23221</v>
      </c>
      <c r="R172">
        <v>23059</v>
      </c>
      <c r="S172">
        <v>23230</v>
      </c>
      <c r="T172">
        <v>23072</v>
      </c>
      <c r="U172">
        <v>23089</v>
      </c>
      <c r="V172">
        <v>23233</v>
      </c>
      <c r="W172">
        <v>23034</v>
      </c>
      <c r="X172">
        <v>23441</v>
      </c>
      <c r="Y172">
        <v>23035</v>
      </c>
      <c r="Z172">
        <v>22940</v>
      </c>
      <c r="AA172">
        <v>23100</v>
      </c>
    </row>
    <row r="173" spans="11:27">
      <c r="K173">
        <v>24568</v>
      </c>
      <c r="L173">
        <v>22797</v>
      </c>
      <c r="M173">
        <v>22833</v>
      </c>
      <c r="N173">
        <v>22966</v>
      </c>
      <c r="O173">
        <v>22985</v>
      </c>
      <c r="P173">
        <v>22949</v>
      </c>
      <c r="Q173">
        <v>23211</v>
      </c>
      <c r="R173">
        <v>23153</v>
      </c>
      <c r="S173">
        <v>23223</v>
      </c>
      <c r="T173">
        <v>23130</v>
      </c>
      <c r="U173">
        <v>23059</v>
      </c>
      <c r="V173">
        <v>23269</v>
      </c>
      <c r="W173">
        <v>23092</v>
      </c>
      <c r="X173">
        <v>23475</v>
      </c>
      <c r="Y173">
        <v>23007</v>
      </c>
      <c r="Z173">
        <v>22777</v>
      </c>
      <c r="AA173">
        <v>23014</v>
      </c>
    </row>
    <row r="174" spans="11:27">
      <c r="K174">
        <v>24674</v>
      </c>
      <c r="L174">
        <v>22841</v>
      </c>
      <c r="M174">
        <v>22816</v>
      </c>
      <c r="N174">
        <v>22924</v>
      </c>
      <c r="O174">
        <v>23058</v>
      </c>
      <c r="P174">
        <v>22896</v>
      </c>
      <c r="Q174">
        <v>23202</v>
      </c>
      <c r="R174">
        <v>23165</v>
      </c>
      <c r="S174">
        <v>23100</v>
      </c>
      <c r="T174">
        <v>23115</v>
      </c>
      <c r="U174">
        <v>23152</v>
      </c>
      <c r="V174">
        <v>23201</v>
      </c>
      <c r="W174">
        <v>23062</v>
      </c>
      <c r="X174">
        <v>23542</v>
      </c>
      <c r="Y174">
        <v>23004</v>
      </c>
      <c r="Z174">
        <v>22833</v>
      </c>
      <c r="AA174">
        <v>23012</v>
      </c>
    </row>
    <row r="175" spans="11:27">
      <c r="K175">
        <v>24592</v>
      </c>
      <c r="L175">
        <v>22748</v>
      </c>
      <c r="M175">
        <v>22776</v>
      </c>
      <c r="N175">
        <v>22928</v>
      </c>
      <c r="O175">
        <v>22985</v>
      </c>
      <c r="P175">
        <v>22905</v>
      </c>
      <c r="Q175">
        <v>23273</v>
      </c>
      <c r="R175">
        <v>23058</v>
      </c>
      <c r="S175">
        <v>23128</v>
      </c>
      <c r="T175">
        <v>23165</v>
      </c>
      <c r="U175">
        <v>23014</v>
      </c>
      <c r="V175">
        <v>23278</v>
      </c>
      <c r="W175">
        <v>23095</v>
      </c>
      <c r="X175">
        <v>23390</v>
      </c>
      <c r="Y175">
        <v>23018</v>
      </c>
      <c r="Z175">
        <v>22893</v>
      </c>
      <c r="AA175">
        <v>23020</v>
      </c>
    </row>
    <row r="176" spans="11:27">
      <c r="K176">
        <v>24608</v>
      </c>
      <c r="L176">
        <v>22822</v>
      </c>
      <c r="M176">
        <v>22698</v>
      </c>
      <c r="N176">
        <v>22899</v>
      </c>
      <c r="O176">
        <v>22954</v>
      </c>
      <c r="P176">
        <v>23008</v>
      </c>
      <c r="Q176">
        <v>23109</v>
      </c>
      <c r="R176">
        <v>23098</v>
      </c>
      <c r="S176">
        <v>23110</v>
      </c>
      <c r="T176">
        <v>22977</v>
      </c>
      <c r="U176">
        <v>22975</v>
      </c>
      <c r="V176">
        <v>23307</v>
      </c>
      <c r="W176">
        <v>22938</v>
      </c>
      <c r="X176">
        <v>23387</v>
      </c>
      <c r="Y176">
        <v>22981</v>
      </c>
      <c r="Z176">
        <v>22898</v>
      </c>
      <c r="AA176">
        <v>22973</v>
      </c>
    </row>
    <row r="177" spans="11:27">
      <c r="K177">
        <v>24629</v>
      </c>
      <c r="L177">
        <v>22832</v>
      </c>
      <c r="M177">
        <v>22703</v>
      </c>
      <c r="N177">
        <v>22919</v>
      </c>
      <c r="O177">
        <v>22947</v>
      </c>
      <c r="P177">
        <v>22944</v>
      </c>
      <c r="Q177">
        <v>23246</v>
      </c>
      <c r="R177">
        <v>23177</v>
      </c>
      <c r="S177">
        <v>23126</v>
      </c>
      <c r="T177">
        <v>23103</v>
      </c>
      <c r="U177">
        <v>22976</v>
      </c>
      <c r="V177">
        <v>23363</v>
      </c>
      <c r="W177">
        <v>22955</v>
      </c>
      <c r="X177">
        <v>23382</v>
      </c>
      <c r="Y177">
        <v>23063</v>
      </c>
      <c r="Z177">
        <v>22859</v>
      </c>
      <c r="AA177">
        <v>23037</v>
      </c>
    </row>
    <row r="178" spans="11:27">
      <c r="K178">
        <v>24738</v>
      </c>
      <c r="L178">
        <v>22896</v>
      </c>
      <c r="M178">
        <v>22697</v>
      </c>
      <c r="N178">
        <v>22913</v>
      </c>
      <c r="O178">
        <v>23009</v>
      </c>
      <c r="P178">
        <v>23037</v>
      </c>
      <c r="Q178">
        <v>23246</v>
      </c>
      <c r="R178">
        <v>23215</v>
      </c>
      <c r="S178">
        <v>23178</v>
      </c>
      <c r="T178">
        <v>23012</v>
      </c>
      <c r="U178">
        <v>23022</v>
      </c>
      <c r="V178">
        <v>23325</v>
      </c>
      <c r="W178">
        <v>23048</v>
      </c>
      <c r="X178">
        <v>23366</v>
      </c>
      <c r="Y178">
        <v>23044</v>
      </c>
      <c r="Z178">
        <v>22826</v>
      </c>
      <c r="AA178">
        <v>22976</v>
      </c>
    </row>
    <row r="179" spans="11:27">
      <c r="K179">
        <v>24677</v>
      </c>
      <c r="L179">
        <v>22894</v>
      </c>
      <c r="M179">
        <v>22816</v>
      </c>
      <c r="N179">
        <v>22941</v>
      </c>
      <c r="O179">
        <v>22987</v>
      </c>
      <c r="P179">
        <v>22936</v>
      </c>
      <c r="Q179">
        <v>23307</v>
      </c>
      <c r="R179">
        <v>23135</v>
      </c>
      <c r="S179">
        <v>23127</v>
      </c>
      <c r="T179">
        <v>23097</v>
      </c>
      <c r="U179">
        <v>23135</v>
      </c>
      <c r="V179">
        <v>23201</v>
      </c>
      <c r="W179">
        <v>23041</v>
      </c>
      <c r="X179">
        <v>23381</v>
      </c>
      <c r="Y179">
        <v>22910</v>
      </c>
      <c r="Z179">
        <v>22938</v>
      </c>
      <c r="AA179">
        <v>22970</v>
      </c>
    </row>
    <row r="180" spans="11:27">
      <c r="K180">
        <v>24810</v>
      </c>
      <c r="L180">
        <v>22787</v>
      </c>
      <c r="M180">
        <v>22826</v>
      </c>
      <c r="N180">
        <v>22847</v>
      </c>
      <c r="O180">
        <v>23048</v>
      </c>
      <c r="P180">
        <v>23064</v>
      </c>
      <c r="Q180">
        <v>23185</v>
      </c>
      <c r="R180">
        <v>23206</v>
      </c>
      <c r="S180">
        <v>23032</v>
      </c>
      <c r="T180">
        <v>23112</v>
      </c>
      <c r="U180">
        <v>23163</v>
      </c>
      <c r="V180">
        <v>23350</v>
      </c>
      <c r="W180">
        <v>23062</v>
      </c>
      <c r="X180">
        <v>23472</v>
      </c>
      <c r="Y180">
        <v>23013</v>
      </c>
      <c r="Z180">
        <v>22781</v>
      </c>
      <c r="AA180">
        <v>23004</v>
      </c>
    </row>
    <row r="181" spans="11:27">
      <c r="K181">
        <v>24593</v>
      </c>
      <c r="L181">
        <v>22843</v>
      </c>
      <c r="M181">
        <v>22671</v>
      </c>
      <c r="N181">
        <v>22953</v>
      </c>
      <c r="O181">
        <v>23003</v>
      </c>
      <c r="P181">
        <v>22938</v>
      </c>
      <c r="Q181">
        <v>23277</v>
      </c>
      <c r="R181">
        <v>23057</v>
      </c>
      <c r="S181">
        <v>23132</v>
      </c>
      <c r="T181">
        <v>23209</v>
      </c>
      <c r="U181">
        <v>23083</v>
      </c>
      <c r="V181">
        <v>23250</v>
      </c>
      <c r="W181">
        <v>23017</v>
      </c>
      <c r="X181">
        <v>23459</v>
      </c>
      <c r="Y181">
        <v>23013</v>
      </c>
      <c r="Z181">
        <v>22899</v>
      </c>
      <c r="AA181">
        <v>23027</v>
      </c>
    </row>
    <row r="182" spans="11:27">
      <c r="K182">
        <v>24662</v>
      </c>
      <c r="L182">
        <v>22732</v>
      </c>
      <c r="M182">
        <v>22836</v>
      </c>
      <c r="N182">
        <v>22940</v>
      </c>
      <c r="O182">
        <v>22979</v>
      </c>
      <c r="P182">
        <v>23025</v>
      </c>
      <c r="Q182">
        <v>23188</v>
      </c>
      <c r="R182">
        <v>23106</v>
      </c>
      <c r="S182">
        <v>23131</v>
      </c>
      <c r="T182">
        <v>23218</v>
      </c>
      <c r="U182">
        <v>23200</v>
      </c>
      <c r="V182">
        <v>23336</v>
      </c>
      <c r="W182">
        <v>23009</v>
      </c>
      <c r="X182">
        <v>23506</v>
      </c>
      <c r="Y182">
        <v>23137</v>
      </c>
      <c r="Z182">
        <v>22952</v>
      </c>
      <c r="AA182">
        <v>23024</v>
      </c>
    </row>
    <row r="183" spans="11:27">
      <c r="K183">
        <v>24561</v>
      </c>
      <c r="L183">
        <v>22841</v>
      </c>
      <c r="M183">
        <v>22720</v>
      </c>
      <c r="N183">
        <v>22906</v>
      </c>
      <c r="O183">
        <v>22983</v>
      </c>
      <c r="P183">
        <v>23053</v>
      </c>
      <c r="Q183">
        <v>23379</v>
      </c>
      <c r="R183">
        <v>23116</v>
      </c>
      <c r="S183">
        <v>23209</v>
      </c>
      <c r="T183">
        <v>23168</v>
      </c>
      <c r="U183">
        <v>23041</v>
      </c>
      <c r="V183">
        <v>23336</v>
      </c>
      <c r="W183">
        <v>23045</v>
      </c>
      <c r="X183">
        <v>23470</v>
      </c>
      <c r="Y183">
        <v>23012</v>
      </c>
      <c r="Z183">
        <v>22828</v>
      </c>
      <c r="AA183">
        <v>22994</v>
      </c>
    </row>
    <row r="184" spans="11:27">
      <c r="K184">
        <v>24688</v>
      </c>
      <c r="L184">
        <v>22812</v>
      </c>
      <c r="M184">
        <v>22732</v>
      </c>
      <c r="N184">
        <v>22860</v>
      </c>
      <c r="O184">
        <v>22942</v>
      </c>
      <c r="P184">
        <v>22940</v>
      </c>
      <c r="Q184">
        <v>23226</v>
      </c>
      <c r="R184">
        <v>23115</v>
      </c>
      <c r="S184">
        <v>23256</v>
      </c>
      <c r="T184">
        <v>23146</v>
      </c>
      <c r="U184">
        <v>23043</v>
      </c>
      <c r="V184">
        <v>23196</v>
      </c>
      <c r="W184">
        <v>22978</v>
      </c>
      <c r="X184">
        <v>23432</v>
      </c>
      <c r="Y184">
        <v>22988</v>
      </c>
      <c r="Z184">
        <v>22871</v>
      </c>
      <c r="AA184">
        <v>23022</v>
      </c>
    </row>
    <row r="185" spans="11:27">
      <c r="K185">
        <v>24670</v>
      </c>
      <c r="L185">
        <v>22849</v>
      </c>
      <c r="M185">
        <v>22763</v>
      </c>
      <c r="N185">
        <v>22930</v>
      </c>
      <c r="O185">
        <v>22902</v>
      </c>
      <c r="P185">
        <v>23018</v>
      </c>
      <c r="Q185">
        <v>23193</v>
      </c>
      <c r="R185">
        <v>23046</v>
      </c>
      <c r="S185">
        <v>23229</v>
      </c>
      <c r="T185">
        <v>23001</v>
      </c>
      <c r="U185">
        <v>23125</v>
      </c>
      <c r="V185">
        <v>23252</v>
      </c>
      <c r="W185">
        <v>23064</v>
      </c>
      <c r="X185">
        <v>23485</v>
      </c>
      <c r="Y185">
        <v>22899</v>
      </c>
      <c r="Z185">
        <v>22863</v>
      </c>
      <c r="AA185">
        <v>23000</v>
      </c>
    </row>
    <row r="186" spans="11:27">
      <c r="K186">
        <v>24676</v>
      </c>
      <c r="L186">
        <v>22994</v>
      </c>
      <c r="M186">
        <v>22840</v>
      </c>
      <c r="N186">
        <v>22998</v>
      </c>
      <c r="O186">
        <v>23061</v>
      </c>
      <c r="P186">
        <v>22913</v>
      </c>
      <c r="Q186">
        <v>23292</v>
      </c>
      <c r="R186">
        <v>23225</v>
      </c>
      <c r="S186">
        <v>23131</v>
      </c>
      <c r="T186">
        <v>23188</v>
      </c>
      <c r="U186">
        <v>23147</v>
      </c>
      <c r="V186">
        <v>23152</v>
      </c>
      <c r="W186">
        <v>23066</v>
      </c>
      <c r="X186">
        <v>23371</v>
      </c>
      <c r="Y186">
        <v>23005</v>
      </c>
      <c r="Z186">
        <v>22883</v>
      </c>
      <c r="AA186">
        <v>23112</v>
      </c>
    </row>
    <row r="187" spans="11:27">
      <c r="K187">
        <v>24694</v>
      </c>
      <c r="L187">
        <v>22888</v>
      </c>
      <c r="M187">
        <v>22751</v>
      </c>
      <c r="N187">
        <v>23022</v>
      </c>
      <c r="O187">
        <v>22921</v>
      </c>
      <c r="P187">
        <v>22943</v>
      </c>
      <c r="Q187">
        <v>23238</v>
      </c>
      <c r="R187">
        <v>23267</v>
      </c>
      <c r="S187">
        <v>23228</v>
      </c>
      <c r="T187">
        <v>23222</v>
      </c>
      <c r="U187">
        <v>23147</v>
      </c>
      <c r="V187">
        <v>23177</v>
      </c>
      <c r="W187">
        <v>23090</v>
      </c>
      <c r="X187">
        <v>23453</v>
      </c>
      <c r="Y187">
        <v>22970</v>
      </c>
      <c r="Z187">
        <v>22947</v>
      </c>
      <c r="AA187">
        <v>22944</v>
      </c>
    </row>
    <row r="188" spans="11:27">
      <c r="K188">
        <v>24597</v>
      </c>
      <c r="L188">
        <v>22782</v>
      </c>
      <c r="M188">
        <v>22777</v>
      </c>
      <c r="N188">
        <v>22950</v>
      </c>
      <c r="O188">
        <v>22987</v>
      </c>
      <c r="P188">
        <v>22947</v>
      </c>
      <c r="Q188">
        <v>23192</v>
      </c>
      <c r="R188">
        <v>23201</v>
      </c>
      <c r="S188">
        <v>23267</v>
      </c>
      <c r="T188">
        <v>23120</v>
      </c>
      <c r="U188">
        <v>23149</v>
      </c>
      <c r="V188">
        <v>23351</v>
      </c>
      <c r="W188">
        <v>23069</v>
      </c>
      <c r="X188">
        <v>23553</v>
      </c>
      <c r="Y188">
        <v>22976</v>
      </c>
      <c r="Z188">
        <v>22982</v>
      </c>
      <c r="AA188">
        <v>23094</v>
      </c>
    </row>
    <row r="189" spans="11:27">
      <c r="K189">
        <v>24705</v>
      </c>
      <c r="L189">
        <v>22879</v>
      </c>
      <c r="M189">
        <v>22730</v>
      </c>
      <c r="N189">
        <v>22967</v>
      </c>
      <c r="O189">
        <v>23056</v>
      </c>
      <c r="P189">
        <v>22961</v>
      </c>
      <c r="Q189">
        <v>23236</v>
      </c>
      <c r="R189">
        <v>23190</v>
      </c>
      <c r="S189">
        <v>23145</v>
      </c>
      <c r="T189">
        <v>23075</v>
      </c>
      <c r="U189">
        <v>23057</v>
      </c>
      <c r="V189">
        <v>23304</v>
      </c>
      <c r="W189">
        <v>22963</v>
      </c>
      <c r="X189">
        <v>23540</v>
      </c>
      <c r="Y189">
        <v>23028</v>
      </c>
      <c r="Z189">
        <v>22747</v>
      </c>
      <c r="AA189">
        <v>22940</v>
      </c>
    </row>
    <row r="190" spans="11:27">
      <c r="K190">
        <v>24644</v>
      </c>
      <c r="L190">
        <v>22998</v>
      </c>
      <c r="M190">
        <v>22742</v>
      </c>
      <c r="N190">
        <v>22953</v>
      </c>
      <c r="O190">
        <v>23093</v>
      </c>
      <c r="P190">
        <v>22943</v>
      </c>
      <c r="Q190">
        <v>23270</v>
      </c>
      <c r="R190">
        <v>23137</v>
      </c>
      <c r="S190">
        <v>23141</v>
      </c>
      <c r="T190">
        <v>23170</v>
      </c>
      <c r="U190">
        <v>23120</v>
      </c>
      <c r="V190">
        <v>23260</v>
      </c>
      <c r="W190">
        <v>23094</v>
      </c>
      <c r="X190">
        <v>23402</v>
      </c>
      <c r="Y190">
        <v>23016</v>
      </c>
      <c r="Z190">
        <v>22883</v>
      </c>
      <c r="AA190">
        <v>23089</v>
      </c>
    </row>
    <row r="191" spans="11:27">
      <c r="K191">
        <v>24535</v>
      </c>
      <c r="L191">
        <v>22866</v>
      </c>
      <c r="M191">
        <v>22806</v>
      </c>
      <c r="N191">
        <v>22815</v>
      </c>
      <c r="O191">
        <v>23075</v>
      </c>
      <c r="P191">
        <v>22966</v>
      </c>
      <c r="Q191">
        <v>23203</v>
      </c>
      <c r="R191">
        <v>23196</v>
      </c>
      <c r="S191">
        <v>23165</v>
      </c>
      <c r="T191">
        <v>23124</v>
      </c>
      <c r="U191">
        <v>23049</v>
      </c>
      <c r="V191">
        <v>23207</v>
      </c>
      <c r="W191">
        <v>22976</v>
      </c>
      <c r="X191">
        <v>23535</v>
      </c>
      <c r="Y191">
        <v>22939</v>
      </c>
      <c r="Z191">
        <v>22728</v>
      </c>
      <c r="AA191">
        <v>23031</v>
      </c>
    </row>
    <row r="192" spans="11:27">
      <c r="K192">
        <v>24672</v>
      </c>
      <c r="L192">
        <v>22902</v>
      </c>
      <c r="M192">
        <v>22805</v>
      </c>
      <c r="N192">
        <v>23037</v>
      </c>
      <c r="O192">
        <v>22902</v>
      </c>
      <c r="P192">
        <v>22900</v>
      </c>
      <c r="Q192">
        <v>23186</v>
      </c>
      <c r="R192">
        <v>23219</v>
      </c>
      <c r="S192">
        <v>23272</v>
      </c>
      <c r="T192">
        <v>23130</v>
      </c>
      <c r="U192">
        <v>23150</v>
      </c>
      <c r="V192">
        <v>23306</v>
      </c>
      <c r="W192">
        <v>23062</v>
      </c>
      <c r="X192">
        <v>23459</v>
      </c>
      <c r="Y192">
        <v>22951</v>
      </c>
      <c r="Z192">
        <v>22891</v>
      </c>
      <c r="AA192">
        <v>23022</v>
      </c>
    </row>
    <row r="193" spans="11:27">
      <c r="K193">
        <v>24689</v>
      </c>
      <c r="L193">
        <v>22793</v>
      </c>
      <c r="M193">
        <v>22777</v>
      </c>
      <c r="N193">
        <v>22929</v>
      </c>
      <c r="O193">
        <v>22920</v>
      </c>
      <c r="P193">
        <v>22967</v>
      </c>
      <c r="Q193">
        <v>23286</v>
      </c>
      <c r="R193">
        <v>23302</v>
      </c>
      <c r="S193">
        <v>23132</v>
      </c>
      <c r="T193">
        <v>22978</v>
      </c>
      <c r="U193">
        <v>23055</v>
      </c>
      <c r="V193">
        <v>23185</v>
      </c>
      <c r="W193">
        <v>22977</v>
      </c>
      <c r="X193">
        <v>23535</v>
      </c>
      <c r="Y193">
        <v>23043</v>
      </c>
      <c r="Z193">
        <v>22786</v>
      </c>
      <c r="AA193">
        <v>22954</v>
      </c>
    </row>
    <row r="194" spans="11:27">
      <c r="K194">
        <v>24696</v>
      </c>
      <c r="L194">
        <v>22878</v>
      </c>
      <c r="M194">
        <v>22812</v>
      </c>
      <c r="N194">
        <v>23056</v>
      </c>
      <c r="O194">
        <v>23037</v>
      </c>
      <c r="P194">
        <v>22973</v>
      </c>
      <c r="Q194">
        <v>23184</v>
      </c>
      <c r="R194">
        <v>23129</v>
      </c>
      <c r="S194">
        <v>23131</v>
      </c>
      <c r="T194">
        <v>23180</v>
      </c>
      <c r="U194">
        <v>23169</v>
      </c>
      <c r="V194">
        <v>23359</v>
      </c>
      <c r="W194">
        <v>23081</v>
      </c>
      <c r="X194">
        <v>23446</v>
      </c>
      <c r="Y194">
        <v>23110</v>
      </c>
      <c r="Z194">
        <v>22979</v>
      </c>
      <c r="AA194">
        <v>23108</v>
      </c>
    </row>
    <row r="195" spans="11:27">
      <c r="K195">
        <v>24618</v>
      </c>
      <c r="L195">
        <v>22944</v>
      </c>
      <c r="M195">
        <v>22788</v>
      </c>
      <c r="N195">
        <v>22940</v>
      </c>
      <c r="O195">
        <v>22912</v>
      </c>
      <c r="P195">
        <v>22922</v>
      </c>
      <c r="Q195">
        <v>23294</v>
      </c>
      <c r="R195">
        <v>23130</v>
      </c>
      <c r="S195">
        <v>23171</v>
      </c>
      <c r="T195">
        <v>23095</v>
      </c>
      <c r="U195">
        <v>23105</v>
      </c>
      <c r="V195">
        <v>23314</v>
      </c>
      <c r="W195">
        <v>23124</v>
      </c>
      <c r="X195">
        <v>23454</v>
      </c>
      <c r="Y195">
        <v>23009</v>
      </c>
      <c r="Z195">
        <v>22795</v>
      </c>
      <c r="AA195">
        <v>22948</v>
      </c>
    </row>
    <row r="196" spans="11:27">
      <c r="K196">
        <v>24699</v>
      </c>
      <c r="L196">
        <v>22904</v>
      </c>
      <c r="M196">
        <v>22744</v>
      </c>
      <c r="N196">
        <v>22997</v>
      </c>
      <c r="O196">
        <v>23045</v>
      </c>
      <c r="P196">
        <v>22919</v>
      </c>
      <c r="Q196">
        <v>23150</v>
      </c>
      <c r="R196">
        <v>23224</v>
      </c>
      <c r="S196">
        <v>23185</v>
      </c>
      <c r="T196">
        <v>23128</v>
      </c>
      <c r="U196">
        <v>23062</v>
      </c>
      <c r="V196">
        <v>23235</v>
      </c>
      <c r="W196">
        <v>22989</v>
      </c>
      <c r="X196">
        <v>23461</v>
      </c>
      <c r="Y196">
        <v>23023</v>
      </c>
      <c r="Z196">
        <v>22846</v>
      </c>
      <c r="AA196">
        <v>23052</v>
      </c>
    </row>
    <row r="197" spans="11:27">
      <c r="K197">
        <f>AVERAGE(K137:K196)</f>
        <v>24644.0333333333</v>
      </c>
      <c r="L197">
        <f t="shared" ref="L197" si="19">AVERAGE(L137:L196)</f>
        <v>22878.983333333301</v>
      </c>
      <c r="M197">
        <f t="shared" ref="M197" si="20">AVERAGE(M137:M196)</f>
        <v>22783.7833333333</v>
      </c>
      <c r="N197">
        <f t="shared" ref="N197" si="21">AVERAGE(N137:N196)</f>
        <v>22945.75</v>
      </c>
      <c r="O197">
        <f t="shared" ref="O197" si="22">AVERAGE(O137:O196)</f>
        <v>22997.2166666667</v>
      </c>
      <c r="P197">
        <f t="shared" ref="P197" si="23">AVERAGE(P137:P196)</f>
        <v>22969.2833333333</v>
      </c>
      <c r="Q197">
        <f t="shared" ref="Q197" si="24">AVERAGE(Q137:Q196)</f>
        <v>23226.083333333299</v>
      </c>
      <c r="R197">
        <f t="shared" ref="R197" si="25">AVERAGE(R137:R196)</f>
        <v>23156.35</v>
      </c>
      <c r="S197">
        <f t="shared" ref="S197" si="26">AVERAGE(S137:S196)</f>
        <v>23154.233333333301</v>
      </c>
      <c r="T197">
        <f t="shared" ref="T197" si="27">AVERAGE(T137:T196)</f>
        <v>23120.1</v>
      </c>
      <c r="U197">
        <f t="shared" ref="U197" si="28">AVERAGE(U137:U196)</f>
        <v>23082.266666666699</v>
      </c>
      <c r="V197">
        <f t="shared" ref="V197" si="29">AVERAGE(V137:V196)</f>
        <v>23271.75</v>
      </c>
      <c r="W197">
        <f t="shared" ref="W197" si="30">AVERAGE(W137:W196)</f>
        <v>23025.883333333299</v>
      </c>
      <c r="X197">
        <f t="shared" ref="X197" si="31">AVERAGE(X137:X196)</f>
        <v>23450.066666666698</v>
      </c>
      <c r="Y197">
        <f t="shared" ref="Y197" si="32">AVERAGE(Y137:Y196)</f>
        <v>23024.75</v>
      </c>
      <c r="Z197">
        <f t="shared" ref="Z197" si="33">AVERAGE(Z137:Z196)</f>
        <v>22878.0333333333</v>
      </c>
      <c r="AA197">
        <f t="shared" ref="AA197" si="34">AVERAGE(AA137:AA196)</f>
        <v>23010.416666666701</v>
      </c>
    </row>
    <row r="198" spans="11:27">
      <c r="K198">
        <f>K136/K197</f>
        <v>24.346664033620002</v>
      </c>
      <c r="L198">
        <f t="shared" ref="L198" si="35">L136/L197</f>
        <v>26.224941522022799</v>
      </c>
      <c r="M198">
        <f t="shared" ref="M198" si="36">M136/M197</f>
        <v>26.334520093604599</v>
      </c>
      <c r="N198">
        <f t="shared" ref="N198" si="37">N136/N197</f>
        <v>26.148633189152701</v>
      </c>
      <c r="O198">
        <f t="shared" ref="O198" si="38">O136/O197</f>
        <v>26.090113803626998</v>
      </c>
      <c r="P198">
        <f t="shared" ref="P198" si="39">P136/P197</f>
        <v>26.121842431595201</v>
      </c>
      <c r="Q198">
        <f t="shared" ref="Q198" si="40">Q136/Q197</f>
        <v>25.833025370183702</v>
      </c>
      <c r="R198">
        <f t="shared" ref="R198" si="41">R136/R197</f>
        <v>25.910819278513198</v>
      </c>
      <c r="S198">
        <f t="shared" ref="S198" si="42">S136/S197</f>
        <v>25.913187941154</v>
      </c>
      <c r="T198">
        <f t="shared" ref="T198" si="43">T136/T197</f>
        <v>25.9514448466918</v>
      </c>
      <c r="U198">
        <f t="shared" ref="U198" si="44">U136/U197</f>
        <v>25.993980949300202</v>
      </c>
      <c r="V198">
        <f t="shared" ref="V198" si="45">V136/V197</f>
        <v>25.782332656547101</v>
      </c>
      <c r="W198">
        <f t="shared" ref="W198" si="46">W136/W197</f>
        <v>26.057632244293199</v>
      </c>
      <c r="X198">
        <f t="shared" ref="X198" si="47">X136/X197</f>
        <v>25.586281204602098</v>
      </c>
      <c r="Y198">
        <f t="shared" ref="Y198" si="48">Y136/Y197</f>
        <v>26.0589148633536</v>
      </c>
      <c r="Z198">
        <f t="shared" ref="Z198" si="49">Z136/Z197</f>
        <v>26.226030500873499</v>
      </c>
      <c r="AA198">
        <f t="shared" ref="AA198" si="50">AA136/AA197</f>
        <v>26.0751471253961</v>
      </c>
    </row>
    <row r="199" spans="11:27">
      <c r="K199">
        <f>1000/K198*60</f>
        <v>2464.40333333333</v>
      </c>
      <c r="L199">
        <f t="shared" ref="L199" si="51">1000/L198*60</f>
        <v>2287.8983333333299</v>
      </c>
      <c r="M199">
        <f t="shared" ref="M199" si="52">1000/M198*60</f>
        <v>2278.3783333333299</v>
      </c>
      <c r="N199">
        <f t="shared" ref="N199" si="53">1000/N198*60</f>
        <v>2294.5749999999998</v>
      </c>
      <c r="O199">
        <f t="shared" ref="O199" si="54">1000/O198*60</f>
        <v>2299.72166666667</v>
      </c>
      <c r="P199">
        <f t="shared" ref="P199" si="55">1000/P198*60</f>
        <v>2296.9283333333301</v>
      </c>
      <c r="Q199">
        <f t="shared" ref="Q199" si="56">1000/Q198*60</f>
        <v>2322.6083333333299</v>
      </c>
      <c r="R199">
        <f t="shared" ref="R199" si="57">1000/R198*60</f>
        <v>2315.6350000000002</v>
      </c>
      <c r="S199">
        <f t="shared" ref="S199" si="58">1000/S198*60</f>
        <v>2315.42333333333</v>
      </c>
      <c r="T199">
        <f t="shared" ref="T199" si="59">1000/T198*60</f>
        <v>2312.0100000000002</v>
      </c>
      <c r="U199">
        <f t="shared" ref="U199" si="60">1000/U198*60</f>
        <v>2308.2266666666701</v>
      </c>
      <c r="V199">
        <f t="shared" ref="V199" si="61">1000/V198*60</f>
        <v>2327.1750000000002</v>
      </c>
      <c r="W199">
        <f t="shared" ref="W199" si="62">1000/W198*60</f>
        <v>2302.58833333333</v>
      </c>
      <c r="X199">
        <f t="shared" ref="X199" si="63">1000/X198*60</f>
        <v>2345.0066666666698</v>
      </c>
      <c r="Y199">
        <f t="shared" ref="Y199" si="64">1000/Y198*60</f>
        <v>2302.4749999999999</v>
      </c>
      <c r="Z199">
        <f t="shared" ref="Z199" si="65">1000/Z198*60</f>
        <v>2287.8033333333301</v>
      </c>
      <c r="AA199">
        <f t="shared" ref="AA199" si="66">1000/AA198*60</f>
        <v>2301.0416666666702</v>
      </c>
    </row>
    <row r="200" spans="11:27">
      <c r="K200">
        <v>10</v>
      </c>
      <c r="L200">
        <v>20</v>
      </c>
      <c r="M200">
        <v>30</v>
      </c>
      <c r="N200">
        <v>40</v>
      </c>
      <c r="O200">
        <v>50</v>
      </c>
      <c r="P200">
        <v>60</v>
      </c>
      <c r="Q200">
        <v>70</v>
      </c>
      <c r="R200">
        <v>80</v>
      </c>
      <c r="S200">
        <v>90</v>
      </c>
      <c r="T200">
        <v>100</v>
      </c>
      <c r="U200">
        <v>110</v>
      </c>
      <c r="V200">
        <v>120</v>
      </c>
      <c r="W200">
        <v>130</v>
      </c>
      <c r="X200">
        <v>140</v>
      </c>
      <c r="Y200">
        <v>150</v>
      </c>
      <c r="Z200">
        <v>160</v>
      </c>
      <c r="AA200">
        <v>170</v>
      </c>
    </row>
  </sheetData>
  <mergeCells count="5">
    <mergeCell ref="A1:J1"/>
    <mergeCell ref="A51:J51"/>
    <mergeCell ref="A3:A18"/>
    <mergeCell ref="A19:A34"/>
    <mergeCell ref="A35:A50"/>
  </mergeCells>
  <phoneticPr fontId="1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customWidth="1"/>
    <col min="3" max="3" width="9.6328125" customWidth="1"/>
    <col min="4" max="4" width="11.36328125" customWidth="1"/>
    <col min="5" max="5" width="8.26953125" customWidth="1"/>
    <col min="6" max="6" width="7.453125" customWidth="1"/>
    <col min="7" max="7" width="21.08984375" customWidth="1"/>
    <col min="8" max="9" width="7.453125" customWidth="1"/>
    <col min="10" max="10" width="9.6328125" customWidth="1"/>
    <col min="11" max="11" width="10.26953125" customWidth="1"/>
    <col min="12" max="12" width="5.453125" customWidth="1"/>
    <col min="13" max="13" width="5" customWidth="1"/>
    <col min="14" max="14" width="14.26953125" customWidth="1"/>
  </cols>
  <sheetData>
    <row r="1" spans="1:17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7" ht="56">
      <c r="A2" s="5" t="s">
        <v>284</v>
      </c>
      <c r="B2" s="5" t="s">
        <v>117</v>
      </c>
      <c r="C2" s="5" t="s">
        <v>285</v>
      </c>
      <c r="D2" s="5" t="s">
        <v>187</v>
      </c>
      <c r="E2" s="5" t="s">
        <v>286</v>
      </c>
      <c r="F2" s="5" t="s">
        <v>120</v>
      </c>
      <c r="G2" s="5" t="s">
        <v>121</v>
      </c>
      <c r="H2" s="5" t="s">
        <v>123</v>
      </c>
      <c r="I2" s="5" t="s">
        <v>122</v>
      </c>
      <c r="J2" s="6" t="s">
        <v>124</v>
      </c>
      <c r="K2" s="6" t="s">
        <v>125</v>
      </c>
      <c r="L2" s="6" t="s">
        <v>164</v>
      </c>
      <c r="M2" s="7" t="s">
        <v>165</v>
      </c>
      <c r="N2" s="7" t="s">
        <v>180</v>
      </c>
    </row>
    <row r="3" spans="1:17">
      <c r="A3" s="132" t="s">
        <v>129</v>
      </c>
      <c r="B3" s="12" t="s">
        <v>287</v>
      </c>
      <c r="C3" s="12" t="s">
        <v>176</v>
      </c>
      <c r="D3" s="8">
        <v>10000000</v>
      </c>
      <c r="E3" s="8">
        <f>D3/I3/H3</f>
        <v>500000</v>
      </c>
      <c r="F3" s="12">
        <v>1</v>
      </c>
      <c r="G3" s="8" t="s">
        <v>131</v>
      </c>
      <c r="H3" s="8">
        <v>1</v>
      </c>
      <c r="I3" s="8">
        <v>20</v>
      </c>
      <c r="J3" s="12">
        <f>N3/D3*H3</f>
        <v>0.35710740000000002</v>
      </c>
      <c r="K3" s="12">
        <f>1000/J3*H3</f>
        <v>2800.2780116009899</v>
      </c>
      <c r="L3" s="12"/>
      <c r="M3" s="12"/>
      <c r="N3" s="12">
        <f>P3/O3</f>
        <v>3571074</v>
      </c>
      <c r="O3">
        <v>1</v>
      </c>
      <c r="P3" s="12">
        <v>3571074</v>
      </c>
    </row>
    <row r="4" spans="1:17">
      <c r="A4" s="132"/>
      <c r="B4" s="12" t="s">
        <v>287</v>
      </c>
      <c r="C4" s="12" t="s">
        <v>176</v>
      </c>
      <c r="D4" s="8">
        <v>10000000</v>
      </c>
      <c r="E4" s="8">
        <f t="shared" ref="E4:E6" si="0">D4/I4/H4</f>
        <v>10000</v>
      </c>
      <c r="F4" s="12">
        <v>1</v>
      </c>
      <c r="G4" s="8" t="s">
        <v>131</v>
      </c>
      <c r="H4" s="8">
        <v>50</v>
      </c>
      <c r="I4" s="8">
        <v>20</v>
      </c>
      <c r="J4" s="12">
        <f t="shared" ref="J4" si="1">N4/D4*H4</f>
        <v>1.306934</v>
      </c>
      <c r="K4" s="12">
        <f t="shared" ref="K4" si="2">1000/J4*H4</f>
        <v>38257.4789545608</v>
      </c>
      <c r="L4" s="12"/>
      <c r="M4" s="12"/>
      <c r="N4" s="12">
        <f t="shared" ref="N4" si="3">P4/O4</f>
        <v>261386.8</v>
      </c>
      <c r="O4">
        <v>5</v>
      </c>
      <c r="P4" s="12">
        <v>1306934</v>
      </c>
      <c r="Q4" s="11"/>
    </row>
    <row r="5" spans="1:17">
      <c r="A5" s="132"/>
      <c r="B5" s="12" t="s">
        <v>287</v>
      </c>
      <c r="C5" s="12" t="s">
        <v>176</v>
      </c>
      <c r="D5" s="8">
        <v>10000000</v>
      </c>
      <c r="E5" s="8">
        <f t="shared" si="0"/>
        <v>5000</v>
      </c>
      <c r="F5" s="12">
        <v>1</v>
      </c>
      <c r="G5" s="8" t="s">
        <v>131</v>
      </c>
      <c r="H5" s="8">
        <v>100</v>
      </c>
      <c r="I5" s="8">
        <v>20</v>
      </c>
      <c r="J5" s="12"/>
      <c r="K5" s="12"/>
      <c r="L5" s="12"/>
      <c r="M5" s="12"/>
      <c r="N5" s="12"/>
      <c r="O5" s="11"/>
      <c r="P5" s="12"/>
      <c r="Q5" s="11" t="s">
        <v>288</v>
      </c>
    </row>
    <row r="6" spans="1:17" s="23" customFormat="1">
      <c r="A6" s="132"/>
      <c r="B6" s="30" t="s">
        <v>287</v>
      </c>
      <c r="C6" s="12" t="s">
        <v>176</v>
      </c>
      <c r="D6" s="8">
        <v>10000000</v>
      </c>
      <c r="E6" s="8">
        <f t="shared" si="0"/>
        <v>2500</v>
      </c>
      <c r="F6" s="30">
        <v>1</v>
      </c>
      <c r="G6" s="8" t="s">
        <v>131</v>
      </c>
      <c r="H6" s="14">
        <v>200</v>
      </c>
      <c r="I6" s="8">
        <v>20</v>
      </c>
      <c r="J6" s="12"/>
      <c r="K6" s="12"/>
      <c r="L6" s="30"/>
      <c r="M6" s="30"/>
      <c r="N6" s="12"/>
      <c r="O6" s="23">
        <v>5</v>
      </c>
      <c r="P6" s="12"/>
    </row>
  </sheetData>
  <mergeCells count="2">
    <mergeCell ref="B1:M1"/>
    <mergeCell ref="A3:A6"/>
  </mergeCells>
  <phoneticPr fontId="11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284</v>
      </c>
      <c r="B2" s="4" t="s">
        <v>272</v>
      </c>
      <c r="C2" s="3" t="s">
        <v>289</v>
      </c>
      <c r="D2" s="4" t="s">
        <v>187</v>
      </c>
      <c r="E2" s="5" t="s">
        <v>190</v>
      </c>
      <c r="F2" s="5" t="s">
        <v>290</v>
      </c>
      <c r="G2" s="6" t="s">
        <v>291</v>
      </c>
    </row>
    <row r="3" spans="1:7">
      <c r="A3" s="133" t="s">
        <v>172</v>
      </c>
      <c r="B3" s="8" t="s">
        <v>292</v>
      </c>
      <c r="C3" s="12" t="s">
        <v>293</v>
      </c>
      <c r="D3" s="43">
        <v>10000000</v>
      </c>
      <c r="E3" s="8">
        <v>1</v>
      </c>
      <c r="F3" s="8" t="s">
        <v>173</v>
      </c>
      <c r="G3" s="43">
        <v>76681</v>
      </c>
    </row>
    <row r="4" spans="1:7">
      <c r="A4" s="134"/>
      <c r="B4" s="8" t="s">
        <v>292</v>
      </c>
      <c r="C4" s="12" t="s">
        <v>294</v>
      </c>
      <c r="D4" s="43">
        <v>10000000</v>
      </c>
      <c r="E4" s="8">
        <v>1</v>
      </c>
      <c r="F4" s="8" t="s">
        <v>173</v>
      </c>
      <c r="G4" s="43">
        <v>25530</v>
      </c>
    </row>
    <row r="5" spans="1:7">
      <c r="A5" s="134"/>
      <c r="B5" s="8" t="s">
        <v>292</v>
      </c>
      <c r="C5" s="12" t="s">
        <v>293</v>
      </c>
      <c r="D5" s="43">
        <v>10000000</v>
      </c>
      <c r="E5" s="8">
        <v>1</v>
      </c>
      <c r="F5" s="8" t="s">
        <v>167</v>
      </c>
      <c r="G5" s="43">
        <v>130112</v>
      </c>
    </row>
    <row r="6" spans="1:7">
      <c r="A6" s="135"/>
      <c r="B6" s="8" t="s">
        <v>292</v>
      </c>
      <c r="C6" s="12" t="s">
        <v>294</v>
      </c>
      <c r="D6" s="43">
        <v>10000000</v>
      </c>
      <c r="E6" s="8">
        <v>1</v>
      </c>
      <c r="F6" s="8" t="s">
        <v>167</v>
      </c>
      <c r="G6" s="43">
        <v>38444</v>
      </c>
    </row>
  </sheetData>
  <mergeCells count="1">
    <mergeCell ref="A3:A6"/>
  </mergeCells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6"/>
  <sheetViews>
    <sheetView zoomScale="85" zoomScaleNormal="85" workbookViewId="0">
      <selection activeCell="E16" sqref="E16"/>
    </sheetView>
  </sheetViews>
  <sheetFormatPr defaultColWidth="9" defaultRowHeight="14"/>
  <cols>
    <col min="1" max="1" width="10.26953125" customWidth="1"/>
    <col min="2" max="2" width="11.54296875" customWidth="1"/>
    <col min="3" max="3" width="9.90625" customWidth="1"/>
    <col min="4" max="4" width="17" customWidth="1"/>
    <col min="5" max="5" width="9.08984375" customWidth="1"/>
    <col min="6" max="6" width="29.81640625" customWidth="1"/>
    <col min="7" max="7" width="10.08984375" hidden="1" customWidth="1"/>
    <col min="8" max="8" width="9.6328125" customWidth="1"/>
    <col min="9" max="9" width="10.6328125" customWidth="1"/>
    <col min="10" max="10" width="25.6328125" style="31" customWidth="1"/>
    <col min="11" max="11" width="13.453125" style="31" customWidth="1"/>
    <col min="12" max="12" width="15.7265625" style="31" customWidth="1"/>
  </cols>
  <sheetData>
    <row r="1" spans="1:14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4" ht="28">
      <c r="A2" s="5" t="s">
        <v>116</v>
      </c>
      <c r="B2" s="5" t="s">
        <v>295</v>
      </c>
      <c r="C2" s="5" t="s">
        <v>118</v>
      </c>
      <c r="D2" s="5" t="s">
        <v>140</v>
      </c>
      <c r="E2" s="5" t="s">
        <v>120</v>
      </c>
      <c r="F2" s="5" t="s">
        <v>121</v>
      </c>
      <c r="G2" s="5" t="s">
        <v>122</v>
      </c>
      <c r="H2" s="5" t="s">
        <v>122</v>
      </c>
      <c r="I2" s="5" t="s">
        <v>123</v>
      </c>
      <c r="J2" s="3" t="s">
        <v>124</v>
      </c>
      <c r="K2" s="3" t="s">
        <v>125</v>
      </c>
      <c r="L2" s="41" t="s">
        <v>141</v>
      </c>
    </row>
    <row r="3" spans="1:14">
      <c r="A3" s="40" t="s">
        <v>129</v>
      </c>
      <c r="B3" s="16" t="s">
        <v>292</v>
      </c>
      <c r="C3" s="16">
        <v>10000000</v>
      </c>
      <c r="D3" s="8">
        <f>C3/E3/H3/I3</f>
        <v>500000</v>
      </c>
      <c r="E3" s="12">
        <v>1</v>
      </c>
      <c r="F3" s="39" t="s">
        <v>296</v>
      </c>
      <c r="G3" s="8">
        <v>10000</v>
      </c>
      <c r="H3" s="8">
        <v>20</v>
      </c>
      <c r="I3" s="15">
        <v>1</v>
      </c>
      <c r="J3" s="20">
        <f>L3/C3*I3</f>
        <v>0.223108</v>
      </c>
      <c r="K3" s="20">
        <f>1000/J3*I3</f>
        <v>4482.1342130268704</v>
      </c>
      <c r="L3" s="19">
        <f>N3/M3</f>
        <v>2231080</v>
      </c>
      <c r="M3">
        <v>1</v>
      </c>
      <c r="N3">
        <v>2231080</v>
      </c>
    </row>
    <row r="4" spans="1:14">
      <c r="A4" s="18"/>
      <c r="B4" s="16" t="s">
        <v>292</v>
      </c>
      <c r="C4" s="16">
        <v>10000000</v>
      </c>
      <c r="D4" s="8">
        <f t="shared" ref="D4:D6" si="0">C4/E4/H4/I4</f>
        <v>5000</v>
      </c>
      <c r="E4" s="12">
        <v>1</v>
      </c>
      <c r="F4" s="39" t="s">
        <v>296</v>
      </c>
      <c r="G4" s="8">
        <v>10000</v>
      </c>
      <c r="H4" s="8">
        <v>20</v>
      </c>
      <c r="I4" s="15">
        <v>100</v>
      </c>
      <c r="J4" s="20">
        <f t="shared" ref="J4:J6" si="1">L4/C4*I4</f>
        <v>0.44325799999999999</v>
      </c>
      <c r="K4" s="20">
        <f t="shared" ref="K4:K6" si="2">1000/J4*I4</f>
        <v>225602.24519354399</v>
      </c>
      <c r="L4" s="19">
        <f>N4/M4</f>
        <v>44325.8</v>
      </c>
      <c r="M4">
        <v>5</v>
      </c>
      <c r="N4">
        <v>221629</v>
      </c>
    </row>
    <row r="5" spans="1:14">
      <c r="A5" s="18"/>
      <c r="B5" s="16" t="s">
        <v>292</v>
      </c>
      <c r="C5" s="16">
        <v>10000000</v>
      </c>
      <c r="D5" s="8">
        <f t="shared" si="0"/>
        <v>2500</v>
      </c>
      <c r="E5" s="12">
        <v>1</v>
      </c>
      <c r="F5" s="39" t="s">
        <v>296</v>
      </c>
      <c r="G5" s="8">
        <v>10000</v>
      </c>
      <c r="H5" s="8">
        <v>20</v>
      </c>
      <c r="I5" s="15">
        <v>200</v>
      </c>
      <c r="J5" s="20">
        <f t="shared" si="1"/>
        <v>0.64088800000000001</v>
      </c>
      <c r="K5" s="20">
        <f t="shared" si="2"/>
        <v>312067.00702774897</v>
      </c>
      <c r="L5" s="19">
        <f>N5/M5</f>
        <v>32044.400000000001</v>
      </c>
      <c r="M5">
        <v>5</v>
      </c>
      <c r="N5">
        <v>160222</v>
      </c>
    </row>
    <row r="6" spans="1:14">
      <c r="A6" s="40" t="s">
        <v>129</v>
      </c>
      <c r="B6" s="16" t="s">
        <v>292</v>
      </c>
      <c r="C6" s="16">
        <v>10000000</v>
      </c>
      <c r="D6" s="8">
        <f t="shared" si="0"/>
        <v>500000</v>
      </c>
      <c r="E6" s="12">
        <v>1</v>
      </c>
      <c r="F6" s="39" t="s">
        <v>297</v>
      </c>
      <c r="G6" s="8">
        <v>10000</v>
      </c>
      <c r="H6" s="8">
        <v>20</v>
      </c>
      <c r="I6" s="15">
        <v>1</v>
      </c>
      <c r="J6" s="20">
        <f t="shared" si="1"/>
        <v>0.38735000000000003</v>
      </c>
      <c r="K6" s="20">
        <f t="shared" si="2"/>
        <v>2581.6445075513102</v>
      </c>
      <c r="L6" s="19">
        <f>N6/M6</f>
        <v>3873500</v>
      </c>
      <c r="M6">
        <v>1</v>
      </c>
      <c r="N6">
        <v>3873500</v>
      </c>
    </row>
    <row r="7" spans="1:14">
      <c r="A7" s="18"/>
      <c r="B7" s="16" t="s">
        <v>292</v>
      </c>
      <c r="C7" s="16">
        <v>10000000</v>
      </c>
      <c r="D7" s="8">
        <f t="shared" ref="D7:D9" si="3">C7/E7/H7/I7</f>
        <v>5000</v>
      </c>
      <c r="E7" s="12">
        <v>1</v>
      </c>
      <c r="F7" s="39" t="s">
        <v>297</v>
      </c>
      <c r="G7" s="8">
        <v>10000</v>
      </c>
      <c r="H7" s="8">
        <v>20</v>
      </c>
      <c r="I7" s="15">
        <v>100</v>
      </c>
      <c r="J7" s="20">
        <f t="shared" ref="J7:J9" si="4">L7/C7*I7</f>
        <v>0.713978</v>
      </c>
      <c r="K7" s="20">
        <f t="shared" ref="K7:K9" si="5">1000/J7*I7</f>
        <v>140060.337993608</v>
      </c>
      <c r="L7" s="19">
        <f t="shared" ref="L7:L9" si="6">N7/M7</f>
        <v>71397.8</v>
      </c>
      <c r="M7">
        <v>5</v>
      </c>
      <c r="N7">
        <v>356989</v>
      </c>
    </row>
    <row r="8" spans="1:14">
      <c r="A8" s="18"/>
      <c r="B8" s="16" t="s">
        <v>292</v>
      </c>
      <c r="C8" s="16">
        <v>10000000</v>
      </c>
      <c r="D8" s="8">
        <f t="shared" si="3"/>
        <v>2500</v>
      </c>
      <c r="E8" s="12">
        <v>1</v>
      </c>
      <c r="F8" s="39" t="s">
        <v>297</v>
      </c>
      <c r="G8" s="8">
        <v>10000</v>
      </c>
      <c r="H8" s="8">
        <v>20</v>
      </c>
      <c r="I8" s="15">
        <v>200</v>
      </c>
      <c r="J8" s="20">
        <f t="shared" si="4"/>
        <v>0.90407599999999999</v>
      </c>
      <c r="K8" s="20">
        <f t="shared" si="5"/>
        <v>221220.33988293001</v>
      </c>
      <c r="L8" s="19">
        <f t="shared" si="6"/>
        <v>45203.8</v>
      </c>
      <c r="M8">
        <v>5</v>
      </c>
      <c r="N8">
        <v>226019</v>
      </c>
    </row>
    <row r="9" spans="1:14">
      <c r="A9" s="40" t="s">
        <v>129</v>
      </c>
      <c r="B9" s="16" t="s">
        <v>292</v>
      </c>
      <c r="C9" s="16">
        <v>10000000</v>
      </c>
      <c r="D9" s="8">
        <f t="shared" si="3"/>
        <v>500000</v>
      </c>
      <c r="E9" s="12">
        <v>1</v>
      </c>
      <c r="F9" s="39" t="s">
        <v>298</v>
      </c>
      <c r="G9" s="8">
        <v>10000</v>
      </c>
      <c r="H9" s="8">
        <v>20</v>
      </c>
      <c r="I9" s="15">
        <v>1</v>
      </c>
      <c r="J9" s="20">
        <f t="shared" si="4"/>
        <v>0.55125999999999997</v>
      </c>
      <c r="K9" s="20">
        <f t="shared" si="5"/>
        <v>1814.02604941407</v>
      </c>
      <c r="L9" s="19">
        <f t="shared" si="6"/>
        <v>5512600</v>
      </c>
      <c r="M9">
        <v>1</v>
      </c>
      <c r="N9">
        <v>5512600</v>
      </c>
    </row>
    <row r="10" spans="1:14">
      <c r="A10" s="18"/>
      <c r="B10" s="16" t="s">
        <v>292</v>
      </c>
      <c r="C10" s="16">
        <v>10000000</v>
      </c>
      <c r="D10" s="8">
        <f t="shared" ref="D10:D12" si="7">C10/E10/H10/I10</f>
        <v>5000</v>
      </c>
      <c r="E10" s="12">
        <v>1</v>
      </c>
      <c r="F10" s="39" t="s">
        <v>298</v>
      </c>
      <c r="G10" s="8">
        <v>10000</v>
      </c>
      <c r="H10" s="8">
        <v>20</v>
      </c>
      <c r="I10" s="15">
        <v>100</v>
      </c>
      <c r="J10" s="20">
        <f t="shared" ref="J10:J12" si="8">L10/C10*I10</f>
        <v>2.8419120000000002</v>
      </c>
      <c r="K10" s="20">
        <f t="shared" ref="K10:K12" si="9">1000/J10*I10</f>
        <v>35187.577940485098</v>
      </c>
      <c r="L10" s="19">
        <f t="shared" ref="L10:L12" si="10">N10/M10</f>
        <v>284191.2</v>
      </c>
      <c r="M10">
        <v>5</v>
      </c>
      <c r="N10">
        <v>1420956</v>
      </c>
    </row>
    <row r="11" spans="1:14">
      <c r="A11" s="18"/>
      <c r="B11" s="16" t="s">
        <v>292</v>
      </c>
      <c r="C11" s="16">
        <v>10000000</v>
      </c>
      <c r="D11" s="8">
        <f t="shared" si="7"/>
        <v>2500</v>
      </c>
      <c r="E11" s="12">
        <v>1</v>
      </c>
      <c r="F11" s="39" t="s">
        <v>298</v>
      </c>
      <c r="G11" s="8">
        <v>10000</v>
      </c>
      <c r="H11" s="8">
        <v>20</v>
      </c>
      <c r="I11" s="15">
        <v>200</v>
      </c>
      <c r="J11" s="20">
        <f t="shared" si="8"/>
        <v>4.75962</v>
      </c>
      <c r="K11" s="20">
        <f t="shared" si="9"/>
        <v>42020.161273379003</v>
      </c>
      <c r="L11" s="19">
        <f t="shared" si="10"/>
        <v>237981</v>
      </c>
      <c r="M11">
        <v>5</v>
      </c>
      <c r="N11">
        <v>1189905</v>
      </c>
    </row>
    <row r="12" spans="1:14">
      <c r="A12" s="40" t="s">
        <v>129</v>
      </c>
      <c r="B12" s="16" t="s">
        <v>292</v>
      </c>
      <c r="C12" s="16">
        <v>10000000</v>
      </c>
      <c r="D12" s="8">
        <f t="shared" si="7"/>
        <v>500000</v>
      </c>
      <c r="E12" s="12">
        <v>1</v>
      </c>
      <c r="F12" s="39" t="s">
        <v>299</v>
      </c>
      <c r="G12" s="8">
        <v>10000</v>
      </c>
      <c r="H12" s="8">
        <v>20</v>
      </c>
      <c r="I12" s="15">
        <v>1</v>
      </c>
      <c r="J12" s="20">
        <f t="shared" si="8"/>
        <v>0.58735599999999999</v>
      </c>
      <c r="K12" s="20">
        <f t="shared" si="9"/>
        <v>1702.5449642125</v>
      </c>
      <c r="L12" s="19">
        <f t="shared" si="10"/>
        <v>5873560</v>
      </c>
      <c r="M12">
        <v>1</v>
      </c>
      <c r="N12">
        <v>5873560</v>
      </c>
    </row>
    <row r="13" spans="1:14">
      <c r="A13" s="18"/>
      <c r="B13" s="16" t="s">
        <v>292</v>
      </c>
      <c r="C13" s="16">
        <v>10000000</v>
      </c>
      <c r="D13" s="8">
        <f t="shared" ref="D13:D15" si="11">C13/E13/H13/I13</f>
        <v>5000</v>
      </c>
      <c r="E13" s="12">
        <v>1</v>
      </c>
      <c r="F13" s="39" t="s">
        <v>299</v>
      </c>
      <c r="G13" s="8">
        <v>10000</v>
      </c>
      <c r="H13" s="8">
        <v>20</v>
      </c>
      <c r="I13" s="15">
        <v>100</v>
      </c>
      <c r="J13" s="20">
        <f t="shared" ref="J13:J15" si="12">L13/C13*I13</f>
        <v>3.12263</v>
      </c>
      <c r="K13" s="20">
        <f t="shared" ref="K13:K15" si="13">1000/J13*I13</f>
        <v>32024.287219427199</v>
      </c>
      <c r="L13" s="19">
        <f t="shared" ref="L13:L15" si="14">N13/M13</f>
        <v>312263</v>
      </c>
      <c r="M13">
        <v>5</v>
      </c>
      <c r="N13">
        <v>1561315</v>
      </c>
    </row>
    <row r="14" spans="1:14">
      <c r="A14" s="18"/>
      <c r="B14" s="16" t="s">
        <v>292</v>
      </c>
      <c r="C14" s="16">
        <v>10000000</v>
      </c>
      <c r="D14" s="8">
        <f t="shared" si="11"/>
        <v>2500</v>
      </c>
      <c r="E14" s="12">
        <v>1</v>
      </c>
      <c r="F14" s="39" t="s">
        <v>299</v>
      </c>
      <c r="G14" s="8">
        <v>10000</v>
      </c>
      <c r="H14" s="8">
        <v>20</v>
      </c>
      <c r="I14" s="15">
        <v>200</v>
      </c>
      <c r="J14" s="20">
        <f t="shared" si="12"/>
        <v>4.9474520000000002</v>
      </c>
      <c r="K14" s="20">
        <f t="shared" si="13"/>
        <v>40424.8489929766</v>
      </c>
      <c r="L14" s="19">
        <f t="shared" si="14"/>
        <v>247372.6</v>
      </c>
      <c r="M14">
        <v>5</v>
      </c>
      <c r="N14">
        <v>1236863</v>
      </c>
    </row>
    <row r="15" spans="1:14">
      <c r="A15" s="40" t="s">
        <v>129</v>
      </c>
      <c r="B15" s="16" t="s">
        <v>292</v>
      </c>
      <c r="C15" s="16">
        <v>10000000</v>
      </c>
      <c r="D15" s="8">
        <f t="shared" si="11"/>
        <v>500000</v>
      </c>
      <c r="E15" s="12">
        <v>1</v>
      </c>
      <c r="F15" s="39" t="s">
        <v>300</v>
      </c>
      <c r="G15" s="8">
        <v>10000</v>
      </c>
      <c r="H15" s="8">
        <v>20</v>
      </c>
      <c r="I15" s="15">
        <v>1</v>
      </c>
      <c r="J15" s="20">
        <f t="shared" si="12"/>
        <v>0.55810409999999999</v>
      </c>
      <c r="K15" s="20">
        <f t="shared" si="13"/>
        <v>1791.7804223262301</v>
      </c>
      <c r="L15" s="19">
        <f t="shared" si="14"/>
        <v>5581041</v>
      </c>
      <c r="M15">
        <v>1</v>
      </c>
      <c r="N15">
        <v>5581041</v>
      </c>
    </row>
    <row r="16" spans="1:14">
      <c r="A16" s="18"/>
      <c r="B16" s="16" t="s">
        <v>292</v>
      </c>
      <c r="C16" s="16">
        <v>10000000</v>
      </c>
      <c r="D16" s="8">
        <f t="shared" ref="D16:D17" si="15">C16/E16/H16/I16</f>
        <v>5000</v>
      </c>
      <c r="E16" s="12">
        <v>1</v>
      </c>
      <c r="F16" s="39" t="s">
        <v>300</v>
      </c>
      <c r="G16" s="8">
        <v>10000</v>
      </c>
      <c r="H16" s="8">
        <v>20</v>
      </c>
      <c r="I16" s="15">
        <v>100</v>
      </c>
      <c r="J16" s="20">
        <f t="shared" ref="J16:J17" si="16">L16/C16*I16</f>
        <v>2.6564019999999999</v>
      </c>
      <c r="K16" s="20">
        <f t="shared" ref="K16:K17" si="17">1000/J16*I16</f>
        <v>37644.904649221004</v>
      </c>
      <c r="L16" s="19">
        <f t="shared" ref="L16:L17" si="18">N16/M16</f>
        <v>265640.2</v>
      </c>
      <c r="M16">
        <v>5</v>
      </c>
      <c r="N16">
        <v>1328201</v>
      </c>
    </row>
    <row r="17" spans="1:14">
      <c r="A17" s="18"/>
      <c r="B17" s="16" t="s">
        <v>292</v>
      </c>
      <c r="C17" s="16">
        <v>10000000</v>
      </c>
      <c r="D17" s="8">
        <f t="shared" si="15"/>
        <v>2500</v>
      </c>
      <c r="E17" s="12">
        <v>1</v>
      </c>
      <c r="F17" s="39" t="s">
        <v>300</v>
      </c>
      <c r="G17" s="8">
        <v>10000</v>
      </c>
      <c r="H17" s="8">
        <v>20</v>
      </c>
      <c r="I17" s="15">
        <v>200</v>
      </c>
      <c r="J17" s="20">
        <f t="shared" si="16"/>
        <v>4.0000000000000001E-3</v>
      </c>
      <c r="K17" s="20">
        <f t="shared" si="17"/>
        <v>50000000</v>
      </c>
      <c r="L17" s="19">
        <f t="shared" si="18"/>
        <v>200</v>
      </c>
      <c r="M17">
        <v>5</v>
      </c>
      <c r="N17">
        <v>1000</v>
      </c>
    </row>
    <row r="18" spans="1:14" ht="14.25" customHeight="1">
      <c r="A18" s="112" t="s">
        <v>151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</row>
    <row r="19" spans="1:14">
      <c r="A19" s="1"/>
      <c r="E19" s="1"/>
      <c r="F19" s="1"/>
      <c r="G19" s="1"/>
      <c r="H19" s="1"/>
      <c r="I19" s="1"/>
      <c r="J19" s="42"/>
      <c r="K19" s="42"/>
    </row>
    <row r="26" spans="1:14" ht="14.25" customHeight="1"/>
  </sheetData>
  <mergeCells count="2">
    <mergeCell ref="A1:K1"/>
    <mergeCell ref="A18:K18"/>
  </mergeCells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0"/>
  <sheetViews>
    <sheetView tabSelected="1" workbookViewId="0">
      <selection activeCell="J13" sqref="J13"/>
    </sheetView>
  </sheetViews>
  <sheetFormatPr defaultColWidth="9" defaultRowHeight="14"/>
  <cols>
    <col min="1" max="1" width="9.7265625" customWidth="1"/>
    <col min="2" max="2" width="7.08984375" customWidth="1"/>
    <col min="3" max="4" width="11.36328125" customWidth="1"/>
    <col min="7" max="7" width="14.7265625" customWidth="1"/>
    <col min="8" max="8" width="9.26953125" customWidth="1"/>
    <col min="9" max="9" width="11.36328125" customWidth="1"/>
    <col min="10" max="10" width="7.453125" customWidth="1"/>
  </cols>
  <sheetData>
    <row r="1" spans="1:14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4" ht="42">
      <c r="A2" s="5" t="s">
        <v>116</v>
      </c>
      <c r="B2" s="5" t="s">
        <v>295</v>
      </c>
      <c r="C2" s="5" t="s">
        <v>118</v>
      </c>
      <c r="D2" s="5" t="s">
        <v>301</v>
      </c>
      <c r="E2" s="5" t="s">
        <v>119</v>
      </c>
      <c r="F2" s="5" t="s">
        <v>120</v>
      </c>
      <c r="G2" s="5" t="s">
        <v>121</v>
      </c>
      <c r="H2" s="5" t="s">
        <v>122</v>
      </c>
      <c r="I2" s="5" t="s">
        <v>123</v>
      </c>
      <c r="J2" s="3" t="s">
        <v>124</v>
      </c>
      <c r="K2" s="3" t="s">
        <v>125</v>
      </c>
      <c r="L2" s="7" t="s">
        <v>126</v>
      </c>
    </row>
    <row r="3" spans="1:14">
      <c r="A3" s="17" t="s">
        <v>231</v>
      </c>
      <c r="B3" s="16" t="s">
        <v>292</v>
      </c>
      <c r="C3" s="16">
        <v>10000000</v>
      </c>
      <c r="D3" s="16">
        <v>10</v>
      </c>
      <c r="E3" s="8">
        <f>C3/D3/F3/H3/I3</f>
        <v>50000</v>
      </c>
      <c r="F3" s="12">
        <v>1</v>
      </c>
      <c r="G3" s="39" t="s">
        <v>302</v>
      </c>
      <c r="H3" s="8">
        <v>20</v>
      </c>
      <c r="I3" s="15">
        <v>1</v>
      </c>
      <c r="J3" s="19">
        <f t="shared" ref="J3:J11" si="0">L3/C3*D3*I3</f>
        <v>0.58618199999999998</v>
      </c>
      <c r="K3" s="20">
        <f t="shared" ref="K3:K11" si="1">1000/J3*I3</f>
        <v>1705.9548058452799</v>
      </c>
      <c r="L3" s="12">
        <f t="shared" ref="L3:L11" si="2">N3/M3</f>
        <v>586182</v>
      </c>
      <c r="M3">
        <v>1</v>
      </c>
      <c r="N3" s="12">
        <v>586182</v>
      </c>
    </row>
    <row r="4" spans="1:14">
      <c r="A4" s="18"/>
      <c r="B4" s="16" t="s">
        <v>292</v>
      </c>
      <c r="C4" s="16">
        <v>10000000</v>
      </c>
      <c r="D4" s="16">
        <v>10</v>
      </c>
      <c r="E4" s="8">
        <f t="shared" ref="E4:E12" si="3">C4/D4/F4/H4/I4</f>
        <v>500</v>
      </c>
      <c r="F4" s="12">
        <v>1</v>
      </c>
      <c r="G4" s="39" t="s">
        <v>302</v>
      </c>
      <c r="H4" s="8">
        <v>20</v>
      </c>
      <c r="I4" s="15">
        <v>100</v>
      </c>
      <c r="J4" s="19">
        <f t="shared" si="0"/>
        <v>1.4494199999999999</v>
      </c>
      <c r="K4" s="20">
        <f t="shared" si="1"/>
        <v>68993.1144871742</v>
      </c>
      <c r="L4" s="12">
        <f t="shared" si="2"/>
        <v>14494.2</v>
      </c>
      <c r="M4">
        <v>5</v>
      </c>
      <c r="N4" s="12">
        <v>72471</v>
      </c>
    </row>
    <row r="5" spans="1:14">
      <c r="A5" s="18"/>
      <c r="B5" s="16" t="s">
        <v>292</v>
      </c>
      <c r="C5" s="16">
        <v>10000000</v>
      </c>
      <c r="D5" s="16">
        <v>10</v>
      </c>
      <c r="E5" s="8">
        <f t="shared" si="3"/>
        <v>250</v>
      </c>
      <c r="F5" s="12">
        <v>1</v>
      </c>
      <c r="G5" s="39" t="s">
        <v>302</v>
      </c>
      <c r="H5" s="8">
        <v>20</v>
      </c>
      <c r="I5" s="15">
        <v>200</v>
      </c>
      <c r="J5" s="19">
        <f t="shared" si="0"/>
        <v>4</v>
      </c>
      <c r="K5" s="20">
        <f t="shared" si="1"/>
        <v>50000</v>
      </c>
      <c r="L5" s="12">
        <f t="shared" si="2"/>
        <v>20000</v>
      </c>
      <c r="M5">
        <v>5</v>
      </c>
      <c r="N5" s="12">
        <v>100000</v>
      </c>
    </row>
    <row r="6" spans="1:14">
      <c r="B6" s="16" t="s">
        <v>292</v>
      </c>
      <c r="C6" s="16">
        <v>10000000</v>
      </c>
      <c r="D6" s="16">
        <v>20</v>
      </c>
      <c r="E6" s="8">
        <f t="shared" si="3"/>
        <v>25000</v>
      </c>
      <c r="F6" s="12">
        <v>1</v>
      </c>
      <c r="G6" s="39" t="s">
        <v>302</v>
      </c>
      <c r="H6" s="8">
        <v>20</v>
      </c>
      <c r="I6" s="15">
        <v>1</v>
      </c>
      <c r="J6" s="19">
        <f t="shared" si="0"/>
        <v>1.457228</v>
      </c>
      <c r="K6" s="20">
        <f t="shared" si="1"/>
        <v>686.23441218532696</v>
      </c>
      <c r="L6" s="12">
        <f t="shared" si="2"/>
        <v>728614</v>
      </c>
      <c r="M6">
        <v>1</v>
      </c>
      <c r="N6" s="12">
        <v>728614</v>
      </c>
    </row>
    <row r="7" spans="1:14">
      <c r="B7" s="16" t="s">
        <v>292</v>
      </c>
      <c r="C7" s="16">
        <v>10000000</v>
      </c>
      <c r="D7" s="16">
        <v>20</v>
      </c>
      <c r="E7" s="8">
        <f t="shared" si="3"/>
        <v>250</v>
      </c>
      <c r="F7" s="12">
        <v>1</v>
      </c>
      <c r="G7" s="39" t="s">
        <v>302</v>
      </c>
      <c r="H7" s="8">
        <v>20</v>
      </c>
      <c r="I7" s="15">
        <v>100</v>
      </c>
      <c r="J7" s="19">
        <f t="shared" si="0"/>
        <v>4.6066799999999999</v>
      </c>
      <c r="K7" s="20">
        <f t="shared" si="1"/>
        <v>21707.607213872001</v>
      </c>
      <c r="L7" s="12">
        <f t="shared" si="2"/>
        <v>23033.4</v>
      </c>
      <c r="M7">
        <v>5</v>
      </c>
      <c r="N7" s="12">
        <v>115167</v>
      </c>
    </row>
    <row r="8" spans="1:14">
      <c r="B8" s="16" t="s">
        <v>292</v>
      </c>
      <c r="C8" s="16">
        <v>10000000</v>
      </c>
      <c r="D8" s="16">
        <v>20</v>
      </c>
      <c r="E8" s="8">
        <f t="shared" si="3"/>
        <v>125</v>
      </c>
      <c r="F8" s="12">
        <v>1</v>
      </c>
      <c r="G8" s="39" t="s">
        <v>302</v>
      </c>
      <c r="H8" s="8">
        <v>20</v>
      </c>
      <c r="I8" s="15">
        <v>200</v>
      </c>
      <c r="J8" s="19">
        <f t="shared" si="0"/>
        <v>8</v>
      </c>
      <c r="K8" s="20">
        <f t="shared" si="1"/>
        <v>25000</v>
      </c>
      <c r="L8" s="12">
        <f t="shared" si="2"/>
        <v>20000</v>
      </c>
      <c r="M8">
        <v>5</v>
      </c>
      <c r="N8" s="12">
        <v>100000</v>
      </c>
    </row>
    <row r="9" spans="1:14">
      <c r="B9" s="16" t="s">
        <v>292</v>
      </c>
      <c r="C9" s="16">
        <v>10000000</v>
      </c>
      <c r="D9" s="16">
        <v>50</v>
      </c>
      <c r="E9" s="8">
        <f t="shared" si="3"/>
        <v>10000</v>
      </c>
      <c r="F9" s="12">
        <v>1</v>
      </c>
      <c r="G9" s="39" t="s">
        <v>302</v>
      </c>
      <c r="H9" s="8">
        <v>20</v>
      </c>
      <c r="I9" s="15">
        <v>1</v>
      </c>
      <c r="J9" s="19">
        <f t="shared" si="0"/>
        <v>6.036905</v>
      </c>
      <c r="K9" s="20">
        <f t="shared" si="1"/>
        <v>165.647794689497</v>
      </c>
      <c r="L9" s="12">
        <f t="shared" si="2"/>
        <v>1207381</v>
      </c>
      <c r="M9">
        <v>1</v>
      </c>
      <c r="N9" s="12">
        <v>1207381</v>
      </c>
    </row>
    <row r="10" spans="1:14">
      <c r="B10" s="16" t="s">
        <v>292</v>
      </c>
      <c r="C10" s="16">
        <v>10000000</v>
      </c>
      <c r="D10" s="16">
        <v>50</v>
      </c>
      <c r="E10" s="8">
        <f t="shared" si="3"/>
        <v>100</v>
      </c>
      <c r="F10" s="12">
        <v>1</v>
      </c>
      <c r="G10" s="39" t="s">
        <v>302</v>
      </c>
      <c r="H10" s="8">
        <v>20</v>
      </c>
      <c r="I10" s="15">
        <v>100</v>
      </c>
      <c r="J10" s="19">
        <f t="shared" si="0"/>
        <v>23.242899999999999</v>
      </c>
      <c r="K10" s="20">
        <f t="shared" si="1"/>
        <v>4302.3891166764897</v>
      </c>
      <c r="L10" s="12">
        <f t="shared" si="2"/>
        <v>46485.8</v>
      </c>
      <c r="M10">
        <v>5</v>
      </c>
      <c r="N10" s="12">
        <v>232429</v>
      </c>
    </row>
    <row r="11" spans="1:14">
      <c r="B11" s="16" t="s">
        <v>292</v>
      </c>
      <c r="C11" s="16">
        <v>10000000</v>
      </c>
      <c r="D11" s="16">
        <v>50</v>
      </c>
      <c r="E11" s="8">
        <f t="shared" si="3"/>
        <v>50</v>
      </c>
      <c r="F11" s="12">
        <v>1</v>
      </c>
      <c r="G11" s="39" t="s">
        <v>302</v>
      </c>
      <c r="H11" s="8">
        <v>20</v>
      </c>
      <c r="I11" s="15">
        <v>200</v>
      </c>
      <c r="J11" s="19">
        <f t="shared" si="0"/>
        <v>20</v>
      </c>
      <c r="K11" s="20">
        <f t="shared" si="1"/>
        <v>10000</v>
      </c>
      <c r="L11" s="12">
        <f t="shared" si="2"/>
        <v>20000</v>
      </c>
      <c r="M11">
        <v>5</v>
      </c>
      <c r="N11" s="12">
        <v>100000</v>
      </c>
    </row>
    <row r="12" spans="1:14">
      <c r="A12" s="17" t="s">
        <v>231</v>
      </c>
      <c r="B12" s="16" t="s">
        <v>292</v>
      </c>
      <c r="C12" s="16">
        <v>10000000</v>
      </c>
      <c r="D12" s="16">
        <v>10</v>
      </c>
      <c r="E12" s="8">
        <f t="shared" si="3"/>
        <v>50000</v>
      </c>
      <c r="F12" s="12">
        <v>1</v>
      </c>
      <c r="G12" s="39" t="s">
        <v>303</v>
      </c>
      <c r="H12" s="8">
        <v>20</v>
      </c>
      <c r="I12" s="15">
        <v>1</v>
      </c>
      <c r="J12" s="19">
        <f t="shared" ref="J12:J20" si="4">L12/C12*D12*I12</f>
        <v>0.67132400000000003</v>
      </c>
      <c r="K12" s="20">
        <f t="shared" ref="K12:K13" si="5">1000/J12*I12</f>
        <v>1489.5936984228199</v>
      </c>
      <c r="L12" s="12">
        <f t="shared" ref="L12:L20" si="6">N12/M12</f>
        <v>671324</v>
      </c>
      <c r="M12">
        <v>1</v>
      </c>
      <c r="N12" s="12">
        <v>671324</v>
      </c>
    </row>
    <row r="13" spans="1:14">
      <c r="A13" s="18"/>
      <c r="B13" s="16" t="s">
        <v>292</v>
      </c>
      <c r="C13" s="16">
        <v>10000000</v>
      </c>
      <c r="D13" s="16">
        <v>10</v>
      </c>
      <c r="E13" s="8">
        <f t="shared" ref="E13:E20" si="7">C13/D13/F13/H13/I13</f>
        <v>500</v>
      </c>
      <c r="F13" s="12">
        <v>1</v>
      </c>
      <c r="G13" s="39" t="s">
        <v>303</v>
      </c>
      <c r="H13" s="8">
        <v>20</v>
      </c>
      <c r="I13" s="15">
        <v>100</v>
      </c>
      <c r="J13" s="19">
        <f t="shared" si="4"/>
        <v>4.5578400000000006</v>
      </c>
      <c r="K13" s="20">
        <f t="shared" si="5"/>
        <v>21940.217295912094</v>
      </c>
      <c r="L13" s="12">
        <f t="shared" si="6"/>
        <v>45578.400000000001</v>
      </c>
      <c r="M13">
        <v>5</v>
      </c>
      <c r="N13" s="12">
        <v>227892</v>
      </c>
    </row>
    <row r="14" spans="1:14">
      <c r="A14" s="18"/>
      <c r="B14" s="16" t="s">
        <v>292</v>
      </c>
      <c r="C14" s="16">
        <v>10000000</v>
      </c>
      <c r="D14" s="16">
        <v>10</v>
      </c>
      <c r="E14" s="8">
        <f t="shared" si="7"/>
        <v>250</v>
      </c>
      <c r="F14" s="12">
        <v>1</v>
      </c>
      <c r="G14" s="39" t="s">
        <v>303</v>
      </c>
      <c r="H14" s="8">
        <v>20</v>
      </c>
      <c r="I14" s="15">
        <v>200</v>
      </c>
      <c r="J14" s="19">
        <f t="shared" si="4"/>
        <v>4</v>
      </c>
      <c r="K14" s="20">
        <f t="shared" ref="K14:K20" si="8">1000/J14*I14</f>
        <v>50000</v>
      </c>
      <c r="L14" s="12">
        <f t="shared" si="6"/>
        <v>20000</v>
      </c>
      <c r="M14">
        <v>5</v>
      </c>
      <c r="N14" s="12">
        <v>100000</v>
      </c>
    </row>
    <row r="15" spans="1:14">
      <c r="B15" s="16" t="s">
        <v>292</v>
      </c>
      <c r="C15" s="16">
        <v>10000000</v>
      </c>
      <c r="D15" s="16">
        <v>20</v>
      </c>
      <c r="E15" s="8">
        <f t="shared" si="7"/>
        <v>25000</v>
      </c>
      <c r="F15" s="12">
        <v>1</v>
      </c>
      <c r="G15" s="39" t="s">
        <v>303</v>
      </c>
      <c r="H15" s="8">
        <v>20</v>
      </c>
      <c r="I15" s="15">
        <v>1</v>
      </c>
      <c r="J15" s="19">
        <f t="shared" si="4"/>
        <v>1.4122680000000001</v>
      </c>
      <c r="K15" s="20">
        <f t="shared" si="8"/>
        <v>708.080902491595</v>
      </c>
      <c r="L15" s="12">
        <f t="shared" si="6"/>
        <v>706134</v>
      </c>
      <c r="M15">
        <v>1</v>
      </c>
      <c r="N15" s="12">
        <v>706134</v>
      </c>
    </row>
    <row r="16" spans="1:14">
      <c r="B16" s="16" t="s">
        <v>292</v>
      </c>
      <c r="C16" s="16">
        <v>10000000</v>
      </c>
      <c r="D16" s="16">
        <v>20</v>
      </c>
      <c r="E16" s="8">
        <f t="shared" si="7"/>
        <v>250</v>
      </c>
      <c r="F16" s="12">
        <v>1</v>
      </c>
      <c r="G16" s="39" t="s">
        <v>303</v>
      </c>
      <c r="H16" s="8">
        <v>20</v>
      </c>
      <c r="I16" s="15">
        <v>100</v>
      </c>
      <c r="J16" s="19">
        <f t="shared" si="4"/>
        <v>8.1059199999999993</v>
      </c>
      <c r="K16" s="20">
        <f t="shared" si="8"/>
        <v>12336.662587343601</v>
      </c>
      <c r="L16" s="12">
        <f t="shared" si="6"/>
        <v>40529.599999999999</v>
      </c>
      <c r="M16">
        <v>5</v>
      </c>
      <c r="N16" s="12">
        <v>202648</v>
      </c>
    </row>
    <row r="17" spans="2:14">
      <c r="B17" s="16" t="s">
        <v>292</v>
      </c>
      <c r="C17" s="16">
        <v>10000000</v>
      </c>
      <c r="D17" s="16">
        <v>20</v>
      </c>
      <c r="E17" s="8">
        <f t="shared" si="7"/>
        <v>125</v>
      </c>
      <c r="F17" s="12">
        <v>1</v>
      </c>
      <c r="G17" s="39" t="s">
        <v>303</v>
      </c>
      <c r="H17" s="8">
        <v>20</v>
      </c>
      <c r="I17" s="15">
        <v>200</v>
      </c>
      <c r="J17" s="19">
        <f t="shared" si="4"/>
        <v>8</v>
      </c>
      <c r="K17" s="20">
        <f t="shared" si="8"/>
        <v>25000</v>
      </c>
      <c r="L17" s="12">
        <f t="shared" si="6"/>
        <v>20000</v>
      </c>
      <c r="M17">
        <v>5</v>
      </c>
      <c r="N17" s="12">
        <v>100000</v>
      </c>
    </row>
    <row r="18" spans="2:14">
      <c r="B18" s="16" t="s">
        <v>292</v>
      </c>
      <c r="C18" s="16">
        <v>10000000</v>
      </c>
      <c r="D18" s="16">
        <v>50</v>
      </c>
      <c r="E18" s="8">
        <f t="shared" si="7"/>
        <v>10000</v>
      </c>
      <c r="F18" s="12">
        <v>1</v>
      </c>
      <c r="G18" s="39" t="s">
        <v>303</v>
      </c>
      <c r="H18" s="8">
        <v>20</v>
      </c>
      <c r="I18" s="15">
        <v>1</v>
      </c>
      <c r="J18" s="19">
        <f t="shared" si="4"/>
        <v>4.9807800000000002</v>
      </c>
      <c r="K18" s="20">
        <f t="shared" si="8"/>
        <v>200.77176667108401</v>
      </c>
      <c r="L18" s="12">
        <f t="shared" si="6"/>
        <v>996156</v>
      </c>
      <c r="M18">
        <v>1</v>
      </c>
      <c r="N18" s="12">
        <v>996156</v>
      </c>
    </row>
    <row r="19" spans="2:14">
      <c r="B19" s="16" t="s">
        <v>292</v>
      </c>
      <c r="C19" s="16">
        <v>10000000</v>
      </c>
      <c r="D19" s="16">
        <v>50</v>
      </c>
      <c r="E19" s="8">
        <f t="shared" si="7"/>
        <v>100</v>
      </c>
      <c r="F19" s="12">
        <v>1</v>
      </c>
      <c r="G19" s="39" t="s">
        <v>303</v>
      </c>
      <c r="H19" s="8">
        <v>20</v>
      </c>
      <c r="I19" s="15">
        <v>100</v>
      </c>
      <c r="J19" s="19">
        <f t="shared" si="4"/>
        <v>24.781300000000002</v>
      </c>
      <c r="K19" s="20">
        <f t="shared" si="8"/>
        <v>4035.3008114989898</v>
      </c>
      <c r="L19" s="12">
        <f t="shared" si="6"/>
        <v>49562.6</v>
      </c>
      <c r="M19">
        <v>5</v>
      </c>
      <c r="N19" s="12">
        <v>247813</v>
      </c>
    </row>
    <row r="20" spans="2:14">
      <c r="B20" s="16" t="s">
        <v>292</v>
      </c>
      <c r="C20" s="16">
        <v>10000000</v>
      </c>
      <c r="D20" s="16">
        <v>50</v>
      </c>
      <c r="E20" s="8">
        <f t="shared" si="7"/>
        <v>50</v>
      </c>
      <c r="F20" s="12">
        <v>1</v>
      </c>
      <c r="G20" s="39" t="s">
        <v>303</v>
      </c>
      <c r="H20" s="8">
        <v>20</v>
      </c>
      <c r="I20" s="15">
        <v>200</v>
      </c>
      <c r="J20" s="19">
        <f t="shared" si="4"/>
        <v>20</v>
      </c>
      <c r="K20" s="20">
        <f t="shared" si="8"/>
        <v>10000</v>
      </c>
      <c r="L20" s="12">
        <f t="shared" si="6"/>
        <v>20000</v>
      </c>
      <c r="M20">
        <v>5</v>
      </c>
      <c r="N20" s="12">
        <v>100000</v>
      </c>
    </row>
  </sheetData>
  <mergeCells count="1">
    <mergeCell ref="A1:K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O6" sqref="A2:O6"/>
    </sheetView>
  </sheetViews>
  <sheetFormatPr defaultColWidth="9" defaultRowHeight="14"/>
  <cols>
    <col min="2" max="2" width="37.089843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31" customWidth="1"/>
    <col min="10" max="10" width="17.90625" style="31" customWidth="1"/>
    <col min="11" max="11" width="14.90625" customWidth="1"/>
  </cols>
  <sheetData>
    <row r="1" spans="1:15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5" ht="28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  <c r="L2" s="7" t="s">
        <v>127</v>
      </c>
      <c r="M2" s="7" t="s">
        <v>128</v>
      </c>
    </row>
    <row r="3" spans="1:15">
      <c r="A3" s="17" t="s">
        <v>129</v>
      </c>
      <c r="B3" s="16" t="s">
        <v>130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19">
        <f>K3/C3*H3</f>
        <v>0.26114809999999999</v>
      </c>
      <c r="J3" s="20">
        <f t="shared" ref="J3:J30" si="0">1000/I3*H3</f>
        <v>3829.2447848557999</v>
      </c>
      <c r="K3" s="12">
        <f t="shared" ref="K3:K30" si="1">O3/N3</f>
        <v>2611481</v>
      </c>
      <c r="L3" s="102">
        <v>1.36</v>
      </c>
      <c r="M3" s="102">
        <v>733</v>
      </c>
      <c r="N3">
        <v>1</v>
      </c>
      <c r="O3" s="12">
        <v>2611481</v>
      </c>
    </row>
    <row r="4" spans="1:15">
      <c r="A4" s="18"/>
      <c r="B4" s="16" t="s">
        <v>130</v>
      </c>
      <c r="C4" s="16">
        <v>10000000</v>
      </c>
      <c r="D4" s="8">
        <f t="shared" ref="D4:D6" si="2">C4/E4/G4/H4</f>
        <v>10000</v>
      </c>
      <c r="E4" s="12">
        <v>1</v>
      </c>
      <c r="F4" s="14" t="s">
        <v>131</v>
      </c>
      <c r="G4" s="8">
        <v>20</v>
      </c>
      <c r="H4" s="15">
        <v>50</v>
      </c>
      <c r="I4" s="19">
        <f>K4/C4*H4</f>
        <v>0.44394499999999998</v>
      </c>
      <c r="J4" s="20">
        <f t="shared" si="0"/>
        <v>112626.56410140901</v>
      </c>
      <c r="K4" s="12">
        <f t="shared" si="1"/>
        <v>88789</v>
      </c>
      <c r="L4" s="102">
        <v>0.8</v>
      </c>
      <c r="M4" s="103">
        <v>61148</v>
      </c>
      <c r="N4">
        <v>5</v>
      </c>
      <c r="O4" s="12">
        <v>443945</v>
      </c>
    </row>
    <row r="5" spans="1:15">
      <c r="A5" s="18"/>
      <c r="B5" s="16" t="s">
        <v>130</v>
      </c>
      <c r="C5" s="16">
        <v>10000000</v>
      </c>
      <c r="D5" s="8">
        <f t="shared" si="2"/>
        <v>5000</v>
      </c>
      <c r="E5" s="12">
        <v>1</v>
      </c>
      <c r="F5" s="14" t="s">
        <v>131</v>
      </c>
      <c r="G5" s="8">
        <v>20</v>
      </c>
      <c r="H5" s="15">
        <v>100</v>
      </c>
      <c r="I5" s="19">
        <f>K5/C5*H5</f>
        <v>0.54191400000000001</v>
      </c>
      <c r="J5" s="20">
        <f t="shared" si="0"/>
        <v>184531.12486483101</v>
      </c>
      <c r="K5" s="12">
        <f t="shared" si="1"/>
        <v>54191.4</v>
      </c>
      <c r="L5" s="102">
        <v>1.08</v>
      </c>
      <c r="M5" s="103">
        <v>86405</v>
      </c>
      <c r="N5">
        <v>5</v>
      </c>
      <c r="O5" s="12">
        <v>270957</v>
      </c>
    </row>
    <row r="6" spans="1:15">
      <c r="A6" s="18"/>
      <c r="B6" s="16" t="s">
        <v>130</v>
      </c>
      <c r="C6" s="16">
        <v>10000000</v>
      </c>
      <c r="D6" s="8">
        <f t="shared" si="2"/>
        <v>2500</v>
      </c>
      <c r="E6" s="12">
        <v>1</v>
      </c>
      <c r="F6" s="14" t="s">
        <v>131</v>
      </c>
      <c r="G6" s="8">
        <v>20</v>
      </c>
      <c r="H6" s="15">
        <v>200</v>
      </c>
      <c r="I6" s="19">
        <f>K6/C6*H6</f>
        <v>0.71161200000000002</v>
      </c>
      <c r="J6" s="20">
        <f t="shared" si="0"/>
        <v>281052.03397356998</v>
      </c>
      <c r="K6" s="12">
        <f t="shared" si="1"/>
        <v>35580.6</v>
      </c>
      <c r="L6" s="102">
        <v>1.42</v>
      </c>
      <c r="M6" s="103">
        <v>134686</v>
      </c>
      <c r="N6">
        <v>5</v>
      </c>
      <c r="O6" s="12">
        <v>177903</v>
      </c>
    </row>
    <row r="7" spans="1:15">
      <c r="A7" s="18"/>
      <c r="B7" s="16" t="s">
        <v>130</v>
      </c>
      <c r="C7" s="16">
        <v>1</v>
      </c>
      <c r="D7" s="8">
        <v>1000</v>
      </c>
      <c r="E7" s="12">
        <v>1</v>
      </c>
      <c r="F7" s="39" t="s">
        <v>132</v>
      </c>
      <c r="G7" s="8">
        <v>20</v>
      </c>
      <c r="H7" s="15">
        <v>1</v>
      </c>
      <c r="I7" s="19">
        <f>K7/D7/G7</f>
        <v>0.2671</v>
      </c>
      <c r="J7" s="20">
        <f t="shared" si="0"/>
        <v>3743.9161362785499</v>
      </c>
      <c r="K7" s="12">
        <f t="shared" si="1"/>
        <v>5342</v>
      </c>
      <c r="L7" s="104"/>
      <c r="M7" s="104"/>
      <c r="N7">
        <v>1</v>
      </c>
      <c r="O7">
        <v>5342</v>
      </c>
    </row>
    <row r="8" spans="1:15">
      <c r="A8" s="18"/>
      <c r="B8" s="16" t="s">
        <v>130</v>
      </c>
      <c r="C8" s="16">
        <v>1</v>
      </c>
      <c r="D8" s="8">
        <v>1000</v>
      </c>
      <c r="E8" s="12">
        <v>1</v>
      </c>
      <c r="F8" s="14" t="s">
        <v>132</v>
      </c>
      <c r="G8" s="8">
        <v>20</v>
      </c>
      <c r="H8" s="15">
        <v>50</v>
      </c>
      <c r="I8" s="19">
        <f t="shared" ref="I8:I10" si="3">K8/D8/G8</f>
        <v>1.74668</v>
      </c>
      <c r="J8" s="20">
        <f t="shared" si="0"/>
        <v>28625.735681407001</v>
      </c>
      <c r="K8" s="12">
        <f t="shared" si="1"/>
        <v>34933.599999999999</v>
      </c>
      <c r="L8" s="104"/>
      <c r="M8" s="104"/>
      <c r="N8">
        <v>5</v>
      </c>
      <c r="O8">
        <v>174668</v>
      </c>
    </row>
    <row r="9" spans="1:15">
      <c r="A9" s="18"/>
      <c r="B9" s="16" t="s">
        <v>130</v>
      </c>
      <c r="C9" s="16">
        <v>1</v>
      </c>
      <c r="D9" s="8">
        <v>1000</v>
      </c>
      <c r="E9" s="12">
        <v>1</v>
      </c>
      <c r="F9" s="14" t="s">
        <v>132</v>
      </c>
      <c r="G9" s="8">
        <v>20</v>
      </c>
      <c r="H9" s="15">
        <v>100</v>
      </c>
      <c r="I9" s="19">
        <f t="shared" si="3"/>
        <v>3.4389599999999998</v>
      </c>
      <c r="J9" s="20">
        <f t="shared" si="0"/>
        <v>29078.5586340056</v>
      </c>
      <c r="K9" s="12">
        <f t="shared" si="1"/>
        <v>68779.199999999997</v>
      </c>
      <c r="L9" s="104"/>
      <c r="M9" s="104"/>
      <c r="N9">
        <v>5</v>
      </c>
      <c r="O9" s="105">
        <v>343896</v>
      </c>
    </row>
    <row r="10" spans="1:15">
      <c r="A10" s="18"/>
      <c r="B10" s="16" t="s">
        <v>130</v>
      </c>
      <c r="C10" s="16">
        <v>1</v>
      </c>
      <c r="D10" s="8">
        <v>1000</v>
      </c>
      <c r="E10" s="12">
        <v>1</v>
      </c>
      <c r="F10" s="14" t="s">
        <v>132</v>
      </c>
      <c r="G10" s="8">
        <v>20</v>
      </c>
      <c r="H10" s="15">
        <v>200</v>
      </c>
      <c r="I10" s="19">
        <f t="shared" si="3"/>
        <v>7.12575</v>
      </c>
      <c r="J10" s="20">
        <f t="shared" si="0"/>
        <v>28067.220994281299</v>
      </c>
      <c r="K10" s="12">
        <f t="shared" si="1"/>
        <v>142515</v>
      </c>
      <c r="L10" s="104"/>
      <c r="M10" s="104"/>
      <c r="N10">
        <v>5</v>
      </c>
      <c r="O10">
        <v>712575</v>
      </c>
    </row>
    <row r="11" spans="1:15">
      <c r="A11" s="17" t="s">
        <v>129</v>
      </c>
      <c r="B11" s="16" t="s">
        <v>133</v>
      </c>
      <c r="C11" s="16">
        <v>6000000</v>
      </c>
      <c r="D11" s="8">
        <f t="shared" ref="D11:D30" si="4">C11/E11/G11/H11</f>
        <v>300000</v>
      </c>
      <c r="E11" s="12">
        <v>1</v>
      </c>
      <c r="F11" s="14" t="s">
        <v>131</v>
      </c>
      <c r="G11" s="8">
        <v>20</v>
      </c>
      <c r="H11" s="15">
        <v>1</v>
      </c>
      <c r="I11" s="19">
        <f t="shared" ref="I11:I30" si="5">K11/C11*H11</f>
        <v>1.23396833333333</v>
      </c>
      <c r="J11" s="20">
        <f t="shared" si="0"/>
        <v>810.39356763612204</v>
      </c>
      <c r="K11" s="12">
        <f t="shared" si="1"/>
        <v>7403810</v>
      </c>
      <c r="L11" s="102"/>
      <c r="M11" s="102"/>
      <c r="N11">
        <v>1</v>
      </c>
      <c r="O11">
        <v>7403810</v>
      </c>
    </row>
    <row r="12" spans="1:15">
      <c r="A12" s="18"/>
      <c r="B12" s="16" t="s">
        <v>133</v>
      </c>
      <c r="C12" s="16">
        <v>6000000</v>
      </c>
      <c r="D12" s="8">
        <f t="shared" si="4"/>
        <v>6000</v>
      </c>
      <c r="E12" s="12">
        <v>1</v>
      </c>
      <c r="F12" s="14" t="s">
        <v>131</v>
      </c>
      <c r="G12" s="8">
        <v>20</v>
      </c>
      <c r="H12" s="15">
        <v>50</v>
      </c>
      <c r="I12" s="19">
        <f t="shared" si="5"/>
        <v>1.8911916666666699</v>
      </c>
      <c r="J12" s="20">
        <f t="shared" si="0"/>
        <v>26438.356767999001</v>
      </c>
      <c r="K12" s="12">
        <f t="shared" si="1"/>
        <v>226943</v>
      </c>
      <c r="L12" s="102"/>
      <c r="M12" s="103"/>
      <c r="N12">
        <v>5</v>
      </c>
      <c r="O12">
        <v>1134715</v>
      </c>
    </row>
    <row r="13" spans="1:15">
      <c r="A13" s="18"/>
      <c r="B13" s="16" t="s">
        <v>133</v>
      </c>
      <c r="C13" s="16">
        <v>6000000</v>
      </c>
      <c r="D13" s="8">
        <f t="shared" si="4"/>
        <v>3000</v>
      </c>
      <c r="E13" s="12">
        <v>1</v>
      </c>
      <c r="F13" s="14" t="s">
        <v>131</v>
      </c>
      <c r="G13" s="8">
        <v>20</v>
      </c>
      <c r="H13" s="15">
        <v>100</v>
      </c>
      <c r="I13" s="19">
        <f t="shared" si="5"/>
        <v>1.0720400000000001</v>
      </c>
      <c r="J13" s="20">
        <f t="shared" si="0"/>
        <v>93280.101488750399</v>
      </c>
      <c r="K13" s="12">
        <f t="shared" si="1"/>
        <v>64322.400000000001</v>
      </c>
      <c r="L13" s="102"/>
      <c r="M13" s="103"/>
      <c r="N13">
        <v>5</v>
      </c>
      <c r="O13">
        <v>321612</v>
      </c>
    </row>
    <row r="14" spans="1:15">
      <c r="A14" s="18"/>
      <c r="B14" s="16" t="s">
        <v>133</v>
      </c>
      <c r="C14" s="16">
        <v>6000000</v>
      </c>
      <c r="D14" s="8">
        <f t="shared" si="4"/>
        <v>1500</v>
      </c>
      <c r="E14" s="12">
        <v>1</v>
      </c>
      <c r="F14" s="14" t="s">
        <v>131</v>
      </c>
      <c r="G14" s="8">
        <v>20</v>
      </c>
      <c r="H14" s="15">
        <v>200</v>
      </c>
      <c r="I14" s="19">
        <f t="shared" si="5"/>
        <v>1.95868666666667</v>
      </c>
      <c r="J14" s="20">
        <f t="shared" si="0"/>
        <v>102109.236461166</v>
      </c>
      <c r="K14" s="12">
        <f t="shared" si="1"/>
        <v>58760.6</v>
      </c>
      <c r="L14" s="102"/>
      <c r="M14" s="103"/>
      <c r="N14">
        <v>5</v>
      </c>
      <c r="O14">
        <v>293803</v>
      </c>
    </row>
    <row r="15" spans="1:15">
      <c r="A15" s="18"/>
      <c r="B15" s="16" t="s">
        <v>133</v>
      </c>
      <c r="C15" s="16">
        <v>6000000</v>
      </c>
      <c r="D15" s="8">
        <f t="shared" si="4"/>
        <v>300000</v>
      </c>
      <c r="E15" s="30">
        <v>1</v>
      </c>
      <c r="F15" s="39" t="s">
        <v>134</v>
      </c>
      <c r="G15" s="8">
        <v>20</v>
      </c>
      <c r="H15" s="15">
        <v>1</v>
      </c>
      <c r="I15" s="19">
        <f t="shared" si="5"/>
        <v>0.44400466666666699</v>
      </c>
      <c r="J15" s="20">
        <f t="shared" si="0"/>
        <v>2252.2285801800899</v>
      </c>
      <c r="K15" s="12">
        <f t="shared" si="1"/>
        <v>2664028</v>
      </c>
      <c r="L15" s="102">
        <v>1.2</v>
      </c>
      <c r="M15" s="102">
        <v>835</v>
      </c>
      <c r="N15">
        <v>1</v>
      </c>
      <c r="O15">
        <v>2664028</v>
      </c>
    </row>
    <row r="16" spans="1:15">
      <c r="A16" s="18"/>
      <c r="B16" s="16" t="s">
        <v>133</v>
      </c>
      <c r="C16" s="16">
        <v>6000000</v>
      </c>
      <c r="D16" s="8">
        <f t="shared" si="4"/>
        <v>6000</v>
      </c>
      <c r="E16" s="30">
        <v>1</v>
      </c>
      <c r="F16" s="14" t="s">
        <v>134</v>
      </c>
      <c r="G16" s="8">
        <v>20</v>
      </c>
      <c r="H16" s="15">
        <v>50</v>
      </c>
      <c r="I16" s="19">
        <f t="shared" si="5"/>
        <v>1.1175349999999999</v>
      </c>
      <c r="J16" s="20">
        <f t="shared" si="0"/>
        <v>44741.328012097998</v>
      </c>
      <c r="K16" s="12">
        <f t="shared" si="1"/>
        <v>134104.20000000001</v>
      </c>
      <c r="L16" s="102">
        <v>1.91</v>
      </c>
      <c r="M16" s="103">
        <v>25931</v>
      </c>
      <c r="N16">
        <v>5</v>
      </c>
      <c r="O16">
        <v>670521</v>
      </c>
    </row>
    <row r="17" spans="1:15">
      <c r="A17" s="18"/>
      <c r="B17" s="16" t="s">
        <v>133</v>
      </c>
      <c r="C17" s="16">
        <v>6000000</v>
      </c>
      <c r="D17" s="8">
        <f t="shared" si="4"/>
        <v>3000</v>
      </c>
      <c r="E17" s="30">
        <v>1</v>
      </c>
      <c r="F17" s="14" t="s">
        <v>134</v>
      </c>
      <c r="G17" s="8">
        <v>20</v>
      </c>
      <c r="H17" s="15">
        <v>100</v>
      </c>
      <c r="I17" s="19">
        <f t="shared" si="5"/>
        <v>1.04616666666667</v>
      </c>
      <c r="J17" s="20">
        <f t="shared" si="0"/>
        <v>95587.063884021001</v>
      </c>
      <c r="K17" s="12">
        <f t="shared" si="1"/>
        <v>62770</v>
      </c>
      <c r="L17" s="102">
        <v>2.6</v>
      </c>
      <c r="M17" s="103">
        <v>38115</v>
      </c>
      <c r="N17">
        <v>5</v>
      </c>
      <c r="O17">
        <v>313850</v>
      </c>
    </row>
    <row r="18" spans="1:15">
      <c r="A18" s="18"/>
      <c r="B18" s="16" t="s">
        <v>133</v>
      </c>
      <c r="C18" s="16">
        <v>6000000</v>
      </c>
      <c r="D18" s="8">
        <f t="shared" si="4"/>
        <v>1500</v>
      </c>
      <c r="E18" s="30">
        <v>1</v>
      </c>
      <c r="F18" s="14" t="s">
        <v>134</v>
      </c>
      <c r="G18" s="8">
        <v>20</v>
      </c>
      <c r="H18" s="15">
        <v>200</v>
      </c>
      <c r="I18" s="19">
        <f t="shared" si="5"/>
        <v>1.93807333333333</v>
      </c>
      <c r="J18" s="20">
        <f t="shared" si="0"/>
        <v>103195.269528845</v>
      </c>
      <c r="K18" s="12">
        <f t="shared" si="1"/>
        <v>58142.2</v>
      </c>
      <c r="L18" s="102">
        <v>3.47</v>
      </c>
      <c r="M18" s="103">
        <v>47259</v>
      </c>
      <c r="N18">
        <v>5</v>
      </c>
      <c r="O18">
        <v>290711</v>
      </c>
    </row>
    <row r="19" spans="1:15">
      <c r="A19" s="18"/>
      <c r="B19" s="16" t="s">
        <v>135</v>
      </c>
      <c r="C19" s="16">
        <v>3000000</v>
      </c>
      <c r="D19" s="8">
        <f t="shared" si="4"/>
        <v>150000</v>
      </c>
      <c r="E19" s="12">
        <v>1</v>
      </c>
      <c r="F19" s="14" t="s">
        <v>136</v>
      </c>
      <c r="G19" s="8">
        <v>20</v>
      </c>
      <c r="H19" s="15">
        <v>1</v>
      </c>
      <c r="I19" s="19">
        <f t="shared" si="5"/>
        <v>0.61204866666666702</v>
      </c>
      <c r="J19" s="20">
        <f t="shared" si="0"/>
        <v>1633.8570026566499</v>
      </c>
      <c r="K19" s="12">
        <f t="shared" si="1"/>
        <v>1836146</v>
      </c>
      <c r="L19" s="102">
        <v>1.52</v>
      </c>
      <c r="M19" s="102">
        <v>658</v>
      </c>
      <c r="N19">
        <v>1</v>
      </c>
      <c r="O19">
        <v>1836146</v>
      </c>
    </row>
    <row r="20" spans="1:15">
      <c r="A20" s="18"/>
      <c r="B20" s="16" t="s">
        <v>135</v>
      </c>
      <c r="C20" s="16">
        <v>3000000</v>
      </c>
      <c r="D20" s="8">
        <f t="shared" si="4"/>
        <v>3000</v>
      </c>
      <c r="E20" s="12">
        <v>1</v>
      </c>
      <c r="F20" s="14" t="s">
        <v>136</v>
      </c>
      <c r="G20" s="8">
        <v>20</v>
      </c>
      <c r="H20" s="15">
        <v>50</v>
      </c>
      <c r="I20" s="19">
        <f t="shared" si="5"/>
        <v>2.9631466666666699</v>
      </c>
      <c r="J20" s="20">
        <f t="shared" si="0"/>
        <v>16873.9538148635</v>
      </c>
      <c r="K20" s="12">
        <f t="shared" si="1"/>
        <v>177788.79999999999</v>
      </c>
      <c r="L20" s="102">
        <v>2.15</v>
      </c>
      <c r="M20" s="103">
        <v>23079</v>
      </c>
      <c r="N20">
        <v>5</v>
      </c>
      <c r="O20">
        <v>888944</v>
      </c>
    </row>
    <row r="21" spans="1:15">
      <c r="A21" s="18"/>
      <c r="B21" s="16" t="s">
        <v>135</v>
      </c>
      <c r="C21" s="16">
        <v>3000000</v>
      </c>
      <c r="D21" s="8">
        <f t="shared" si="4"/>
        <v>1500</v>
      </c>
      <c r="E21" s="12">
        <v>1</v>
      </c>
      <c r="F21" s="14" t="s">
        <v>136</v>
      </c>
      <c r="G21" s="8">
        <v>20</v>
      </c>
      <c r="H21" s="15">
        <v>100</v>
      </c>
      <c r="I21" s="19">
        <f t="shared" si="5"/>
        <v>3.0171266666666701</v>
      </c>
      <c r="J21" s="20">
        <f t="shared" si="0"/>
        <v>33144.117250629199</v>
      </c>
      <c r="K21" s="12">
        <f t="shared" si="1"/>
        <v>90513.8</v>
      </c>
      <c r="L21" s="102">
        <v>2.86</v>
      </c>
      <c r="M21" s="103">
        <v>34608</v>
      </c>
      <c r="N21">
        <v>5</v>
      </c>
      <c r="O21">
        <v>452569</v>
      </c>
    </row>
    <row r="22" spans="1:15">
      <c r="A22" s="18"/>
      <c r="B22" s="16" t="s">
        <v>135</v>
      </c>
      <c r="C22" s="16">
        <v>3000000</v>
      </c>
      <c r="D22" s="8">
        <f t="shared" si="4"/>
        <v>750</v>
      </c>
      <c r="E22" s="12">
        <v>1</v>
      </c>
      <c r="F22" s="14" t="s">
        <v>136</v>
      </c>
      <c r="G22" s="8">
        <v>20</v>
      </c>
      <c r="H22" s="15">
        <v>200</v>
      </c>
      <c r="I22" s="19">
        <f t="shared" si="5"/>
        <v>5.9786933333333296</v>
      </c>
      <c r="J22" s="20">
        <f t="shared" si="0"/>
        <v>33452.125548057302</v>
      </c>
      <c r="K22" s="12">
        <f t="shared" si="1"/>
        <v>89680.4</v>
      </c>
      <c r="L22" s="102">
        <v>5.86</v>
      </c>
      <c r="M22" s="103">
        <v>33781</v>
      </c>
      <c r="N22">
        <v>5</v>
      </c>
      <c r="O22">
        <v>448402</v>
      </c>
    </row>
    <row r="23" spans="1:15">
      <c r="A23" s="18"/>
      <c r="B23" s="16" t="s">
        <v>130</v>
      </c>
      <c r="C23" s="16">
        <v>10000000</v>
      </c>
      <c r="D23" s="8">
        <f t="shared" si="4"/>
        <v>125000</v>
      </c>
      <c r="E23" s="12">
        <v>4</v>
      </c>
      <c r="F23" s="14" t="s">
        <v>137</v>
      </c>
      <c r="G23" s="8">
        <v>20</v>
      </c>
      <c r="H23" s="15">
        <v>1</v>
      </c>
      <c r="I23" s="19">
        <f t="shared" si="5"/>
        <v>0.33186959999999999</v>
      </c>
      <c r="J23" s="20">
        <f t="shared" si="0"/>
        <v>3013.23170305445</v>
      </c>
      <c r="K23" s="12">
        <f t="shared" si="1"/>
        <v>3318696</v>
      </c>
      <c r="L23" s="102">
        <v>4.8499999999999996</v>
      </c>
      <c r="M23" s="102">
        <v>206</v>
      </c>
      <c r="N23">
        <v>1</v>
      </c>
      <c r="O23">
        <v>3318696</v>
      </c>
    </row>
    <row r="24" spans="1:15">
      <c r="A24" s="18"/>
      <c r="B24" s="16" t="s">
        <v>130</v>
      </c>
      <c r="C24" s="16">
        <v>10000000</v>
      </c>
      <c r="D24" s="8">
        <f t="shared" si="4"/>
        <v>2500</v>
      </c>
      <c r="E24" s="12">
        <v>4</v>
      </c>
      <c r="F24" s="14" t="s">
        <v>137</v>
      </c>
      <c r="G24" s="8">
        <v>20</v>
      </c>
      <c r="H24" s="15">
        <v>50</v>
      </c>
      <c r="I24" s="19">
        <f t="shared" si="5"/>
        <v>0.43084</v>
      </c>
      <c r="J24" s="20">
        <f t="shared" si="0"/>
        <v>116052.362826107</v>
      </c>
      <c r="K24" s="12">
        <f t="shared" si="1"/>
        <v>86168</v>
      </c>
      <c r="L24" s="102">
        <v>10.029999999999999</v>
      </c>
      <c r="M24" s="103">
        <v>4848</v>
      </c>
      <c r="N24">
        <v>5</v>
      </c>
      <c r="O24">
        <v>430840</v>
      </c>
    </row>
    <row r="25" spans="1:15">
      <c r="A25" s="18"/>
      <c r="B25" s="16" t="s">
        <v>130</v>
      </c>
      <c r="C25" s="16">
        <v>10000000</v>
      </c>
      <c r="D25" s="8">
        <f t="shared" si="4"/>
        <v>1250</v>
      </c>
      <c r="E25" s="12">
        <v>4</v>
      </c>
      <c r="F25" s="14" t="s">
        <v>137</v>
      </c>
      <c r="G25" s="8">
        <v>20</v>
      </c>
      <c r="H25" s="15">
        <v>100</v>
      </c>
      <c r="I25" s="19">
        <f t="shared" si="5"/>
        <v>0.48849799999999999</v>
      </c>
      <c r="J25" s="20">
        <f t="shared" si="0"/>
        <v>204709.12879888999</v>
      </c>
      <c r="K25" s="12">
        <f t="shared" si="1"/>
        <v>48849.8</v>
      </c>
      <c r="L25" s="102">
        <v>13.13</v>
      </c>
      <c r="M25" s="103">
        <v>7552</v>
      </c>
      <c r="N25">
        <v>5</v>
      </c>
      <c r="O25">
        <v>244249</v>
      </c>
    </row>
    <row r="26" spans="1:15">
      <c r="A26" s="18"/>
      <c r="B26" s="16" t="s">
        <v>130</v>
      </c>
      <c r="C26" s="16">
        <v>10000000</v>
      </c>
      <c r="D26" s="8">
        <f t="shared" si="4"/>
        <v>625</v>
      </c>
      <c r="E26" s="12">
        <v>4</v>
      </c>
      <c r="F26" s="14" t="s">
        <v>137</v>
      </c>
      <c r="G26" s="8">
        <v>20</v>
      </c>
      <c r="H26" s="15">
        <v>200</v>
      </c>
      <c r="I26" s="19">
        <f t="shared" si="5"/>
        <v>0.70997200000000005</v>
      </c>
      <c r="J26" s="20">
        <f t="shared" si="0"/>
        <v>281701.25019014801</v>
      </c>
      <c r="K26" s="12">
        <f t="shared" si="1"/>
        <v>35498.6</v>
      </c>
      <c r="L26" s="102">
        <v>16.170000000000002</v>
      </c>
      <c r="M26" s="103">
        <v>12188</v>
      </c>
      <c r="N26">
        <v>5</v>
      </c>
      <c r="O26">
        <v>177493</v>
      </c>
    </row>
    <row r="27" spans="1:15">
      <c r="A27" s="18"/>
      <c r="B27" s="16" t="s">
        <v>130</v>
      </c>
      <c r="C27" s="16">
        <v>10000000</v>
      </c>
      <c r="D27" s="8">
        <f t="shared" si="4"/>
        <v>125000</v>
      </c>
      <c r="E27" s="12">
        <v>4</v>
      </c>
      <c r="F27" s="14" t="s">
        <v>138</v>
      </c>
      <c r="G27" s="8">
        <v>20</v>
      </c>
      <c r="H27" s="15">
        <v>1</v>
      </c>
      <c r="I27" s="19">
        <f t="shared" si="5"/>
        <v>0.38014340000000002</v>
      </c>
      <c r="J27" s="20">
        <f t="shared" si="0"/>
        <v>2630.5862471898799</v>
      </c>
      <c r="K27" s="12">
        <f t="shared" si="1"/>
        <v>3801434</v>
      </c>
      <c r="L27" s="102">
        <v>1.07</v>
      </c>
      <c r="M27" s="102">
        <v>936</v>
      </c>
      <c r="N27">
        <v>1</v>
      </c>
      <c r="O27">
        <v>3801434</v>
      </c>
    </row>
    <row r="28" spans="1:15">
      <c r="A28" s="18"/>
      <c r="B28" s="16" t="s">
        <v>130</v>
      </c>
      <c r="C28" s="16">
        <v>10000000</v>
      </c>
      <c r="D28" s="8">
        <f t="shared" si="4"/>
        <v>2500</v>
      </c>
      <c r="E28" s="12">
        <v>4</v>
      </c>
      <c r="F28" s="14" t="s">
        <v>138</v>
      </c>
      <c r="G28" s="8">
        <v>20</v>
      </c>
      <c r="H28" s="15">
        <v>50</v>
      </c>
      <c r="I28" s="19">
        <f t="shared" si="5"/>
        <v>0.48171399999999998</v>
      </c>
      <c r="J28" s="20">
        <f t="shared" si="0"/>
        <v>103796.028348771</v>
      </c>
      <c r="K28" s="12">
        <f t="shared" si="1"/>
        <v>96342.8</v>
      </c>
      <c r="L28" s="102">
        <v>1.27</v>
      </c>
      <c r="M28" s="103">
        <v>38912</v>
      </c>
      <c r="N28">
        <v>5</v>
      </c>
      <c r="O28">
        <v>481714</v>
      </c>
    </row>
    <row r="29" spans="1:15">
      <c r="A29" s="18"/>
      <c r="B29" s="16" t="s">
        <v>130</v>
      </c>
      <c r="C29" s="16">
        <v>10000000</v>
      </c>
      <c r="D29" s="8">
        <f t="shared" si="4"/>
        <v>1250</v>
      </c>
      <c r="E29" s="12">
        <v>4</v>
      </c>
      <c r="F29" s="14" t="s">
        <v>138</v>
      </c>
      <c r="G29" s="8">
        <v>20</v>
      </c>
      <c r="H29" s="15">
        <v>100</v>
      </c>
      <c r="I29" s="19">
        <f t="shared" si="5"/>
        <v>0.55069400000000002</v>
      </c>
      <c r="J29" s="20">
        <f t="shared" si="0"/>
        <v>181589.04945396201</v>
      </c>
      <c r="K29" s="12">
        <f t="shared" si="1"/>
        <v>55069.4</v>
      </c>
      <c r="L29" s="102">
        <v>1.5</v>
      </c>
      <c r="M29" s="103">
        <v>65271</v>
      </c>
      <c r="N29">
        <v>5</v>
      </c>
      <c r="O29">
        <v>275347</v>
      </c>
    </row>
    <row r="30" spans="1:15">
      <c r="A30" s="97"/>
      <c r="B30" s="16" t="s">
        <v>130</v>
      </c>
      <c r="C30" s="16">
        <v>10000000</v>
      </c>
      <c r="D30" s="8">
        <f t="shared" si="4"/>
        <v>625</v>
      </c>
      <c r="E30" s="12">
        <v>4</v>
      </c>
      <c r="F30" s="14" t="s">
        <v>138</v>
      </c>
      <c r="G30" s="8">
        <v>20</v>
      </c>
      <c r="H30" s="15">
        <v>200</v>
      </c>
      <c r="I30" s="19">
        <f t="shared" si="5"/>
        <v>0.76889200000000002</v>
      </c>
      <c r="J30" s="20">
        <f t="shared" si="0"/>
        <v>260114.55444978</v>
      </c>
      <c r="K30" s="12">
        <f t="shared" si="1"/>
        <v>38444.6</v>
      </c>
      <c r="L30" s="102">
        <v>2.1</v>
      </c>
      <c r="M30" s="103">
        <v>93455</v>
      </c>
      <c r="N30">
        <v>5</v>
      </c>
      <c r="O30">
        <v>192223</v>
      </c>
    </row>
    <row r="31" spans="1:15" ht="14.25" customHeight="1">
      <c r="A31" s="112" t="s">
        <v>139</v>
      </c>
      <c r="B31" s="112"/>
      <c r="C31" s="112"/>
      <c r="D31" s="112"/>
      <c r="E31" s="112"/>
      <c r="F31" s="112"/>
      <c r="G31" s="112"/>
      <c r="H31" s="112"/>
      <c r="I31" s="112"/>
      <c r="J31" s="112"/>
    </row>
    <row r="32" spans="1:15">
      <c r="A32" s="1"/>
      <c r="B32" s="1"/>
      <c r="C32" s="1"/>
      <c r="D32" s="1"/>
      <c r="E32" s="1"/>
      <c r="F32" s="1"/>
      <c r="G32" s="1"/>
      <c r="H32" s="1"/>
      <c r="I32" s="42"/>
      <c r="J32" s="51"/>
      <c r="K32" s="1"/>
    </row>
    <row r="33" spans="8:8">
      <c r="H33" s="1"/>
    </row>
  </sheetData>
  <mergeCells count="2">
    <mergeCell ref="A1:J1"/>
    <mergeCell ref="A31:J3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G22" sqref="G22"/>
    </sheetView>
  </sheetViews>
  <sheetFormatPr defaultColWidth="9" defaultRowHeight="14"/>
  <cols>
    <col min="2" max="2" width="9.7265625" customWidth="1"/>
    <col min="3" max="3" width="13" customWidth="1"/>
    <col min="4" max="4" width="13.7265625" customWidth="1"/>
    <col min="5" max="5" width="11.36328125" customWidth="1"/>
    <col min="7" max="7" width="10.453125" customWidth="1"/>
    <col min="8" max="8" width="12.26953125" customWidth="1"/>
    <col min="9" max="9" width="11.36328125" customWidth="1"/>
    <col min="10" max="10" width="9.26953125" customWidth="1"/>
  </cols>
  <sheetData>
    <row r="1" spans="1:12" ht="14.25" customHeight="1">
      <c r="A1" s="136" t="s">
        <v>304</v>
      </c>
      <c r="B1" s="121"/>
      <c r="C1" s="121"/>
      <c r="D1" s="121"/>
      <c r="E1" s="121"/>
      <c r="F1" s="121"/>
      <c r="G1" s="121"/>
      <c r="H1" s="121"/>
      <c r="I1" s="121"/>
    </row>
    <row r="2" spans="1:12" ht="28">
      <c r="A2" s="5" t="s">
        <v>305</v>
      </c>
      <c r="B2" s="5" t="s">
        <v>272</v>
      </c>
      <c r="C2" s="5" t="s">
        <v>306</v>
      </c>
      <c r="D2" s="5" t="s">
        <v>187</v>
      </c>
      <c r="E2" s="5" t="s">
        <v>307</v>
      </c>
      <c r="F2" s="5" t="s">
        <v>122</v>
      </c>
      <c r="G2" s="5" t="s">
        <v>123</v>
      </c>
      <c r="H2" s="6" t="s">
        <v>124</v>
      </c>
      <c r="I2" s="6" t="s">
        <v>125</v>
      </c>
      <c r="J2" s="7" t="s">
        <v>141</v>
      </c>
    </row>
    <row r="3" spans="1:12" s="23" customFormat="1">
      <c r="A3" s="32" t="s">
        <v>172</v>
      </c>
      <c r="B3" s="14" t="s">
        <v>292</v>
      </c>
      <c r="C3" s="14" t="s">
        <v>308</v>
      </c>
      <c r="D3" s="14">
        <v>10000000</v>
      </c>
      <c r="E3" s="14">
        <v>100</v>
      </c>
      <c r="F3" s="14">
        <v>20</v>
      </c>
      <c r="G3" s="14">
        <v>1</v>
      </c>
      <c r="H3" s="33">
        <f>J3/F3</f>
        <v>2257.1</v>
      </c>
      <c r="I3" s="33">
        <f>1000/H3*G3</f>
        <v>0.443046386956714</v>
      </c>
      <c r="J3" s="38">
        <f>L3/K3</f>
        <v>45142</v>
      </c>
      <c r="K3" s="23">
        <v>1</v>
      </c>
      <c r="L3" s="38">
        <v>45142</v>
      </c>
    </row>
    <row r="4" spans="1:12" s="23" customFormat="1">
      <c r="A4" s="34"/>
      <c r="B4" s="14" t="s">
        <v>292</v>
      </c>
      <c r="C4" s="14" t="s">
        <v>308</v>
      </c>
      <c r="D4" s="14">
        <v>10000000</v>
      </c>
      <c r="E4" s="14">
        <v>100</v>
      </c>
      <c r="F4" s="14">
        <v>20</v>
      </c>
      <c r="G4" s="14">
        <v>50</v>
      </c>
      <c r="H4" s="33">
        <f t="shared" ref="H4:H24" si="0">J4/F4</f>
        <v>27910.1</v>
      </c>
      <c r="I4" s="33">
        <f t="shared" ref="I4:I24" si="1">1000/H4*G4</f>
        <v>1.7914661717442799</v>
      </c>
      <c r="J4" s="38">
        <f t="shared" ref="J4:J24" si="2">L4/K4</f>
        <v>558202</v>
      </c>
      <c r="K4" s="23">
        <v>5</v>
      </c>
      <c r="L4" s="23">
        <v>2791010</v>
      </c>
    </row>
    <row r="5" spans="1:12" s="23" customFormat="1">
      <c r="A5" s="34"/>
      <c r="B5" s="14" t="s">
        <v>292</v>
      </c>
      <c r="C5" s="14" t="s">
        <v>309</v>
      </c>
      <c r="D5" s="14">
        <v>10000000</v>
      </c>
      <c r="E5" s="14">
        <v>100</v>
      </c>
      <c r="F5" s="14">
        <v>20</v>
      </c>
      <c r="G5" s="14">
        <v>1</v>
      </c>
      <c r="H5" s="33">
        <f t="shared" si="0"/>
        <v>21.05</v>
      </c>
      <c r="I5" s="33">
        <f t="shared" si="1"/>
        <v>47.505938242280301</v>
      </c>
      <c r="J5" s="38">
        <f t="shared" si="2"/>
        <v>421</v>
      </c>
      <c r="K5" s="23">
        <v>1</v>
      </c>
      <c r="L5" s="23">
        <v>421</v>
      </c>
    </row>
    <row r="6" spans="1:12" s="23" customFormat="1">
      <c r="A6" s="34"/>
      <c r="B6" s="14" t="s">
        <v>292</v>
      </c>
      <c r="C6" s="14" t="s">
        <v>309</v>
      </c>
      <c r="D6" s="14">
        <v>10000000</v>
      </c>
      <c r="E6" s="14">
        <v>100</v>
      </c>
      <c r="F6" s="14">
        <v>20</v>
      </c>
      <c r="G6" s="14">
        <v>50</v>
      </c>
      <c r="H6" s="33">
        <f t="shared" si="0"/>
        <v>67.099999999999994</v>
      </c>
      <c r="I6" s="33">
        <f t="shared" si="1"/>
        <v>745.15648286140095</v>
      </c>
      <c r="J6" s="38">
        <f t="shared" si="2"/>
        <v>1342</v>
      </c>
      <c r="K6" s="23">
        <v>5</v>
      </c>
      <c r="L6" s="23">
        <v>6710</v>
      </c>
    </row>
    <row r="7" spans="1:12" s="23" customFormat="1">
      <c r="A7" s="34"/>
      <c r="B7" s="14" t="s">
        <v>292</v>
      </c>
      <c r="C7" s="14" t="s">
        <v>309</v>
      </c>
      <c r="D7" s="14">
        <v>10000000</v>
      </c>
      <c r="E7" s="14">
        <v>100</v>
      </c>
      <c r="F7" s="14">
        <v>20</v>
      </c>
      <c r="G7" s="14">
        <v>100</v>
      </c>
      <c r="H7" s="33">
        <f t="shared" si="0"/>
        <v>75.319999999999993</v>
      </c>
      <c r="I7" s="33">
        <f t="shared" si="1"/>
        <v>1327.6686139139699</v>
      </c>
      <c r="J7" s="38">
        <f t="shared" si="2"/>
        <v>1506.4</v>
      </c>
      <c r="K7" s="23">
        <v>5</v>
      </c>
      <c r="L7" s="23">
        <v>7532</v>
      </c>
    </row>
    <row r="8" spans="1:12" s="23" customFormat="1">
      <c r="A8" s="34"/>
      <c r="B8" s="14" t="s">
        <v>292</v>
      </c>
      <c r="C8" s="14" t="s">
        <v>310</v>
      </c>
      <c r="D8" s="14">
        <v>10000000</v>
      </c>
      <c r="E8" s="14">
        <v>100</v>
      </c>
      <c r="F8" s="14">
        <v>20</v>
      </c>
      <c r="G8" s="14">
        <v>1</v>
      </c>
      <c r="H8" s="33">
        <f t="shared" si="0"/>
        <v>24.95</v>
      </c>
      <c r="I8" s="33">
        <f t="shared" si="1"/>
        <v>40.080160320641298</v>
      </c>
      <c r="J8" s="38">
        <f t="shared" si="2"/>
        <v>499</v>
      </c>
      <c r="K8" s="23">
        <v>1</v>
      </c>
      <c r="L8" s="23">
        <v>499</v>
      </c>
    </row>
    <row r="9" spans="1:12" s="23" customFormat="1">
      <c r="A9" s="34"/>
      <c r="B9" s="14" t="s">
        <v>292</v>
      </c>
      <c r="C9" s="14" t="s">
        <v>310</v>
      </c>
      <c r="D9" s="14">
        <v>10000000</v>
      </c>
      <c r="E9" s="14">
        <v>100</v>
      </c>
      <c r="F9" s="14">
        <v>20</v>
      </c>
      <c r="G9" s="14">
        <v>50</v>
      </c>
      <c r="H9" s="33">
        <f t="shared" si="0"/>
        <v>66.47</v>
      </c>
      <c r="I9" s="33">
        <f t="shared" si="1"/>
        <v>752.21904618624899</v>
      </c>
      <c r="J9" s="38">
        <f t="shared" si="2"/>
        <v>1329.4</v>
      </c>
      <c r="K9" s="23">
        <v>5</v>
      </c>
      <c r="L9" s="23">
        <v>6647</v>
      </c>
    </row>
    <row r="10" spans="1:12" s="31" customFormat="1">
      <c r="A10" s="35"/>
      <c r="B10" s="14" t="s">
        <v>292</v>
      </c>
      <c r="C10" s="36" t="s">
        <v>310</v>
      </c>
      <c r="D10" s="36">
        <v>10000000</v>
      </c>
      <c r="E10" s="14">
        <v>100</v>
      </c>
      <c r="F10" s="14">
        <v>20</v>
      </c>
      <c r="G10" s="36">
        <v>100</v>
      </c>
      <c r="H10" s="33">
        <f t="shared" si="0"/>
        <v>59.75</v>
      </c>
      <c r="I10" s="33">
        <f t="shared" si="1"/>
        <v>1673.64016736402</v>
      </c>
      <c r="J10" s="38">
        <f t="shared" si="2"/>
        <v>1195</v>
      </c>
      <c r="K10" s="23">
        <v>5</v>
      </c>
      <c r="L10" s="31">
        <v>5975</v>
      </c>
    </row>
    <row r="11" spans="1:12" s="23" customFormat="1">
      <c r="A11" s="34"/>
      <c r="B11" s="14" t="s">
        <v>292</v>
      </c>
      <c r="C11" s="14" t="s">
        <v>311</v>
      </c>
      <c r="D11" s="14">
        <v>10000000</v>
      </c>
      <c r="E11" s="14">
        <v>100</v>
      </c>
      <c r="F11" s="14">
        <v>20</v>
      </c>
      <c r="G11" s="14">
        <v>1</v>
      </c>
      <c r="H11" s="33">
        <f t="shared" si="0"/>
        <v>20.95</v>
      </c>
      <c r="I11" s="33">
        <f t="shared" si="1"/>
        <v>47.732696897374701</v>
      </c>
      <c r="J11" s="38">
        <f t="shared" si="2"/>
        <v>419</v>
      </c>
      <c r="K11" s="23">
        <v>1</v>
      </c>
      <c r="L11" s="23">
        <v>419</v>
      </c>
    </row>
    <row r="12" spans="1:12" s="23" customFormat="1">
      <c r="A12" s="34"/>
      <c r="B12" s="14" t="s">
        <v>292</v>
      </c>
      <c r="C12" s="14" t="s">
        <v>311</v>
      </c>
      <c r="D12" s="14">
        <v>10000000</v>
      </c>
      <c r="E12" s="14">
        <v>100</v>
      </c>
      <c r="F12" s="14">
        <v>20</v>
      </c>
      <c r="G12" s="14">
        <v>50</v>
      </c>
      <c r="H12" s="33">
        <f t="shared" si="0"/>
        <v>67.599999999999994</v>
      </c>
      <c r="I12" s="33">
        <f t="shared" si="1"/>
        <v>739.644970414201</v>
      </c>
      <c r="J12" s="38">
        <f t="shared" si="2"/>
        <v>1352</v>
      </c>
      <c r="K12" s="23">
        <v>5</v>
      </c>
      <c r="L12" s="23">
        <v>6760</v>
      </c>
    </row>
    <row r="13" spans="1:12" s="23" customFormat="1">
      <c r="A13" s="34"/>
      <c r="B13" s="14" t="s">
        <v>292</v>
      </c>
      <c r="C13" s="14" t="s">
        <v>311</v>
      </c>
      <c r="D13" s="14">
        <v>10000000</v>
      </c>
      <c r="E13" s="14">
        <v>100</v>
      </c>
      <c r="F13" s="14">
        <v>20</v>
      </c>
      <c r="G13" s="14">
        <v>100</v>
      </c>
      <c r="H13" s="33">
        <f t="shared" si="0"/>
        <v>76.569999999999993</v>
      </c>
      <c r="I13" s="33">
        <f t="shared" si="1"/>
        <v>1305.9945148230399</v>
      </c>
      <c r="J13" s="38">
        <f t="shared" si="2"/>
        <v>1531.4</v>
      </c>
      <c r="K13" s="23">
        <v>5</v>
      </c>
      <c r="L13" s="23">
        <v>7657</v>
      </c>
    </row>
    <row r="14" spans="1:12">
      <c r="A14" s="37"/>
      <c r="B14" s="36" t="s">
        <v>274</v>
      </c>
      <c r="C14" s="8" t="s">
        <v>308</v>
      </c>
      <c r="D14" s="14">
        <v>10000000</v>
      </c>
      <c r="E14" s="14">
        <v>100</v>
      </c>
      <c r="F14" s="14">
        <v>20</v>
      </c>
      <c r="G14" s="14">
        <v>1</v>
      </c>
      <c r="H14" s="33">
        <f t="shared" si="0"/>
        <v>16883.3</v>
      </c>
      <c r="I14" s="33">
        <f t="shared" si="1"/>
        <v>5.9230126811701499E-2</v>
      </c>
      <c r="J14" s="38">
        <f t="shared" si="2"/>
        <v>337666</v>
      </c>
      <c r="K14" s="23">
        <v>1</v>
      </c>
      <c r="L14">
        <v>337666</v>
      </c>
    </row>
    <row r="15" spans="1:12">
      <c r="A15" s="37"/>
      <c r="B15" s="36" t="s">
        <v>274</v>
      </c>
      <c r="C15" s="8" t="s">
        <v>308</v>
      </c>
      <c r="D15" s="14">
        <v>10000000</v>
      </c>
      <c r="E15" s="14">
        <v>100</v>
      </c>
      <c r="F15" s="14">
        <v>20</v>
      </c>
      <c r="G15" s="14">
        <v>50</v>
      </c>
      <c r="H15" s="33">
        <f t="shared" si="0"/>
        <v>48915.41</v>
      </c>
      <c r="I15" s="33">
        <f t="shared" si="1"/>
        <v>1.02217276723225</v>
      </c>
      <c r="J15" s="38">
        <f t="shared" si="2"/>
        <v>978308.2</v>
      </c>
      <c r="K15" s="23">
        <v>5</v>
      </c>
      <c r="L15" s="23">
        <v>4891541</v>
      </c>
    </row>
    <row r="16" spans="1:12">
      <c r="A16" s="37"/>
      <c r="B16" s="36" t="s">
        <v>274</v>
      </c>
      <c r="C16" s="8" t="s">
        <v>309</v>
      </c>
      <c r="D16" s="14">
        <v>10000000</v>
      </c>
      <c r="E16" s="14">
        <v>100</v>
      </c>
      <c r="F16" s="14">
        <v>20</v>
      </c>
      <c r="G16" s="14">
        <v>1</v>
      </c>
      <c r="H16" s="33">
        <f t="shared" si="0"/>
        <v>23.9</v>
      </c>
      <c r="I16" s="33">
        <f t="shared" si="1"/>
        <v>41.841004184100399</v>
      </c>
      <c r="J16" s="38">
        <f t="shared" si="2"/>
        <v>478</v>
      </c>
      <c r="K16" s="23">
        <v>1</v>
      </c>
      <c r="L16">
        <v>478</v>
      </c>
    </row>
    <row r="17" spans="1:12">
      <c r="A17" s="37"/>
      <c r="B17" s="36" t="s">
        <v>274</v>
      </c>
      <c r="C17" s="8" t="s">
        <v>309</v>
      </c>
      <c r="D17" s="14">
        <v>10000000</v>
      </c>
      <c r="E17" s="14">
        <v>100</v>
      </c>
      <c r="F17" s="14">
        <v>20</v>
      </c>
      <c r="G17" s="14">
        <v>50</v>
      </c>
      <c r="H17" s="33">
        <f t="shared" si="0"/>
        <v>93.15</v>
      </c>
      <c r="I17" s="33">
        <f t="shared" si="1"/>
        <v>536.76865271068198</v>
      </c>
      <c r="J17" s="38">
        <f t="shared" si="2"/>
        <v>1863</v>
      </c>
      <c r="K17" s="23">
        <v>5</v>
      </c>
      <c r="L17">
        <v>9315</v>
      </c>
    </row>
    <row r="18" spans="1:12">
      <c r="A18" s="37"/>
      <c r="B18" s="36" t="s">
        <v>274</v>
      </c>
      <c r="C18" s="8" t="s">
        <v>309</v>
      </c>
      <c r="D18" s="14">
        <v>10000000</v>
      </c>
      <c r="E18" s="14">
        <v>100</v>
      </c>
      <c r="F18" s="14">
        <v>20</v>
      </c>
      <c r="G18" s="14">
        <v>100</v>
      </c>
      <c r="H18" s="33">
        <f t="shared" si="0"/>
        <v>100.43</v>
      </c>
      <c r="I18" s="33">
        <f t="shared" si="1"/>
        <v>995.71841083341599</v>
      </c>
      <c r="J18" s="38">
        <f t="shared" si="2"/>
        <v>2008.6</v>
      </c>
      <c r="K18" s="23">
        <v>5</v>
      </c>
      <c r="L18">
        <v>10043</v>
      </c>
    </row>
    <row r="19" spans="1:12">
      <c r="A19" s="37"/>
      <c r="B19" s="36" t="s">
        <v>274</v>
      </c>
      <c r="C19" s="8" t="s">
        <v>310</v>
      </c>
      <c r="D19" s="14">
        <v>10000000</v>
      </c>
      <c r="E19" s="14">
        <v>100</v>
      </c>
      <c r="F19" s="14">
        <v>20</v>
      </c>
      <c r="G19" s="14">
        <v>1</v>
      </c>
      <c r="H19" s="33">
        <f t="shared" si="0"/>
        <v>21.85</v>
      </c>
      <c r="I19" s="33">
        <f t="shared" si="1"/>
        <v>45.766590389016002</v>
      </c>
      <c r="J19" s="38">
        <f t="shared" si="2"/>
        <v>437</v>
      </c>
      <c r="K19" s="23">
        <v>1</v>
      </c>
      <c r="L19">
        <v>437</v>
      </c>
    </row>
    <row r="20" spans="1:12">
      <c r="A20" s="37"/>
      <c r="B20" s="36" t="s">
        <v>274</v>
      </c>
      <c r="C20" s="8" t="s">
        <v>310</v>
      </c>
      <c r="D20" s="14">
        <v>10000000</v>
      </c>
      <c r="E20" s="14">
        <v>100</v>
      </c>
      <c r="F20" s="14">
        <v>20</v>
      </c>
      <c r="G20" s="14">
        <v>50</v>
      </c>
      <c r="H20" s="33">
        <f t="shared" si="0"/>
        <v>88.46</v>
      </c>
      <c r="I20" s="33">
        <f t="shared" si="1"/>
        <v>565.22722134297999</v>
      </c>
      <c r="J20" s="38">
        <f t="shared" si="2"/>
        <v>1769.2</v>
      </c>
      <c r="K20" s="23">
        <v>5</v>
      </c>
      <c r="L20">
        <v>8846</v>
      </c>
    </row>
    <row r="21" spans="1:12" s="31" customFormat="1">
      <c r="A21" s="35"/>
      <c r="B21" s="36" t="s">
        <v>274</v>
      </c>
      <c r="C21" s="36" t="s">
        <v>310</v>
      </c>
      <c r="D21" s="36">
        <v>10000000</v>
      </c>
      <c r="E21" s="14">
        <v>100</v>
      </c>
      <c r="F21" s="14">
        <v>20</v>
      </c>
      <c r="G21" s="36">
        <v>100</v>
      </c>
      <c r="H21" s="33">
        <f t="shared" si="0"/>
        <v>99.77</v>
      </c>
      <c r="I21" s="33">
        <f t="shared" si="1"/>
        <v>1002.30530219505</v>
      </c>
      <c r="J21" s="38">
        <f t="shared" si="2"/>
        <v>1995.4</v>
      </c>
      <c r="K21" s="23">
        <v>5</v>
      </c>
      <c r="L21" s="31">
        <v>9977</v>
      </c>
    </row>
    <row r="22" spans="1:12" s="23" customFormat="1">
      <c r="A22" s="34"/>
      <c r="B22" s="36" t="s">
        <v>274</v>
      </c>
      <c r="C22" s="14" t="s">
        <v>311</v>
      </c>
      <c r="D22" s="14">
        <v>10000000</v>
      </c>
      <c r="E22" s="14">
        <v>100</v>
      </c>
      <c r="F22" s="14">
        <v>20</v>
      </c>
      <c r="G22" s="14">
        <v>1</v>
      </c>
      <c r="H22" s="33">
        <f t="shared" si="0"/>
        <v>22.45</v>
      </c>
      <c r="I22" s="33">
        <f t="shared" si="1"/>
        <v>44.543429844098</v>
      </c>
      <c r="J22" s="38">
        <f t="shared" si="2"/>
        <v>449</v>
      </c>
      <c r="K22" s="23">
        <v>1</v>
      </c>
      <c r="L22" s="23">
        <v>449</v>
      </c>
    </row>
    <row r="23" spans="1:12" s="23" customFormat="1">
      <c r="A23" s="34"/>
      <c r="B23" s="36" t="s">
        <v>274</v>
      </c>
      <c r="C23" s="14" t="s">
        <v>311</v>
      </c>
      <c r="D23" s="14">
        <v>10000000</v>
      </c>
      <c r="E23" s="14">
        <v>100</v>
      </c>
      <c r="F23" s="14">
        <v>20</v>
      </c>
      <c r="G23" s="14">
        <v>50</v>
      </c>
      <c r="H23" s="33">
        <f t="shared" si="0"/>
        <v>91.77</v>
      </c>
      <c r="I23" s="33">
        <f t="shared" si="1"/>
        <v>544.84036177400003</v>
      </c>
      <c r="J23" s="38">
        <f t="shared" si="2"/>
        <v>1835.4</v>
      </c>
      <c r="K23" s="23">
        <v>5</v>
      </c>
      <c r="L23" s="23">
        <v>9177</v>
      </c>
    </row>
    <row r="24" spans="1:12" s="23" customFormat="1">
      <c r="A24" s="34"/>
      <c r="B24" s="36" t="s">
        <v>274</v>
      </c>
      <c r="C24" s="14" t="s">
        <v>311</v>
      </c>
      <c r="D24" s="14">
        <v>10000000</v>
      </c>
      <c r="E24" s="14">
        <v>100</v>
      </c>
      <c r="F24" s="14">
        <v>20</v>
      </c>
      <c r="G24" s="14">
        <v>100</v>
      </c>
      <c r="H24" s="33">
        <f t="shared" si="0"/>
        <v>95.66</v>
      </c>
      <c r="I24" s="33">
        <f t="shared" si="1"/>
        <v>1045.3690152623899</v>
      </c>
      <c r="J24" s="38">
        <f t="shared" si="2"/>
        <v>1913.2</v>
      </c>
      <c r="K24" s="23">
        <v>5</v>
      </c>
      <c r="L24" s="23">
        <v>9566</v>
      </c>
    </row>
  </sheetData>
  <mergeCells count="1">
    <mergeCell ref="A1:I1"/>
  </mergeCells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customWidth="1"/>
    <col min="3" max="3" width="23" customWidth="1"/>
    <col min="4" max="4" width="11.36328125" customWidth="1"/>
    <col min="5" max="5" width="9.7265625" customWidth="1"/>
    <col min="6" max="6" width="7.7265625" customWidth="1"/>
    <col min="7" max="7" width="9.7265625" customWidth="1"/>
    <col min="8" max="8" width="7.7265625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25" customHeight="1">
      <c r="A1" s="121" t="s">
        <v>115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6" ht="56">
      <c r="A2" s="5" t="s">
        <v>305</v>
      </c>
      <c r="B2" s="5" t="s">
        <v>272</v>
      </c>
      <c r="C2" s="5" t="s">
        <v>312</v>
      </c>
      <c r="D2" s="5" t="s">
        <v>187</v>
      </c>
      <c r="E2" s="5" t="s">
        <v>313</v>
      </c>
      <c r="F2" s="5" t="s">
        <v>120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6" t="s">
        <v>164</v>
      </c>
      <c r="M2" s="7" t="s">
        <v>165</v>
      </c>
      <c r="N2" s="7" t="s">
        <v>141</v>
      </c>
    </row>
    <row r="3" spans="1:16">
      <c r="A3" s="118" t="s">
        <v>183</v>
      </c>
      <c r="B3" s="24" t="s">
        <v>292</v>
      </c>
      <c r="C3" s="25" t="s">
        <v>314</v>
      </c>
      <c r="D3" s="24">
        <v>10000000</v>
      </c>
      <c r="E3" s="24">
        <v>100</v>
      </c>
      <c r="F3" s="24">
        <v>1</v>
      </c>
      <c r="G3" s="24" t="s">
        <v>315</v>
      </c>
      <c r="H3" s="24">
        <v>20</v>
      </c>
      <c r="I3" s="8">
        <v>1</v>
      </c>
      <c r="J3" s="29">
        <f>N3/H3</f>
        <v>132.80000000000001</v>
      </c>
      <c r="K3" s="29">
        <f>1000/J3*I3</f>
        <v>7.5301204819277103</v>
      </c>
      <c r="L3" s="29"/>
      <c r="M3" s="12"/>
      <c r="N3" s="12">
        <f>P3/O3</f>
        <v>2656</v>
      </c>
      <c r="O3">
        <v>1</v>
      </c>
      <c r="P3">
        <v>2656</v>
      </c>
    </row>
    <row r="4" spans="1:16">
      <c r="A4" s="119"/>
      <c r="B4" s="24" t="s">
        <v>292</v>
      </c>
      <c r="C4" s="25" t="s">
        <v>314</v>
      </c>
      <c r="D4" s="24">
        <v>10000000</v>
      </c>
      <c r="E4" s="24">
        <v>100</v>
      </c>
      <c r="F4" s="24">
        <v>1</v>
      </c>
      <c r="G4" s="24" t="s">
        <v>315</v>
      </c>
      <c r="H4" s="24">
        <v>20</v>
      </c>
      <c r="I4" s="8">
        <v>50</v>
      </c>
      <c r="J4" s="29">
        <f t="shared" ref="J4:J8" si="0">N4/H4</f>
        <v>80.92</v>
      </c>
      <c r="K4" s="29">
        <f t="shared" ref="K4:K8" si="1">1000/J4*I4</f>
        <v>617.89421651013299</v>
      </c>
      <c r="L4" s="29"/>
      <c r="M4" s="12"/>
      <c r="N4" s="12">
        <f t="shared" ref="N4:N8" si="2">P4/O4</f>
        <v>1618.4</v>
      </c>
      <c r="O4">
        <v>5</v>
      </c>
      <c r="P4">
        <v>8092</v>
      </c>
    </row>
    <row r="5" spans="1:16" s="23" customFormat="1">
      <c r="A5" s="119"/>
      <c r="B5" s="24" t="s">
        <v>292</v>
      </c>
      <c r="C5" s="26" t="s">
        <v>314</v>
      </c>
      <c r="D5" s="24">
        <v>10000000</v>
      </c>
      <c r="E5" s="24">
        <v>100</v>
      </c>
      <c r="F5" s="27">
        <v>1</v>
      </c>
      <c r="G5" s="27" t="s">
        <v>315</v>
      </c>
      <c r="H5" s="24">
        <v>20</v>
      </c>
      <c r="I5" s="14">
        <v>100</v>
      </c>
      <c r="J5" s="29">
        <f t="shared" si="0"/>
        <v>120.79</v>
      </c>
      <c r="K5" s="29">
        <f t="shared" si="1"/>
        <v>827.88310290587003</v>
      </c>
      <c r="L5" s="30"/>
      <c r="M5" s="30"/>
      <c r="N5" s="12">
        <f t="shared" si="2"/>
        <v>2415.8000000000002</v>
      </c>
      <c r="O5" s="23">
        <v>5</v>
      </c>
      <c r="P5" s="23">
        <v>12079</v>
      </c>
    </row>
    <row r="6" spans="1:16">
      <c r="A6" s="119"/>
      <c r="B6" s="24" t="s">
        <v>292</v>
      </c>
      <c r="C6" s="25" t="s">
        <v>316</v>
      </c>
      <c r="D6" s="24">
        <v>10000000</v>
      </c>
      <c r="E6" s="24">
        <v>100</v>
      </c>
      <c r="F6" s="28">
        <v>1</v>
      </c>
      <c r="G6" s="24" t="s">
        <v>315</v>
      </c>
      <c r="H6" s="24">
        <v>20</v>
      </c>
      <c r="I6" s="8">
        <v>1</v>
      </c>
      <c r="J6" s="29">
        <f t="shared" si="0"/>
        <v>113.7</v>
      </c>
      <c r="K6" s="29">
        <f t="shared" si="1"/>
        <v>8.7950747581354403</v>
      </c>
      <c r="L6" s="12"/>
      <c r="M6" s="12"/>
      <c r="N6" s="12">
        <f t="shared" si="2"/>
        <v>2274</v>
      </c>
      <c r="O6">
        <v>1</v>
      </c>
      <c r="P6">
        <v>2274</v>
      </c>
    </row>
    <row r="7" spans="1:16">
      <c r="A7" s="119"/>
      <c r="B7" s="24" t="s">
        <v>292</v>
      </c>
      <c r="C7" s="25" t="s">
        <v>316</v>
      </c>
      <c r="D7" s="24">
        <v>10000000</v>
      </c>
      <c r="E7" s="24">
        <v>100</v>
      </c>
      <c r="F7" s="28">
        <v>1</v>
      </c>
      <c r="G7" s="24" t="s">
        <v>315</v>
      </c>
      <c r="H7" s="24">
        <v>20</v>
      </c>
      <c r="I7" s="8">
        <v>50</v>
      </c>
      <c r="J7" s="29">
        <f t="shared" si="0"/>
        <v>57.52</v>
      </c>
      <c r="K7" s="29">
        <f t="shared" si="1"/>
        <v>869.26286509040301</v>
      </c>
      <c r="L7" s="12"/>
      <c r="M7" s="12"/>
      <c r="N7" s="12">
        <f t="shared" si="2"/>
        <v>1150.4000000000001</v>
      </c>
      <c r="O7">
        <v>5</v>
      </c>
      <c r="P7">
        <v>5752</v>
      </c>
    </row>
    <row r="8" spans="1:16" s="23" customFormat="1">
      <c r="A8" s="119"/>
      <c r="B8" s="24" t="s">
        <v>292</v>
      </c>
      <c r="C8" s="26" t="s">
        <v>316</v>
      </c>
      <c r="D8" s="24">
        <v>10000000</v>
      </c>
      <c r="E8" s="24">
        <v>100</v>
      </c>
      <c r="F8" s="27">
        <v>1</v>
      </c>
      <c r="G8" s="27" t="s">
        <v>315</v>
      </c>
      <c r="H8" s="24">
        <v>20</v>
      </c>
      <c r="I8" s="14">
        <v>100</v>
      </c>
      <c r="J8" s="29">
        <f t="shared" si="0"/>
        <v>100.88</v>
      </c>
      <c r="K8" s="29">
        <f t="shared" si="1"/>
        <v>991.27676447264105</v>
      </c>
      <c r="L8" s="30"/>
      <c r="M8" s="30"/>
      <c r="N8" s="12">
        <f t="shared" si="2"/>
        <v>2017.6</v>
      </c>
      <c r="O8" s="23">
        <v>5</v>
      </c>
      <c r="P8" s="23">
        <v>10088</v>
      </c>
    </row>
  </sheetData>
  <mergeCells count="2">
    <mergeCell ref="A1:M1"/>
    <mergeCell ref="A3:A8"/>
  </mergeCells>
  <phoneticPr fontId="11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4" sqref="E14"/>
    </sheetView>
  </sheetViews>
  <sheetFormatPr defaultColWidth="9" defaultRowHeight="14"/>
  <cols>
    <col min="1" max="2" width="9.7265625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25" customHeight="1">
      <c r="A1" s="121" t="s">
        <v>115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3" ht="42">
      <c r="A2" s="5" t="s">
        <v>305</v>
      </c>
      <c r="B2" s="5" t="s">
        <v>272</v>
      </c>
      <c r="C2" s="5" t="s">
        <v>187</v>
      </c>
      <c r="D2" s="5" t="s">
        <v>120</v>
      </c>
      <c r="E2" s="5" t="s">
        <v>122</v>
      </c>
      <c r="F2" s="5" t="s">
        <v>123</v>
      </c>
      <c r="G2" s="6" t="s">
        <v>124</v>
      </c>
      <c r="H2" s="6" t="s">
        <v>125</v>
      </c>
      <c r="I2" s="6" t="s">
        <v>164</v>
      </c>
      <c r="J2" s="7" t="s">
        <v>165</v>
      </c>
      <c r="K2" s="7" t="s">
        <v>141</v>
      </c>
    </row>
    <row r="3" spans="1:13">
      <c r="A3" s="118" t="s">
        <v>172</v>
      </c>
      <c r="B3" s="8" t="s">
        <v>292</v>
      </c>
      <c r="C3" s="8">
        <v>10000000</v>
      </c>
      <c r="D3" s="8">
        <v>1</v>
      </c>
      <c r="E3" s="8">
        <v>20</v>
      </c>
      <c r="F3" s="8">
        <v>1</v>
      </c>
      <c r="G3" s="22">
        <f>K3/E3</f>
        <v>3064.35</v>
      </c>
      <c r="H3" s="22">
        <f>1000/G3*F3</f>
        <v>0.32633348018339903</v>
      </c>
      <c r="I3" s="22"/>
      <c r="J3" s="9"/>
      <c r="K3" s="9">
        <f>M3/L3</f>
        <v>61287</v>
      </c>
      <c r="L3">
        <v>1</v>
      </c>
      <c r="M3">
        <v>61287</v>
      </c>
    </row>
    <row r="4" spans="1:13">
      <c r="A4" s="119"/>
      <c r="B4" s="8" t="s">
        <v>292</v>
      </c>
      <c r="C4" s="8">
        <v>10000000</v>
      </c>
      <c r="D4" s="8">
        <v>1</v>
      </c>
      <c r="E4" s="8">
        <v>20</v>
      </c>
      <c r="F4" s="8">
        <v>50</v>
      </c>
      <c r="G4" s="22">
        <f t="shared" ref="G4:G8" si="0">K4/E4</f>
        <v>2642.42</v>
      </c>
      <c r="H4" s="22">
        <f t="shared" ref="H4:H8" si="1">1000/G4*F4</f>
        <v>18.922048728059899</v>
      </c>
      <c r="I4" s="22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20"/>
      <c r="B5" s="8" t="s">
        <v>292</v>
      </c>
      <c r="C5" s="8">
        <v>10000000</v>
      </c>
      <c r="D5" s="8">
        <v>1</v>
      </c>
      <c r="E5" s="8">
        <v>20</v>
      </c>
      <c r="F5" s="8">
        <v>100</v>
      </c>
      <c r="G5" s="22">
        <f t="shared" si="0"/>
        <v>2712.51</v>
      </c>
      <c r="H5" s="22">
        <f t="shared" si="1"/>
        <v>36.866223534659802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18" t="s">
        <v>172</v>
      </c>
      <c r="B6" s="8" t="s">
        <v>274</v>
      </c>
      <c r="C6" s="8">
        <v>10000000</v>
      </c>
      <c r="D6" s="8">
        <v>1</v>
      </c>
      <c r="E6" s="8">
        <v>20</v>
      </c>
      <c r="F6" s="8">
        <v>1</v>
      </c>
      <c r="G6" s="22">
        <f t="shared" si="0"/>
        <v>6681.65</v>
      </c>
      <c r="H6" s="22">
        <f t="shared" si="1"/>
        <v>0.14966363098935101</v>
      </c>
      <c r="I6" s="22"/>
      <c r="J6" s="9"/>
      <c r="K6" s="9">
        <f t="shared" si="2"/>
        <v>133633</v>
      </c>
      <c r="L6">
        <v>1</v>
      </c>
      <c r="M6">
        <v>133633</v>
      </c>
    </row>
    <row r="7" spans="1:13">
      <c r="A7" s="119"/>
      <c r="B7" s="8" t="s">
        <v>274</v>
      </c>
      <c r="C7" s="8">
        <v>10000000</v>
      </c>
      <c r="D7" s="8">
        <v>1</v>
      </c>
      <c r="E7" s="8">
        <v>20</v>
      </c>
      <c r="F7" s="8">
        <v>50</v>
      </c>
      <c r="G7" s="22">
        <f t="shared" si="0"/>
        <v>9054.4500000000007</v>
      </c>
      <c r="H7" s="22">
        <f t="shared" si="1"/>
        <v>5.5221465688142297</v>
      </c>
      <c r="I7" s="22"/>
      <c r="J7" s="9"/>
      <c r="K7" s="9">
        <f t="shared" si="2"/>
        <v>181089</v>
      </c>
      <c r="L7">
        <v>5</v>
      </c>
      <c r="M7">
        <v>905445</v>
      </c>
    </row>
    <row r="8" spans="1:13">
      <c r="A8" s="120"/>
      <c r="B8" s="8" t="s">
        <v>274</v>
      </c>
      <c r="C8" s="8">
        <v>10000000</v>
      </c>
      <c r="D8" s="8">
        <v>1</v>
      </c>
      <c r="E8" s="8">
        <v>20</v>
      </c>
      <c r="F8" s="8">
        <v>100</v>
      </c>
      <c r="G8" s="22">
        <f t="shared" si="0"/>
        <v>9180.4500000000007</v>
      </c>
      <c r="H8" s="22">
        <f t="shared" si="1"/>
        <v>10.8927122308819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37" t="s">
        <v>317</v>
      </c>
      <c r="B9" s="137"/>
      <c r="C9" s="137"/>
      <c r="D9" s="137"/>
      <c r="E9" s="137"/>
      <c r="F9" s="137"/>
      <c r="G9" s="137"/>
      <c r="H9" s="137"/>
      <c r="I9" s="137"/>
      <c r="J9" s="137"/>
    </row>
  </sheetData>
  <mergeCells count="4">
    <mergeCell ref="A1:J1"/>
    <mergeCell ref="A9:J9"/>
    <mergeCell ref="A3:A5"/>
    <mergeCell ref="A6:A8"/>
  </mergeCells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1"/>
  <sheetViews>
    <sheetView workbookViewId="0">
      <selection activeCell="J4" sqref="J4"/>
    </sheetView>
  </sheetViews>
  <sheetFormatPr defaultColWidth="9" defaultRowHeight="14"/>
  <cols>
    <col min="1" max="1" width="9.7265625" customWidth="1"/>
    <col min="2" max="2" width="7.08984375" customWidth="1"/>
    <col min="3" max="4" width="11.36328125" customWidth="1"/>
    <col min="8" max="8" width="9.26953125" customWidth="1"/>
    <col min="9" max="9" width="11.36328125" customWidth="1"/>
    <col min="10" max="10" width="7.453125" customWidth="1"/>
  </cols>
  <sheetData>
    <row r="1" spans="1:14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4" ht="42">
      <c r="A2" s="5" t="s">
        <v>116</v>
      </c>
      <c r="B2" s="5" t="s">
        <v>295</v>
      </c>
      <c r="C2" s="5" t="s">
        <v>118</v>
      </c>
      <c r="D2" s="5" t="s">
        <v>301</v>
      </c>
      <c r="E2" s="5" t="s">
        <v>119</v>
      </c>
      <c r="F2" s="5" t="s">
        <v>120</v>
      </c>
      <c r="G2" s="5" t="s">
        <v>121</v>
      </c>
      <c r="H2" s="5" t="s">
        <v>122</v>
      </c>
      <c r="I2" s="5" t="s">
        <v>123</v>
      </c>
      <c r="J2" s="3" t="s">
        <v>124</v>
      </c>
      <c r="K2" s="3" t="s">
        <v>125</v>
      </c>
      <c r="L2" s="7" t="s">
        <v>126</v>
      </c>
    </row>
    <row r="3" spans="1:14">
      <c r="A3" s="17" t="s">
        <v>231</v>
      </c>
      <c r="B3" s="16" t="s">
        <v>292</v>
      </c>
      <c r="C3" s="16">
        <v>10000000</v>
      </c>
      <c r="D3" s="16">
        <v>10</v>
      </c>
      <c r="E3" s="8">
        <f>C3/D3/F3/H3/I3</f>
        <v>50000</v>
      </c>
      <c r="F3" s="12">
        <v>1</v>
      </c>
      <c r="G3" s="14" t="s">
        <v>131</v>
      </c>
      <c r="H3" s="8">
        <v>20</v>
      </c>
      <c r="I3" s="15">
        <v>1</v>
      </c>
      <c r="J3" s="19">
        <f t="shared" ref="J3:J11" si="0">L3/C3*D3*I3</f>
        <v>0.69123400000000002</v>
      </c>
      <c r="K3" s="20">
        <f t="shared" ref="K3:K5" si="1">1000/J3*I3</f>
        <v>1446.68809693968</v>
      </c>
      <c r="L3" s="12">
        <f t="shared" ref="L3:L5" si="2">N3/M3</f>
        <v>691234</v>
      </c>
      <c r="M3">
        <v>1</v>
      </c>
      <c r="N3" s="12">
        <v>691234</v>
      </c>
    </row>
    <row r="4" spans="1:14">
      <c r="A4" s="18"/>
      <c r="B4" s="16" t="s">
        <v>292</v>
      </c>
      <c r="C4" s="16">
        <v>10000000</v>
      </c>
      <c r="D4" s="16">
        <v>10</v>
      </c>
      <c r="E4" s="8">
        <f t="shared" ref="E4:E11" si="3">C4/D4/F4/H4/I4</f>
        <v>500</v>
      </c>
      <c r="F4" s="12">
        <v>1</v>
      </c>
      <c r="G4" s="14" t="s">
        <v>131</v>
      </c>
      <c r="H4" s="8">
        <v>20</v>
      </c>
      <c r="I4" s="15">
        <v>100</v>
      </c>
      <c r="J4" s="19">
        <f t="shared" si="0"/>
        <v>4.0150800000000002</v>
      </c>
      <c r="K4" s="20">
        <f t="shared" si="1"/>
        <v>24906.103987965402</v>
      </c>
      <c r="L4" s="12">
        <f t="shared" si="2"/>
        <v>40150.800000000003</v>
      </c>
      <c r="M4">
        <v>5</v>
      </c>
      <c r="N4" s="12">
        <v>200754</v>
      </c>
    </row>
    <row r="5" spans="1:14">
      <c r="A5" s="18"/>
      <c r="B5" s="16" t="s">
        <v>292</v>
      </c>
      <c r="C5" s="16">
        <v>10000000</v>
      </c>
      <c r="D5" s="16">
        <v>10</v>
      </c>
      <c r="E5" s="8">
        <f t="shared" si="3"/>
        <v>250</v>
      </c>
      <c r="F5" s="12">
        <v>1</v>
      </c>
      <c r="G5" s="14" t="s">
        <v>131</v>
      </c>
      <c r="H5" s="8">
        <v>20</v>
      </c>
      <c r="I5" s="15">
        <v>200</v>
      </c>
      <c r="J5" s="19">
        <f t="shared" si="0"/>
        <v>0</v>
      </c>
      <c r="K5" s="20" t="e">
        <f t="shared" si="1"/>
        <v>#DIV/0!</v>
      </c>
      <c r="L5" s="12">
        <f t="shared" si="2"/>
        <v>0</v>
      </c>
      <c r="M5">
        <v>5</v>
      </c>
      <c r="N5" s="12">
        <v>0</v>
      </c>
    </row>
    <row r="6" spans="1:14">
      <c r="B6" s="16" t="s">
        <v>292</v>
      </c>
      <c r="C6" s="16">
        <v>10000000</v>
      </c>
      <c r="D6" s="16">
        <v>20</v>
      </c>
      <c r="E6" s="8">
        <f t="shared" si="3"/>
        <v>25000</v>
      </c>
      <c r="F6" s="12">
        <v>1</v>
      </c>
      <c r="G6" s="14" t="s">
        <v>131</v>
      </c>
      <c r="H6" s="8">
        <v>20</v>
      </c>
      <c r="I6" s="15">
        <v>1</v>
      </c>
      <c r="J6" s="19">
        <f t="shared" si="0"/>
        <v>1.5703320000000001</v>
      </c>
      <c r="K6" s="20">
        <f t="shared" ref="K6:K11" si="4">1000/J6*I6</f>
        <v>636.80801257313703</v>
      </c>
      <c r="L6" s="12">
        <f t="shared" ref="L6:L11" si="5">N6/M6</f>
        <v>785166</v>
      </c>
      <c r="M6">
        <v>1</v>
      </c>
      <c r="N6" s="12">
        <v>785166</v>
      </c>
    </row>
    <row r="7" spans="1:14">
      <c r="B7" s="16" t="s">
        <v>292</v>
      </c>
      <c r="C7" s="16">
        <v>10000000</v>
      </c>
      <c r="D7" s="16">
        <v>20</v>
      </c>
      <c r="E7" s="8">
        <f t="shared" si="3"/>
        <v>250</v>
      </c>
      <c r="F7" s="12">
        <v>1</v>
      </c>
      <c r="G7" s="14" t="s">
        <v>131</v>
      </c>
      <c r="H7" s="8">
        <v>20</v>
      </c>
      <c r="I7" s="15">
        <v>100</v>
      </c>
      <c r="J7" s="19">
        <f t="shared" si="0"/>
        <v>8.7046399999999995</v>
      </c>
      <c r="K7" s="20">
        <f t="shared" si="4"/>
        <v>11488.125873097601</v>
      </c>
      <c r="L7" s="12">
        <f t="shared" si="5"/>
        <v>43523.199999999997</v>
      </c>
      <c r="M7">
        <v>5</v>
      </c>
      <c r="N7" s="12">
        <v>217616</v>
      </c>
    </row>
    <row r="8" spans="1:14">
      <c r="B8" s="16" t="s">
        <v>292</v>
      </c>
      <c r="C8" s="16">
        <v>10000000</v>
      </c>
      <c r="D8" s="16">
        <v>20</v>
      </c>
      <c r="E8" s="8">
        <f t="shared" si="3"/>
        <v>125</v>
      </c>
      <c r="F8" s="12">
        <v>1</v>
      </c>
      <c r="G8" s="14" t="s">
        <v>131</v>
      </c>
      <c r="H8" s="8">
        <v>20</v>
      </c>
      <c r="I8" s="15">
        <v>200</v>
      </c>
      <c r="J8" s="19">
        <f t="shared" si="0"/>
        <v>0</v>
      </c>
      <c r="K8" s="20" t="e">
        <f t="shared" si="4"/>
        <v>#DIV/0!</v>
      </c>
      <c r="L8" s="12">
        <f t="shared" si="5"/>
        <v>0</v>
      </c>
      <c r="M8">
        <v>5</v>
      </c>
      <c r="N8" s="12">
        <v>0</v>
      </c>
    </row>
    <row r="9" spans="1:14">
      <c r="B9" s="16" t="s">
        <v>292</v>
      </c>
      <c r="C9" s="16">
        <v>10000000</v>
      </c>
      <c r="D9" s="16">
        <v>50</v>
      </c>
      <c r="E9" s="8">
        <f t="shared" si="3"/>
        <v>10000</v>
      </c>
      <c r="F9" s="12">
        <v>1</v>
      </c>
      <c r="G9" s="14" t="s">
        <v>131</v>
      </c>
      <c r="H9" s="8">
        <v>20</v>
      </c>
      <c r="I9" s="15">
        <v>1</v>
      </c>
      <c r="J9" s="19">
        <f t="shared" si="0"/>
        <v>5.0507850000000003</v>
      </c>
      <c r="K9" s="20">
        <f t="shared" si="4"/>
        <v>197.989025468318</v>
      </c>
      <c r="L9" s="12">
        <f t="shared" si="5"/>
        <v>1010157</v>
      </c>
      <c r="M9">
        <v>1</v>
      </c>
      <c r="N9" s="12">
        <v>1010157</v>
      </c>
    </row>
    <row r="10" spans="1:14">
      <c r="B10" s="16" t="s">
        <v>292</v>
      </c>
      <c r="C10" s="16">
        <v>10000000</v>
      </c>
      <c r="D10" s="16">
        <v>50</v>
      </c>
      <c r="E10" s="8">
        <f t="shared" si="3"/>
        <v>100</v>
      </c>
      <c r="F10" s="12">
        <v>1</v>
      </c>
      <c r="G10" s="14" t="s">
        <v>131</v>
      </c>
      <c r="H10" s="8">
        <v>20</v>
      </c>
      <c r="I10" s="15">
        <v>100</v>
      </c>
      <c r="J10" s="19">
        <f t="shared" si="0"/>
        <v>24.005600000000001</v>
      </c>
      <c r="K10" s="20">
        <f t="shared" si="4"/>
        <v>4165.6946712433801</v>
      </c>
      <c r="L10" s="12">
        <f t="shared" si="5"/>
        <v>48011.199999999997</v>
      </c>
      <c r="M10">
        <v>5</v>
      </c>
      <c r="N10" s="12">
        <v>240056</v>
      </c>
    </row>
    <row r="11" spans="1:14">
      <c r="B11" s="16" t="s">
        <v>292</v>
      </c>
      <c r="C11" s="16">
        <v>10000000</v>
      </c>
      <c r="D11" s="16">
        <v>50</v>
      </c>
      <c r="E11" s="8">
        <f t="shared" si="3"/>
        <v>50</v>
      </c>
      <c r="F11" s="12">
        <v>1</v>
      </c>
      <c r="G11" s="14" t="s">
        <v>131</v>
      </c>
      <c r="H11" s="8">
        <v>20</v>
      </c>
      <c r="I11" s="15">
        <v>200</v>
      </c>
      <c r="J11" s="19">
        <f t="shared" si="0"/>
        <v>0</v>
      </c>
      <c r="K11" s="20" t="e">
        <f t="shared" si="4"/>
        <v>#DIV/0!</v>
      </c>
      <c r="L11" s="12">
        <f t="shared" si="5"/>
        <v>0</v>
      </c>
      <c r="M11">
        <v>5</v>
      </c>
      <c r="N11" s="12">
        <v>0</v>
      </c>
    </row>
  </sheetData>
  <mergeCells count="1">
    <mergeCell ref="A1:K1"/>
  </mergeCells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"/>
  <sheetViews>
    <sheetView workbookViewId="0">
      <selection activeCell="E7" sqref="E7"/>
    </sheetView>
  </sheetViews>
  <sheetFormatPr defaultColWidth="9" defaultRowHeight="14"/>
  <cols>
    <col min="1" max="1" width="9.7265625" customWidth="1"/>
    <col min="2" max="2" width="7.08984375" customWidth="1"/>
    <col min="3" max="3" width="11.36328125" customWidth="1"/>
    <col min="6" max="6" width="8.90625" customWidth="1"/>
    <col min="7" max="7" width="9.26953125" customWidth="1"/>
    <col min="8" max="8" width="11.36328125" customWidth="1"/>
    <col min="9" max="9" width="7.453125" customWidth="1"/>
  </cols>
  <sheetData>
    <row r="1" spans="1:13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3" ht="42">
      <c r="A2" s="5" t="s">
        <v>116</v>
      </c>
      <c r="B2" s="5" t="s">
        <v>295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3">
      <c r="A3" s="17" t="s">
        <v>231</v>
      </c>
      <c r="B3" s="16" t="s">
        <v>292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19">
        <f>K3/C3*H3</f>
        <v>0.01</v>
      </c>
      <c r="J3" s="20">
        <f t="shared" ref="J3:J5" si="0">1000/I3*H3</f>
        <v>100000</v>
      </c>
      <c r="K3" s="12">
        <f t="shared" ref="K3:K5" si="1">M3/L3</f>
        <v>100000</v>
      </c>
      <c r="L3">
        <v>1</v>
      </c>
      <c r="M3" s="12">
        <v>100000</v>
      </c>
    </row>
    <row r="4" spans="1:13">
      <c r="A4" s="18"/>
      <c r="B4" s="16" t="s">
        <v>292</v>
      </c>
      <c r="C4" s="16">
        <v>10000000</v>
      </c>
      <c r="D4" s="8">
        <f t="shared" ref="D4:D5" si="2">C4/E4/G4/H4</f>
        <v>5000</v>
      </c>
      <c r="E4" s="12">
        <v>1</v>
      </c>
      <c r="F4" s="14" t="s">
        <v>131</v>
      </c>
      <c r="G4" s="8">
        <v>20</v>
      </c>
      <c r="H4" s="15">
        <v>100</v>
      </c>
      <c r="I4" s="19">
        <f t="shared" ref="I4:I5" si="3">K4/C4*H4</f>
        <v>0.2</v>
      </c>
      <c r="J4" s="20">
        <f t="shared" si="0"/>
        <v>500000</v>
      </c>
      <c r="K4" s="12">
        <f t="shared" si="1"/>
        <v>20000</v>
      </c>
      <c r="L4">
        <v>5</v>
      </c>
      <c r="M4" s="12">
        <v>100000</v>
      </c>
    </row>
    <row r="5" spans="1:13">
      <c r="A5" s="18"/>
      <c r="B5" s="16" t="s">
        <v>292</v>
      </c>
      <c r="C5" s="16">
        <v>10000000</v>
      </c>
      <c r="D5" s="8">
        <f t="shared" si="2"/>
        <v>2500</v>
      </c>
      <c r="E5" s="12">
        <v>1</v>
      </c>
      <c r="F5" s="14" t="s">
        <v>131</v>
      </c>
      <c r="G5" s="8">
        <v>20</v>
      </c>
      <c r="H5" s="15">
        <v>200</v>
      </c>
      <c r="I5" s="19">
        <f t="shared" si="3"/>
        <v>0.4</v>
      </c>
      <c r="J5" s="20">
        <f t="shared" si="0"/>
        <v>500000</v>
      </c>
      <c r="K5" s="12">
        <f t="shared" si="1"/>
        <v>20000</v>
      </c>
      <c r="L5">
        <v>5</v>
      </c>
      <c r="M5" s="12">
        <v>100000</v>
      </c>
    </row>
  </sheetData>
  <mergeCells count="1">
    <mergeCell ref="A1:J1"/>
  </mergeCells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7" sqref="K17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</cols>
  <sheetData>
    <row r="1" spans="1:15" ht="14.25" customHeight="1">
      <c r="A1" s="123" t="s">
        <v>266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5" ht="42">
      <c r="A2" s="5" t="s">
        <v>116</v>
      </c>
      <c r="B2" s="5" t="s">
        <v>117</v>
      </c>
      <c r="C2" s="5" t="s">
        <v>187</v>
      </c>
      <c r="D2" s="5" t="s">
        <v>120</v>
      </c>
      <c r="E2" s="5" t="s">
        <v>318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5">
      <c r="A3" t="s">
        <v>129</v>
      </c>
      <c r="B3" s="13" t="s">
        <v>166</v>
      </c>
      <c r="C3" s="8">
        <v>10000000</v>
      </c>
      <c r="D3" s="12">
        <v>1</v>
      </c>
      <c r="E3" s="12" t="s">
        <v>319</v>
      </c>
      <c r="F3" s="14" t="s">
        <v>131</v>
      </c>
      <c r="G3" s="8">
        <v>20</v>
      </c>
      <c r="H3" s="15">
        <v>1</v>
      </c>
      <c r="I3" s="12">
        <f>M3/C3*H3</f>
        <v>0.53732040000000003</v>
      </c>
      <c r="J3" s="10">
        <f>1000/I3*H3</f>
        <v>1861.08697901662</v>
      </c>
      <c r="K3" s="12"/>
      <c r="L3" s="12"/>
      <c r="M3" s="12">
        <f>O3/N3</f>
        <v>5373204</v>
      </c>
      <c r="N3">
        <v>1</v>
      </c>
      <c r="O3">
        <v>5373204</v>
      </c>
    </row>
    <row r="4" spans="1:15">
      <c r="B4" s="13" t="s">
        <v>166</v>
      </c>
      <c r="C4" s="8">
        <v>10000000</v>
      </c>
      <c r="D4" s="12">
        <v>1</v>
      </c>
      <c r="E4" s="12" t="s">
        <v>319</v>
      </c>
      <c r="F4" s="14" t="s">
        <v>131</v>
      </c>
      <c r="G4" s="8">
        <v>20</v>
      </c>
      <c r="H4" s="15">
        <v>50</v>
      </c>
      <c r="I4" s="12">
        <f t="shared" ref="I4:I10" si="0">M4/C4*H4</f>
        <v>0.57924900000000001</v>
      </c>
      <c r="J4" s="10">
        <f t="shared" ref="J4:J10" si="1">1000/I4*H4</f>
        <v>86318.664339515497</v>
      </c>
      <c r="K4" s="12"/>
      <c r="L4" s="12"/>
      <c r="M4" s="12">
        <f t="shared" ref="M4:M10" si="2">O4/N4</f>
        <v>115849.8</v>
      </c>
      <c r="N4">
        <v>5</v>
      </c>
      <c r="O4">
        <v>579249</v>
      </c>
    </row>
    <row r="5" spans="1:15">
      <c r="B5" s="13" t="s">
        <v>166</v>
      </c>
      <c r="C5" s="8">
        <v>10000000</v>
      </c>
      <c r="D5" s="12">
        <v>1</v>
      </c>
      <c r="E5" s="12" t="s">
        <v>319</v>
      </c>
      <c r="F5" s="14" t="s">
        <v>131</v>
      </c>
      <c r="G5" s="8">
        <v>20</v>
      </c>
      <c r="H5" s="15">
        <v>100</v>
      </c>
      <c r="I5" s="12">
        <f t="shared" si="0"/>
        <v>1.366196</v>
      </c>
      <c r="J5" s="10">
        <f t="shared" si="1"/>
        <v>73195.939674834401</v>
      </c>
      <c r="K5" s="12"/>
      <c r="L5" s="12"/>
      <c r="M5" s="12">
        <f t="shared" si="2"/>
        <v>136619.6</v>
      </c>
      <c r="N5">
        <v>5</v>
      </c>
      <c r="O5">
        <v>683098</v>
      </c>
    </row>
    <row r="6" spans="1:15">
      <c r="B6" s="13" t="s">
        <v>166</v>
      </c>
      <c r="C6" s="8">
        <v>10000000</v>
      </c>
      <c r="D6" s="12">
        <v>1</v>
      </c>
      <c r="E6" s="12" t="s">
        <v>319</v>
      </c>
      <c r="F6" s="14" t="s">
        <v>131</v>
      </c>
      <c r="G6" s="8">
        <v>20</v>
      </c>
      <c r="H6" s="15">
        <v>200</v>
      </c>
      <c r="I6" s="12">
        <f t="shared" si="0"/>
        <v>2.492864</v>
      </c>
      <c r="J6" s="10">
        <f t="shared" si="1"/>
        <v>80229.005673795298</v>
      </c>
      <c r="K6" s="12"/>
      <c r="L6" s="12"/>
      <c r="M6" s="12">
        <f t="shared" si="2"/>
        <v>124643.2</v>
      </c>
      <c r="N6">
        <v>5</v>
      </c>
      <c r="O6">
        <v>623216</v>
      </c>
    </row>
    <row r="7" spans="1:15">
      <c r="B7" s="13" t="s">
        <v>166</v>
      </c>
      <c r="C7" s="8">
        <v>10000000</v>
      </c>
      <c r="D7" s="12">
        <v>1</v>
      </c>
      <c r="E7" s="12" t="s">
        <v>319</v>
      </c>
      <c r="F7" s="14" t="s">
        <v>143</v>
      </c>
      <c r="G7" s="8">
        <v>20</v>
      </c>
      <c r="H7" s="15">
        <v>1</v>
      </c>
      <c r="I7" s="12">
        <f t="shared" si="0"/>
        <v>0.21986</v>
      </c>
      <c r="J7" s="10">
        <f t="shared" si="1"/>
        <v>4548.34894933139</v>
      </c>
      <c r="K7" s="12"/>
      <c r="L7" s="12"/>
      <c r="M7" s="12">
        <f t="shared" si="2"/>
        <v>2198600</v>
      </c>
      <c r="N7">
        <v>1</v>
      </c>
      <c r="O7">
        <v>2198600</v>
      </c>
    </row>
    <row r="8" spans="1:15">
      <c r="B8" s="13" t="s">
        <v>166</v>
      </c>
      <c r="C8" s="8">
        <v>10000000</v>
      </c>
      <c r="D8" s="12">
        <v>1</v>
      </c>
      <c r="E8" s="12" t="s">
        <v>319</v>
      </c>
      <c r="F8" s="14" t="s">
        <v>143</v>
      </c>
      <c r="G8" s="8">
        <v>20</v>
      </c>
      <c r="H8" s="15">
        <v>100</v>
      </c>
      <c r="I8" s="12">
        <f t="shared" si="0"/>
        <v>0.45600800000000002</v>
      </c>
      <c r="J8" s="10">
        <f t="shared" si="1"/>
        <v>219294.39834388901</v>
      </c>
      <c r="K8" s="12"/>
      <c r="L8" s="12"/>
      <c r="M8" s="12">
        <f t="shared" si="2"/>
        <v>45600.800000000003</v>
      </c>
      <c r="N8">
        <v>5</v>
      </c>
      <c r="O8">
        <v>228004</v>
      </c>
    </row>
    <row r="9" spans="1:15">
      <c r="B9" s="13" t="s">
        <v>166</v>
      </c>
      <c r="C9" s="8">
        <v>10000000</v>
      </c>
      <c r="D9" s="12">
        <v>1</v>
      </c>
      <c r="E9" s="12" t="s">
        <v>319</v>
      </c>
      <c r="F9" s="14" t="s">
        <v>143</v>
      </c>
      <c r="G9" s="8">
        <v>20</v>
      </c>
      <c r="H9" s="15">
        <v>200</v>
      </c>
      <c r="I9" s="12">
        <f t="shared" si="0"/>
        <v>0.63971999999999996</v>
      </c>
      <c r="J9" s="10">
        <f t="shared" si="1"/>
        <v>312636.77859063301</v>
      </c>
      <c r="K9" s="12"/>
      <c r="L9" s="12"/>
      <c r="M9" s="12">
        <f t="shared" si="2"/>
        <v>31986</v>
      </c>
      <c r="N9">
        <v>5</v>
      </c>
      <c r="O9">
        <v>159930</v>
      </c>
    </row>
    <row r="10" spans="1:15">
      <c r="A10" t="s">
        <v>129</v>
      </c>
      <c r="B10" s="13" t="s">
        <v>166</v>
      </c>
      <c r="C10" s="8">
        <v>10000000</v>
      </c>
      <c r="D10" s="12">
        <v>1</v>
      </c>
      <c r="E10" s="16" t="s">
        <v>320</v>
      </c>
      <c r="F10" s="14" t="s">
        <v>131</v>
      </c>
      <c r="G10" s="8">
        <v>20</v>
      </c>
      <c r="H10" s="15">
        <v>1</v>
      </c>
      <c r="I10" s="12">
        <f t="shared" si="0"/>
        <v>0.54794010000000004</v>
      </c>
      <c r="J10" s="10">
        <f t="shared" si="1"/>
        <v>1825.0170045959401</v>
      </c>
      <c r="K10" s="12"/>
      <c r="L10" s="12"/>
      <c r="M10" s="12">
        <f t="shared" si="2"/>
        <v>5479401</v>
      </c>
      <c r="N10">
        <v>1</v>
      </c>
      <c r="O10">
        <v>5479401</v>
      </c>
    </row>
    <row r="11" spans="1:15">
      <c r="B11" s="13" t="s">
        <v>166</v>
      </c>
      <c r="C11" s="8">
        <v>10000000</v>
      </c>
      <c r="D11" s="12">
        <v>1</v>
      </c>
      <c r="E11" s="16" t="s">
        <v>320</v>
      </c>
      <c r="F11" s="14" t="s">
        <v>131</v>
      </c>
      <c r="G11" s="8">
        <v>20</v>
      </c>
      <c r="H11" s="15">
        <v>50</v>
      </c>
      <c r="I11" s="12">
        <f t="shared" ref="I11:I16" si="3">M11/C11*H11</f>
        <v>0.53361099999999995</v>
      </c>
      <c r="J11" s="10">
        <f t="shared" ref="J11:J16" si="4">1000/I11*H11</f>
        <v>93701.216804001393</v>
      </c>
      <c r="K11" s="12"/>
      <c r="L11" s="12"/>
      <c r="M11" s="12">
        <f t="shared" ref="M11:M16" si="5">O11/N11</f>
        <v>106722.2</v>
      </c>
      <c r="N11">
        <v>5</v>
      </c>
      <c r="O11">
        <v>533611</v>
      </c>
    </row>
    <row r="12" spans="1:15">
      <c r="B12" s="13" t="s">
        <v>166</v>
      </c>
      <c r="C12" s="8">
        <v>10000000</v>
      </c>
      <c r="D12" s="12">
        <v>1</v>
      </c>
      <c r="E12" s="16" t="s">
        <v>320</v>
      </c>
      <c r="F12" s="14" t="s">
        <v>131</v>
      </c>
      <c r="G12" s="8">
        <v>20</v>
      </c>
      <c r="H12" s="15">
        <v>100</v>
      </c>
      <c r="I12" s="12">
        <f t="shared" si="3"/>
        <v>1.5903039999999999</v>
      </c>
      <c r="J12" s="10">
        <f t="shared" si="4"/>
        <v>62881.059218866299</v>
      </c>
      <c r="K12" s="12"/>
      <c r="L12" s="12"/>
      <c r="M12" s="12">
        <f t="shared" si="5"/>
        <v>159030.39999999999</v>
      </c>
      <c r="N12">
        <v>5</v>
      </c>
      <c r="O12">
        <v>795152</v>
      </c>
    </row>
    <row r="13" spans="1:15">
      <c r="B13" s="13" t="s">
        <v>166</v>
      </c>
      <c r="C13" s="8">
        <v>10000000</v>
      </c>
      <c r="D13" s="12">
        <v>1</v>
      </c>
      <c r="E13" s="16" t="s">
        <v>320</v>
      </c>
      <c r="F13" s="14" t="s">
        <v>131</v>
      </c>
      <c r="G13" s="8">
        <v>20</v>
      </c>
      <c r="H13" s="15">
        <v>200</v>
      </c>
      <c r="I13" s="12">
        <f t="shared" si="3"/>
        <v>2.6549200000000002</v>
      </c>
      <c r="J13" s="10">
        <f t="shared" si="4"/>
        <v>75331.836740843399</v>
      </c>
      <c r="K13" s="12"/>
      <c r="L13" s="12"/>
      <c r="M13" s="12">
        <f t="shared" si="5"/>
        <v>132746</v>
      </c>
      <c r="N13">
        <v>5</v>
      </c>
      <c r="O13">
        <v>663730</v>
      </c>
    </row>
    <row r="14" spans="1:15">
      <c r="B14" s="13" t="s">
        <v>166</v>
      </c>
      <c r="C14" s="8">
        <v>10000000</v>
      </c>
      <c r="D14" s="12">
        <v>1</v>
      </c>
      <c r="E14" s="16" t="s">
        <v>320</v>
      </c>
      <c r="F14" s="14" t="s">
        <v>143</v>
      </c>
      <c r="G14" s="8">
        <v>20</v>
      </c>
      <c r="H14" s="15">
        <v>1</v>
      </c>
      <c r="I14" s="12">
        <f t="shared" si="3"/>
        <v>0.21746099999999999</v>
      </c>
      <c r="J14" s="10">
        <f t="shared" si="4"/>
        <v>4598.5257126565202</v>
      </c>
      <c r="K14" s="12"/>
      <c r="L14" s="12"/>
      <c r="M14" s="12">
        <f t="shared" si="5"/>
        <v>2174610</v>
      </c>
      <c r="N14">
        <v>1</v>
      </c>
      <c r="O14">
        <v>2174610</v>
      </c>
    </row>
    <row r="15" spans="1:15">
      <c r="B15" s="13" t="s">
        <v>166</v>
      </c>
      <c r="C15" s="8">
        <v>10000000</v>
      </c>
      <c r="D15" s="12">
        <v>1</v>
      </c>
      <c r="E15" s="16" t="s">
        <v>320</v>
      </c>
      <c r="F15" s="14" t="s">
        <v>143</v>
      </c>
      <c r="G15" s="8">
        <v>20</v>
      </c>
      <c r="H15" s="15">
        <v>100</v>
      </c>
      <c r="I15" s="12">
        <f t="shared" si="3"/>
        <v>0.44125999999999999</v>
      </c>
      <c r="J15" s="10">
        <f t="shared" si="4"/>
        <v>226623.75923491799</v>
      </c>
      <c r="K15" s="12"/>
      <c r="L15" s="12"/>
      <c r="M15" s="12">
        <f t="shared" si="5"/>
        <v>44126</v>
      </c>
      <c r="N15">
        <v>5</v>
      </c>
      <c r="O15">
        <v>220630</v>
      </c>
    </row>
    <row r="16" spans="1:15">
      <c r="B16" s="13" t="s">
        <v>166</v>
      </c>
      <c r="C16" s="8">
        <v>10000000</v>
      </c>
      <c r="D16" s="12">
        <v>1</v>
      </c>
      <c r="E16" s="16" t="s">
        <v>320</v>
      </c>
      <c r="F16" s="14" t="s">
        <v>143</v>
      </c>
      <c r="G16" s="8">
        <v>20</v>
      </c>
      <c r="H16" s="15">
        <v>200</v>
      </c>
      <c r="I16" s="12">
        <f t="shared" si="3"/>
        <v>0.62281600000000004</v>
      </c>
      <c r="J16" s="10">
        <f t="shared" si="4"/>
        <v>321122.12916816497</v>
      </c>
      <c r="K16" s="12"/>
      <c r="L16" s="12"/>
      <c r="M16" s="12">
        <f t="shared" si="5"/>
        <v>31140.799999999999</v>
      </c>
      <c r="N16">
        <v>5</v>
      </c>
      <c r="O16">
        <v>155704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4" sqref="I14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  <col min="9" max="9" width="10.6328125"/>
    <col min="10" max="10" width="12.90625"/>
  </cols>
  <sheetData>
    <row r="1" spans="1:15" ht="14.25" customHeight="1">
      <c r="A1" s="123" t="s">
        <v>266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5" ht="42">
      <c r="A2" s="5" t="s">
        <v>116</v>
      </c>
      <c r="B2" s="5" t="s">
        <v>117</v>
      </c>
      <c r="C2" s="5" t="s">
        <v>187</v>
      </c>
      <c r="D2" s="5" t="s">
        <v>120</v>
      </c>
      <c r="E2" s="5" t="s">
        <v>318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5">
      <c r="A3" t="s">
        <v>129</v>
      </c>
      <c r="B3" s="13" t="s">
        <v>166</v>
      </c>
      <c r="C3" s="8">
        <v>10000000</v>
      </c>
      <c r="D3" s="12">
        <v>1</v>
      </c>
      <c r="E3" s="12" t="s">
        <v>319</v>
      </c>
      <c r="F3" s="14" t="s">
        <v>131</v>
      </c>
      <c r="G3" s="8">
        <v>20</v>
      </c>
      <c r="H3" s="15">
        <v>1</v>
      </c>
      <c r="I3" s="12">
        <f>M3/C3*H3</f>
        <v>0.276671</v>
      </c>
      <c r="J3" s="10">
        <f>1000/I3*H3</f>
        <v>3614.4012202218501</v>
      </c>
      <c r="K3" s="12"/>
      <c r="L3" s="12"/>
      <c r="M3" s="12">
        <f>O3/N3</f>
        <v>2766710</v>
      </c>
      <c r="N3">
        <v>1</v>
      </c>
      <c r="O3">
        <v>2766710</v>
      </c>
    </row>
    <row r="4" spans="1:15">
      <c r="B4" s="13" t="s">
        <v>166</v>
      </c>
      <c r="C4" s="8">
        <v>10000000</v>
      </c>
      <c r="D4" s="12">
        <v>1</v>
      </c>
      <c r="E4" s="12" t="s">
        <v>319</v>
      </c>
      <c r="F4" s="14" t="s">
        <v>131</v>
      </c>
      <c r="G4" s="8">
        <v>20</v>
      </c>
      <c r="H4" s="15">
        <v>50</v>
      </c>
      <c r="I4" s="12">
        <f t="shared" ref="I4:I16" si="0">M4/C4*H4</f>
        <v>0.53356499999999996</v>
      </c>
      <c r="J4" s="10">
        <f t="shared" ref="J4:J16" si="1">1000/I4*H4</f>
        <v>93709.2950249735</v>
      </c>
      <c r="K4" s="12"/>
      <c r="L4" s="12"/>
      <c r="M4" s="12">
        <f t="shared" ref="M4:M16" si="2">O4/N4</f>
        <v>106713</v>
      </c>
      <c r="N4">
        <v>5</v>
      </c>
      <c r="O4">
        <v>533565</v>
      </c>
    </row>
    <row r="5" spans="1:15">
      <c r="B5" s="13" t="s">
        <v>166</v>
      </c>
      <c r="C5" s="8">
        <v>10000000</v>
      </c>
      <c r="D5" s="12">
        <v>1</v>
      </c>
      <c r="E5" s="12" t="s">
        <v>319</v>
      </c>
      <c r="F5" s="14" t="s">
        <v>131</v>
      </c>
      <c r="G5" s="8">
        <v>20</v>
      </c>
      <c r="H5" s="15">
        <v>100</v>
      </c>
      <c r="I5" s="12">
        <f t="shared" si="0"/>
        <v>0.76653199999999999</v>
      </c>
      <c r="J5" s="10">
        <f t="shared" si="1"/>
        <v>130457.697786916</v>
      </c>
      <c r="K5" s="12"/>
      <c r="L5" s="12"/>
      <c r="M5" s="12">
        <f t="shared" si="2"/>
        <v>76653.2</v>
      </c>
      <c r="N5">
        <v>5</v>
      </c>
      <c r="O5">
        <v>383266</v>
      </c>
    </row>
    <row r="6" spans="1:15">
      <c r="B6" s="13" t="s">
        <v>166</v>
      </c>
      <c r="C6" s="8">
        <v>10000000</v>
      </c>
      <c r="D6" s="12">
        <v>1</v>
      </c>
      <c r="E6" s="12" t="s">
        <v>319</v>
      </c>
      <c r="F6" s="14" t="s">
        <v>131</v>
      </c>
      <c r="G6" s="8">
        <v>20</v>
      </c>
      <c r="H6" s="15">
        <v>200</v>
      </c>
      <c r="I6" s="12">
        <f t="shared" si="0"/>
        <v>1.0392760000000001</v>
      </c>
      <c r="J6" s="10">
        <f t="shared" si="1"/>
        <v>192441.66131037401</v>
      </c>
      <c r="K6" s="12"/>
      <c r="L6" s="12"/>
      <c r="M6" s="12">
        <f t="shared" si="2"/>
        <v>51963.8</v>
      </c>
      <c r="N6">
        <v>5</v>
      </c>
      <c r="O6">
        <v>259819</v>
      </c>
    </row>
    <row r="7" spans="1:15">
      <c r="B7" s="13" t="s">
        <v>166</v>
      </c>
      <c r="C7" s="8">
        <v>10000000</v>
      </c>
      <c r="D7" s="12">
        <v>1</v>
      </c>
      <c r="E7" s="12" t="s">
        <v>319</v>
      </c>
      <c r="F7" s="14" t="s">
        <v>143</v>
      </c>
      <c r="G7" s="8">
        <v>20</v>
      </c>
      <c r="H7" s="15">
        <v>1</v>
      </c>
      <c r="I7" s="12">
        <f t="shared" si="0"/>
        <v>0.32986399999999999</v>
      </c>
      <c r="J7" s="10">
        <f t="shared" si="1"/>
        <v>3031.5523973516401</v>
      </c>
      <c r="K7" s="12"/>
      <c r="L7" s="12"/>
      <c r="M7" s="12">
        <f t="shared" si="2"/>
        <v>3298640</v>
      </c>
      <c r="N7">
        <v>1</v>
      </c>
      <c r="O7">
        <v>3298640</v>
      </c>
    </row>
    <row r="8" spans="1:15">
      <c r="B8" s="13" t="s">
        <v>166</v>
      </c>
      <c r="C8" s="8">
        <v>10000000</v>
      </c>
      <c r="D8" s="12">
        <v>1</v>
      </c>
      <c r="E8" s="12" t="s">
        <v>319</v>
      </c>
      <c r="F8" s="14" t="s">
        <v>143</v>
      </c>
      <c r="G8" s="8">
        <v>20</v>
      </c>
      <c r="H8" s="15">
        <v>100</v>
      </c>
      <c r="I8" s="12">
        <f t="shared" si="0"/>
        <v>0.41415800000000003</v>
      </c>
      <c r="J8" s="10">
        <f t="shared" si="1"/>
        <v>241453.74470612701</v>
      </c>
      <c r="K8" s="12"/>
      <c r="L8" s="12"/>
      <c r="M8" s="12">
        <f t="shared" si="2"/>
        <v>41415.800000000003</v>
      </c>
      <c r="N8">
        <v>5</v>
      </c>
      <c r="O8">
        <v>207079</v>
      </c>
    </row>
    <row r="9" spans="1:15">
      <c r="B9" s="13" t="s">
        <v>166</v>
      </c>
      <c r="C9" s="8">
        <v>10000000</v>
      </c>
      <c r="D9" s="12">
        <v>1</v>
      </c>
      <c r="E9" s="12" t="s">
        <v>319</v>
      </c>
      <c r="F9" s="14" t="s">
        <v>143</v>
      </c>
      <c r="G9" s="8">
        <v>20</v>
      </c>
      <c r="H9" s="15">
        <v>200</v>
      </c>
      <c r="I9" s="12">
        <f t="shared" si="0"/>
        <v>0.54563600000000001</v>
      </c>
      <c r="J9" s="10">
        <f t="shared" si="1"/>
        <v>366544.72945333499</v>
      </c>
      <c r="K9" s="12"/>
      <c r="L9" s="12"/>
      <c r="M9" s="12">
        <f t="shared" si="2"/>
        <v>27281.8</v>
      </c>
      <c r="N9">
        <v>5</v>
      </c>
      <c r="O9">
        <v>136409</v>
      </c>
    </row>
    <row r="10" spans="1:15">
      <c r="B10" s="13" t="s">
        <v>166</v>
      </c>
      <c r="C10" s="8">
        <v>10000000</v>
      </c>
      <c r="D10" s="12">
        <v>1</v>
      </c>
      <c r="E10" s="12" t="s">
        <v>321</v>
      </c>
      <c r="F10" s="14" t="s">
        <v>131</v>
      </c>
      <c r="G10" s="8">
        <v>20</v>
      </c>
      <c r="H10" s="15">
        <v>1</v>
      </c>
      <c r="I10" s="12">
        <f t="shared" si="0"/>
        <v>0.47114149999999999</v>
      </c>
      <c r="J10" s="10">
        <f t="shared" si="1"/>
        <v>2122.5045978755902</v>
      </c>
      <c r="K10" s="12"/>
      <c r="L10" s="12"/>
      <c r="M10" s="12">
        <f t="shared" si="2"/>
        <v>4711415</v>
      </c>
      <c r="N10">
        <v>1</v>
      </c>
      <c r="O10">
        <v>4711415</v>
      </c>
    </row>
    <row r="11" spans="1:15">
      <c r="B11" s="13" t="s">
        <v>166</v>
      </c>
      <c r="C11" s="8">
        <v>10000000</v>
      </c>
      <c r="D11" s="12">
        <v>1</v>
      </c>
      <c r="E11" s="12" t="s">
        <v>321</v>
      </c>
      <c r="F11" s="14" t="s">
        <v>131</v>
      </c>
      <c r="G11" s="8">
        <v>20</v>
      </c>
      <c r="H11" s="15">
        <v>50</v>
      </c>
      <c r="I11" s="12">
        <f t="shared" si="0"/>
        <v>0.47524899999999998</v>
      </c>
      <c r="J11" s="10">
        <f t="shared" si="1"/>
        <v>105208.006750146</v>
      </c>
      <c r="K11" s="12"/>
      <c r="L11" s="12"/>
      <c r="M11" s="12">
        <f t="shared" si="2"/>
        <v>95049.8</v>
      </c>
      <c r="N11">
        <v>5</v>
      </c>
      <c r="O11">
        <v>475249</v>
      </c>
    </row>
    <row r="12" spans="1:15">
      <c r="B12" s="13" t="s">
        <v>166</v>
      </c>
      <c r="C12" s="8">
        <v>10000000</v>
      </c>
      <c r="D12" s="12">
        <v>1</v>
      </c>
      <c r="E12" s="12" t="s">
        <v>321</v>
      </c>
      <c r="F12" s="14" t="s">
        <v>131</v>
      </c>
      <c r="G12" s="8">
        <v>20</v>
      </c>
      <c r="H12" s="15">
        <v>100</v>
      </c>
      <c r="I12" s="12">
        <f t="shared" si="0"/>
        <v>0.59511000000000003</v>
      </c>
      <c r="J12" s="10">
        <f t="shared" si="1"/>
        <v>168036.16138192901</v>
      </c>
      <c r="K12" s="12"/>
      <c r="L12" s="12"/>
      <c r="M12" s="12">
        <f t="shared" si="2"/>
        <v>59511</v>
      </c>
      <c r="N12">
        <v>5</v>
      </c>
      <c r="O12">
        <v>297555</v>
      </c>
    </row>
    <row r="13" spans="1:15">
      <c r="B13" s="13" t="s">
        <v>166</v>
      </c>
      <c r="C13" s="8">
        <v>10000000</v>
      </c>
      <c r="D13" s="12">
        <v>1</v>
      </c>
      <c r="E13" s="12" t="s">
        <v>321</v>
      </c>
      <c r="F13" s="14" t="s">
        <v>131</v>
      </c>
      <c r="G13" s="8">
        <v>20</v>
      </c>
      <c r="H13" s="15">
        <v>200</v>
      </c>
      <c r="I13" s="12">
        <f t="shared" si="0"/>
        <v>0.80279999999999996</v>
      </c>
      <c r="J13" s="10">
        <f t="shared" si="1"/>
        <v>249128.05181863499</v>
      </c>
      <c r="K13" s="12"/>
      <c r="L13" s="12"/>
      <c r="M13" s="12">
        <f t="shared" si="2"/>
        <v>40140</v>
      </c>
      <c r="N13">
        <v>5</v>
      </c>
      <c r="O13">
        <v>200700</v>
      </c>
    </row>
    <row r="14" spans="1:15">
      <c r="B14" s="13" t="s">
        <v>166</v>
      </c>
      <c r="C14" s="8">
        <v>10000000</v>
      </c>
      <c r="D14" s="12">
        <v>1</v>
      </c>
      <c r="E14" s="12" t="s">
        <v>321</v>
      </c>
      <c r="F14" s="14" t="s">
        <v>143</v>
      </c>
      <c r="G14" s="8">
        <v>20</v>
      </c>
      <c r="H14" s="15">
        <v>1</v>
      </c>
      <c r="I14" s="12">
        <f t="shared" si="0"/>
        <v>0.25817410000000002</v>
      </c>
      <c r="J14" s="10">
        <f t="shared" si="1"/>
        <v>3873.3552281193201</v>
      </c>
      <c r="K14" s="12"/>
      <c r="L14" s="12"/>
      <c r="M14" s="12">
        <f t="shared" si="2"/>
        <v>2581741</v>
      </c>
      <c r="N14">
        <v>1</v>
      </c>
      <c r="O14">
        <v>2581741</v>
      </c>
    </row>
    <row r="15" spans="1:15">
      <c r="B15" s="13" t="s">
        <v>166</v>
      </c>
      <c r="C15" s="8">
        <v>10000000</v>
      </c>
      <c r="D15" s="12">
        <v>1</v>
      </c>
      <c r="E15" s="12" t="s">
        <v>321</v>
      </c>
      <c r="F15" s="14" t="s">
        <v>143</v>
      </c>
      <c r="G15" s="8">
        <v>20</v>
      </c>
      <c r="H15" s="15">
        <v>100</v>
      </c>
      <c r="I15" s="12">
        <f t="shared" si="0"/>
        <v>0.41708200000000001</v>
      </c>
      <c r="J15" s="10">
        <f t="shared" si="1"/>
        <v>239761.006228991</v>
      </c>
      <c r="K15" s="12"/>
      <c r="L15" s="12"/>
      <c r="M15" s="12">
        <f t="shared" si="2"/>
        <v>41708.199999999997</v>
      </c>
      <c r="N15">
        <v>5</v>
      </c>
      <c r="O15">
        <v>208541</v>
      </c>
    </row>
    <row r="16" spans="1:15">
      <c r="B16" s="13" t="s">
        <v>166</v>
      </c>
      <c r="C16" s="8">
        <v>10000000</v>
      </c>
      <c r="D16" s="12">
        <v>1</v>
      </c>
      <c r="E16" s="12" t="s">
        <v>321</v>
      </c>
      <c r="F16" s="14" t="s">
        <v>143</v>
      </c>
      <c r="G16" s="8">
        <v>20</v>
      </c>
      <c r="H16" s="15">
        <v>200</v>
      </c>
      <c r="I16" s="12">
        <f t="shared" si="0"/>
        <v>0.51563599999999998</v>
      </c>
      <c r="J16" s="10">
        <f t="shared" si="1"/>
        <v>387870.51330783701</v>
      </c>
      <c r="K16" s="12"/>
      <c r="L16" s="12"/>
      <c r="M16" s="12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117</v>
      </c>
      <c r="B2" s="3" t="s">
        <v>211</v>
      </c>
      <c r="C2" s="4" t="s">
        <v>187</v>
      </c>
      <c r="D2" s="5" t="s">
        <v>190</v>
      </c>
      <c r="E2" s="6" t="s">
        <v>322</v>
      </c>
      <c r="F2" s="7" t="s">
        <v>323</v>
      </c>
    </row>
    <row r="3" spans="1:7">
      <c r="A3" s="8" t="s">
        <v>324</v>
      </c>
      <c r="B3" s="8" t="s">
        <v>325</v>
      </c>
      <c r="C3" s="8">
        <v>10000000</v>
      </c>
      <c r="D3" s="8">
        <v>1</v>
      </c>
      <c r="E3" s="9"/>
      <c r="F3" s="9"/>
    </row>
    <row r="4" spans="1:7">
      <c r="A4" s="8" t="s">
        <v>324</v>
      </c>
      <c r="B4" s="9" t="s">
        <v>326</v>
      </c>
      <c r="C4" s="8">
        <v>10000000</v>
      </c>
      <c r="D4" s="10">
        <v>1</v>
      </c>
      <c r="E4" s="10">
        <v>131</v>
      </c>
      <c r="F4" s="9"/>
      <c r="G4" s="11" t="s">
        <v>327</v>
      </c>
    </row>
    <row r="5" spans="1:7">
      <c r="A5" s="8" t="s">
        <v>324</v>
      </c>
      <c r="B5" s="12" t="s">
        <v>319</v>
      </c>
      <c r="C5" s="8">
        <v>10000000</v>
      </c>
      <c r="D5" s="10">
        <v>1</v>
      </c>
      <c r="E5" s="10">
        <v>130</v>
      </c>
      <c r="F5" s="12"/>
      <c r="G5" s="11" t="s">
        <v>328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5"/>
  <sheetViews>
    <sheetView topLeftCell="D1" zoomScale="85" zoomScaleNormal="85" workbookViewId="0">
      <selection activeCell="K8" sqref="K8"/>
    </sheetView>
  </sheetViews>
  <sheetFormatPr defaultColWidth="9" defaultRowHeight="14"/>
  <cols>
    <col min="1" max="1" width="10.26953125" customWidth="1"/>
    <col min="2" max="2" width="33.90625" customWidth="1"/>
    <col min="3" max="3" width="9.90625" customWidth="1"/>
    <col min="4" max="4" width="17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31" customWidth="1"/>
    <col min="11" max="11" width="13.453125" style="31" customWidth="1"/>
    <col min="12" max="12" width="15.7265625" style="31" customWidth="1"/>
    <col min="13" max="13" width="9" style="31"/>
    <col min="14" max="14" width="13.08984375" style="31" customWidth="1"/>
  </cols>
  <sheetData>
    <row r="1" spans="1:16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6" ht="28">
      <c r="A2" s="5" t="s">
        <v>116</v>
      </c>
      <c r="B2" s="5" t="s">
        <v>117</v>
      </c>
      <c r="C2" s="5" t="s">
        <v>118</v>
      </c>
      <c r="D2" s="5" t="s">
        <v>140</v>
      </c>
      <c r="E2" s="5" t="s">
        <v>120</v>
      </c>
      <c r="F2" s="5" t="s">
        <v>121</v>
      </c>
      <c r="G2" s="5" t="s">
        <v>122</v>
      </c>
      <c r="H2" s="5" t="s">
        <v>122</v>
      </c>
      <c r="I2" s="5" t="s">
        <v>123</v>
      </c>
      <c r="J2" s="3" t="s">
        <v>124</v>
      </c>
      <c r="K2" s="3" t="s">
        <v>125</v>
      </c>
      <c r="L2" s="41" t="s">
        <v>141</v>
      </c>
      <c r="M2" s="41" t="s">
        <v>127</v>
      </c>
      <c r="N2" s="41" t="s">
        <v>128</v>
      </c>
    </row>
    <row r="3" spans="1:16">
      <c r="A3" s="40" t="s">
        <v>129</v>
      </c>
      <c r="B3" s="16" t="s">
        <v>142</v>
      </c>
      <c r="C3" s="16">
        <v>10000000</v>
      </c>
      <c r="D3" s="8">
        <f>C3/E3/H3/I3</f>
        <v>500000</v>
      </c>
      <c r="E3" s="12">
        <v>1</v>
      </c>
      <c r="F3" s="14" t="s">
        <v>143</v>
      </c>
      <c r="G3" s="8">
        <v>10000</v>
      </c>
      <c r="H3" s="8">
        <v>20</v>
      </c>
      <c r="I3" s="15">
        <v>1</v>
      </c>
      <c r="J3" s="20">
        <f>L3/C3*I3</f>
        <v>0.20846120000000001</v>
      </c>
      <c r="K3" s="20">
        <f>1000/J3*I3</f>
        <v>4797.0557590573198</v>
      </c>
      <c r="L3" s="19">
        <f>P3/O3</f>
        <v>2084612</v>
      </c>
      <c r="M3" s="98">
        <v>0.69</v>
      </c>
      <c r="N3" s="28">
        <v>1442</v>
      </c>
      <c r="O3">
        <v>1</v>
      </c>
      <c r="P3">
        <v>2084612</v>
      </c>
    </row>
    <row r="4" spans="1:16">
      <c r="A4" s="18"/>
      <c r="B4" s="16" t="s">
        <v>142</v>
      </c>
      <c r="C4" s="16">
        <v>10000000</v>
      </c>
      <c r="D4" s="8">
        <f t="shared" ref="D4:D26" si="0">C4/E4/H4/I4</f>
        <v>5000</v>
      </c>
      <c r="E4" s="12">
        <v>1</v>
      </c>
      <c r="F4" s="14" t="s">
        <v>143</v>
      </c>
      <c r="G4" s="8">
        <v>10000</v>
      </c>
      <c r="H4" s="8">
        <v>20</v>
      </c>
      <c r="I4" s="15">
        <v>100</v>
      </c>
      <c r="J4" s="20">
        <f t="shared" ref="J4:J26" si="1">L4/C4*I4</f>
        <v>0.51347200000000004</v>
      </c>
      <c r="K4" s="20">
        <f t="shared" ref="K4:K26" si="2">1000/J4*I4</f>
        <v>194752.586314346</v>
      </c>
      <c r="L4" s="19">
        <f t="shared" ref="L4:L26" si="3">P4/O4</f>
        <v>51347.199999999997</v>
      </c>
      <c r="M4" s="98">
        <v>1.1100000000000001</v>
      </c>
      <c r="N4" s="28">
        <v>87379</v>
      </c>
      <c r="O4">
        <v>5</v>
      </c>
      <c r="P4">
        <v>256736</v>
      </c>
    </row>
    <row r="5" spans="1:16">
      <c r="A5" s="18"/>
      <c r="B5" s="16" t="s">
        <v>142</v>
      </c>
      <c r="C5" s="16">
        <v>10000000</v>
      </c>
      <c r="D5" s="8">
        <f t="shared" si="0"/>
        <v>2500</v>
      </c>
      <c r="E5" s="12">
        <v>1</v>
      </c>
      <c r="F5" s="14" t="s">
        <v>143</v>
      </c>
      <c r="G5" s="8">
        <v>10000</v>
      </c>
      <c r="H5" s="8">
        <v>20</v>
      </c>
      <c r="I5" s="15">
        <v>200</v>
      </c>
      <c r="J5" s="20">
        <f t="shared" si="1"/>
        <v>0.52026399999999995</v>
      </c>
      <c r="K5" s="20">
        <f t="shared" si="2"/>
        <v>384420.21742807498</v>
      </c>
      <c r="L5" s="19">
        <f t="shared" si="3"/>
        <v>26013.200000000001</v>
      </c>
      <c r="M5" s="98">
        <v>1.29</v>
      </c>
      <c r="N5" s="28">
        <v>147950</v>
      </c>
      <c r="O5">
        <v>5</v>
      </c>
      <c r="P5">
        <v>130066</v>
      </c>
    </row>
    <row r="6" spans="1:16">
      <c r="A6" s="40" t="s">
        <v>129</v>
      </c>
      <c r="B6" s="16" t="s">
        <v>142</v>
      </c>
      <c r="C6" s="16">
        <v>10000000</v>
      </c>
      <c r="D6" s="8">
        <f t="shared" si="0"/>
        <v>500000</v>
      </c>
      <c r="E6" s="12">
        <v>1</v>
      </c>
      <c r="F6" s="39" t="s">
        <v>144</v>
      </c>
      <c r="G6" s="8">
        <v>10000</v>
      </c>
      <c r="H6" s="8">
        <v>20</v>
      </c>
      <c r="I6" s="15">
        <v>1</v>
      </c>
      <c r="J6" s="20">
        <f t="shared" si="1"/>
        <v>0.20846120000000001</v>
      </c>
      <c r="K6" s="20">
        <f t="shared" si="2"/>
        <v>4797.0557590573198</v>
      </c>
      <c r="L6" s="19">
        <f t="shared" si="3"/>
        <v>2084612</v>
      </c>
      <c r="M6" s="98">
        <v>0.69</v>
      </c>
      <c r="N6" s="28">
        <v>1442</v>
      </c>
      <c r="O6">
        <v>1</v>
      </c>
      <c r="P6">
        <v>2084612</v>
      </c>
    </row>
    <row r="7" spans="1:16">
      <c r="A7" s="18"/>
      <c r="B7" s="16" t="s">
        <v>142</v>
      </c>
      <c r="C7" s="16">
        <v>10000000</v>
      </c>
      <c r="D7" s="8">
        <f t="shared" ref="D7:D8" si="4">C7/E7/H7/I7</f>
        <v>5000</v>
      </c>
      <c r="E7" s="12">
        <v>1</v>
      </c>
      <c r="F7" s="39" t="s">
        <v>144</v>
      </c>
      <c r="G7" s="8">
        <v>10000</v>
      </c>
      <c r="H7" s="8">
        <v>20</v>
      </c>
      <c r="I7" s="15">
        <v>100</v>
      </c>
      <c r="J7" s="20">
        <f t="shared" ref="J7:J8" si="5">L7/C7*I7</f>
        <v>0.51347200000000004</v>
      </c>
      <c r="K7" s="20">
        <f t="shared" ref="K7:K9" si="6">1000/J7*I7</f>
        <v>194752.586314346</v>
      </c>
      <c r="L7" s="19">
        <f t="shared" ref="L7:L8" si="7">P7/O7</f>
        <v>51347.199999999997</v>
      </c>
      <c r="M7" s="98">
        <v>1.1100000000000001</v>
      </c>
      <c r="N7" s="28">
        <v>87379</v>
      </c>
      <c r="O7">
        <v>5</v>
      </c>
      <c r="P7">
        <v>256736</v>
      </c>
    </row>
    <row r="8" spans="1:16">
      <c r="A8" s="18"/>
      <c r="B8" s="16" t="s">
        <v>142</v>
      </c>
      <c r="C8" s="16">
        <v>10000000</v>
      </c>
      <c r="D8" s="8">
        <f t="shared" si="4"/>
        <v>2500</v>
      </c>
      <c r="E8" s="12">
        <v>1</v>
      </c>
      <c r="F8" s="39" t="s">
        <v>144</v>
      </c>
      <c r="G8" s="8">
        <v>10000</v>
      </c>
      <c r="H8" s="8">
        <v>20</v>
      </c>
      <c r="I8" s="15">
        <v>200</v>
      </c>
      <c r="J8" s="20">
        <f t="shared" si="5"/>
        <v>0.52026399999999995</v>
      </c>
      <c r="K8" s="20">
        <f t="shared" si="6"/>
        <v>384420.21742807498</v>
      </c>
      <c r="L8" s="19">
        <f t="shared" si="7"/>
        <v>26013.200000000001</v>
      </c>
      <c r="M8" s="98">
        <v>1.29</v>
      </c>
      <c r="N8" s="28">
        <v>147950</v>
      </c>
      <c r="O8">
        <v>5</v>
      </c>
      <c r="P8">
        <v>130066</v>
      </c>
    </row>
    <row r="9" spans="1:16">
      <c r="A9" s="40"/>
      <c r="B9" s="16" t="s">
        <v>133</v>
      </c>
      <c r="C9" s="16">
        <v>1</v>
      </c>
      <c r="D9" s="8">
        <v>1000</v>
      </c>
      <c r="E9" s="12">
        <v>1</v>
      </c>
      <c r="F9" s="8" t="s">
        <v>145</v>
      </c>
      <c r="G9" s="8">
        <v>10000</v>
      </c>
      <c r="H9" s="8">
        <v>20</v>
      </c>
      <c r="I9" s="15">
        <v>1</v>
      </c>
      <c r="J9" s="20">
        <f>L9/D9/H9</f>
        <v>0.2455</v>
      </c>
      <c r="K9" s="20">
        <f t="shared" si="6"/>
        <v>4073.3197556008099</v>
      </c>
      <c r="L9" s="19">
        <f t="shared" si="3"/>
        <v>4910</v>
      </c>
      <c r="O9">
        <v>1</v>
      </c>
      <c r="P9">
        <v>4910</v>
      </c>
    </row>
    <row r="10" spans="1:16">
      <c r="A10" s="18"/>
      <c r="B10" s="16" t="s">
        <v>133</v>
      </c>
      <c r="C10" s="16">
        <v>1</v>
      </c>
      <c r="D10" s="8">
        <v>1000</v>
      </c>
      <c r="E10" s="12">
        <v>1</v>
      </c>
      <c r="F10" s="8" t="s">
        <v>145</v>
      </c>
      <c r="G10" s="8">
        <v>10000</v>
      </c>
      <c r="H10" s="8">
        <v>20</v>
      </c>
      <c r="I10" s="15">
        <v>100</v>
      </c>
      <c r="J10" s="20">
        <f t="shared" ref="J10:J11" si="8">L10/D10/H10</f>
        <v>0.68586000000000003</v>
      </c>
      <c r="K10" s="20">
        <f t="shared" ref="K10:K11" si="9">1000/J10*I10</f>
        <v>145802.35033388701</v>
      </c>
      <c r="L10" s="19">
        <f t="shared" si="3"/>
        <v>13717.2</v>
      </c>
      <c r="O10">
        <v>5</v>
      </c>
      <c r="P10">
        <v>68586</v>
      </c>
    </row>
    <row r="11" spans="1:16">
      <c r="A11" s="18"/>
      <c r="B11" s="16" t="s">
        <v>133</v>
      </c>
      <c r="C11" s="16">
        <v>1</v>
      </c>
      <c r="D11" s="8">
        <v>1000</v>
      </c>
      <c r="E11" s="12">
        <v>1</v>
      </c>
      <c r="F11" s="8" t="s">
        <v>145</v>
      </c>
      <c r="G11" s="8">
        <v>10000</v>
      </c>
      <c r="H11" s="8">
        <v>20</v>
      </c>
      <c r="I11" s="15">
        <v>200</v>
      </c>
      <c r="J11" s="20">
        <f t="shared" si="8"/>
        <v>1.4814099999999999</v>
      </c>
      <c r="K11" s="20">
        <f t="shared" si="9"/>
        <v>135006.51406430401</v>
      </c>
      <c r="L11" s="19">
        <f t="shared" si="3"/>
        <v>29628.2</v>
      </c>
      <c r="O11">
        <v>5</v>
      </c>
      <c r="P11">
        <v>148141</v>
      </c>
    </row>
    <row r="12" spans="1:16">
      <c r="A12" s="18"/>
      <c r="B12" s="16" t="s">
        <v>133</v>
      </c>
      <c r="C12" s="16">
        <v>6000000</v>
      </c>
      <c r="D12" s="8">
        <f>C12/E12/H12/I12</f>
        <v>300000</v>
      </c>
      <c r="E12" s="12">
        <v>1</v>
      </c>
      <c r="F12" s="14" t="s">
        <v>143</v>
      </c>
      <c r="G12" s="8">
        <v>10000</v>
      </c>
      <c r="H12" s="8">
        <v>20</v>
      </c>
      <c r="I12" s="15">
        <v>1</v>
      </c>
      <c r="J12" s="20">
        <f t="shared" si="1"/>
        <v>0.43163516666666701</v>
      </c>
      <c r="K12" s="20">
        <f t="shared" si="2"/>
        <v>2316.7713782974902</v>
      </c>
      <c r="L12" s="19">
        <f t="shared" si="3"/>
        <v>2589811</v>
      </c>
      <c r="M12" s="98">
        <v>0.56000000000000005</v>
      </c>
      <c r="N12" s="28">
        <v>1778</v>
      </c>
      <c r="O12">
        <v>1</v>
      </c>
      <c r="P12">
        <v>2589811</v>
      </c>
    </row>
    <row r="13" spans="1:16">
      <c r="A13" s="18"/>
      <c r="B13" s="16" t="s">
        <v>133</v>
      </c>
      <c r="C13" s="16">
        <v>6000000</v>
      </c>
      <c r="D13" s="8">
        <f>C13/E13/H13/I13</f>
        <v>3000</v>
      </c>
      <c r="E13" s="12">
        <v>1</v>
      </c>
      <c r="F13" s="14" t="s">
        <v>143</v>
      </c>
      <c r="G13" s="8">
        <v>10000</v>
      </c>
      <c r="H13" s="8">
        <v>20</v>
      </c>
      <c r="I13" s="15">
        <v>100</v>
      </c>
      <c r="J13" s="20">
        <f t="shared" si="1"/>
        <v>0.41106999999999999</v>
      </c>
      <c r="K13" s="20">
        <f t="shared" si="2"/>
        <v>243267.57000024299</v>
      </c>
      <c r="L13" s="19">
        <f t="shared" si="3"/>
        <v>24664.2</v>
      </c>
      <c r="M13" s="98">
        <v>0.97</v>
      </c>
      <c r="N13" s="28">
        <v>98822</v>
      </c>
      <c r="O13">
        <v>5</v>
      </c>
      <c r="P13">
        <v>123321</v>
      </c>
    </row>
    <row r="14" spans="1:16">
      <c r="A14" s="18"/>
      <c r="B14" s="16" t="s">
        <v>133</v>
      </c>
      <c r="C14" s="16">
        <v>6000000</v>
      </c>
      <c r="D14" s="8">
        <f>C14/E14/H14/I14</f>
        <v>1500</v>
      </c>
      <c r="E14" s="12">
        <v>1</v>
      </c>
      <c r="F14" s="14" t="s">
        <v>143</v>
      </c>
      <c r="G14" s="8">
        <v>10000</v>
      </c>
      <c r="H14" s="8">
        <v>20</v>
      </c>
      <c r="I14" s="15">
        <v>200</v>
      </c>
      <c r="J14" s="20">
        <f t="shared" si="1"/>
        <v>0.56644000000000005</v>
      </c>
      <c r="K14" s="20">
        <f t="shared" si="2"/>
        <v>353082.40943436202</v>
      </c>
      <c r="L14" s="19">
        <f t="shared" si="3"/>
        <v>16993.2</v>
      </c>
      <c r="M14" s="98">
        <v>1.49</v>
      </c>
      <c r="N14" s="28">
        <v>131567</v>
      </c>
      <c r="O14">
        <v>5</v>
      </c>
      <c r="P14">
        <v>84966</v>
      </c>
    </row>
    <row r="15" spans="1:16">
      <c r="A15" s="18"/>
      <c r="B15" s="16" t="s">
        <v>133</v>
      </c>
      <c r="C15" s="16">
        <v>6000000</v>
      </c>
      <c r="D15" s="8">
        <f t="shared" si="0"/>
        <v>300000</v>
      </c>
      <c r="E15" s="12">
        <v>1</v>
      </c>
      <c r="F15" s="8" t="s">
        <v>146</v>
      </c>
      <c r="G15" s="8">
        <v>10000</v>
      </c>
      <c r="H15" s="8">
        <v>20</v>
      </c>
      <c r="I15" s="15">
        <v>1</v>
      </c>
      <c r="J15" s="20">
        <f t="shared" si="1"/>
        <v>0.42765116666666703</v>
      </c>
      <c r="K15" s="20">
        <f t="shared" si="2"/>
        <v>2338.3544298370898</v>
      </c>
      <c r="L15" s="19">
        <f t="shared" si="3"/>
        <v>2565907</v>
      </c>
      <c r="M15" s="98">
        <v>4.6000000000000001E-4</v>
      </c>
      <c r="N15" s="28">
        <v>2173913</v>
      </c>
      <c r="O15">
        <v>1</v>
      </c>
      <c r="P15">
        <v>2565907</v>
      </c>
    </row>
    <row r="16" spans="1:16">
      <c r="A16" s="18"/>
      <c r="B16" s="16" t="s">
        <v>133</v>
      </c>
      <c r="C16" s="16">
        <v>6000000</v>
      </c>
      <c r="D16" s="8">
        <f t="shared" si="0"/>
        <v>3000</v>
      </c>
      <c r="E16" s="12">
        <v>1</v>
      </c>
      <c r="F16" s="8" t="s">
        <v>146</v>
      </c>
      <c r="G16" s="8">
        <v>10000</v>
      </c>
      <c r="H16" s="8">
        <v>20</v>
      </c>
      <c r="I16" s="15">
        <v>100</v>
      </c>
      <c r="J16" s="20">
        <f t="shared" si="1"/>
        <v>1.1403300000000001</v>
      </c>
      <c r="K16" s="20">
        <f t="shared" si="2"/>
        <v>87693.913165487204</v>
      </c>
      <c r="L16" s="19">
        <f t="shared" si="3"/>
        <v>68419.8</v>
      </c>
      <c r="M16" s="99">
        <v>3.2000000000000003E-4</v>
      </c>
      <c r="N16" s="28">
        <v>248138958</v>
      </c>
      <c r="O16">
        <v>5</v>
      </c>
      <c r="P16">
        <v>342099</v>
      </c>
    </row>
    <row r="17" spans="1:16">
      <c r="A17" s="18"/>
      <c r="B17" s="16" t="s">
        <v>133</v>
      </c>
      <c r="C17" s="16">
        <v>6000000</v>
      </c>
      <c r="D17" s="8">
        <f t="shared" si="0"/>
        <v>1500</v>
      </c>
      <c r="E17" s="12">
        <v>1</v>
      </c>
      <c r="F17" s="8" t="s">
        <v>146</v>
      </c>
      <c r="G17" s="8">
        <v>10000</v>
      </c>
      <c r="H17" s="8">
        <v>20</v>
      </c>
      <c r="I17" s="15">
        <v>200</v>
      </c>
      <c r="J17" s="20">
        <f t="shared" si="1"/>
        <v>2.01216666666667</v>
      </c>
      <c r="K17" s="20">
        <f t="shared" si="2"/>
        <v>99395.344984676602</v>
      </c>
      <c r="L17" s="19">
        <f t="shared" si="3"/>
        <v>60365</v>
      </c>
      <c r="M17" s="98" t="s">
        <v>147</v>
      </c>
      <c r="N17" s="28">
        <v>50955414</v>
      </c>
      <c r="O17">
        <v>5</v>
      </c>
      <c r="P17">
        <v>301825</v>
      </c>
    </row>
    <row r="18" spans="1:16">
      <c r="A18" s="18"/>
      <c r="B18" s="16" t="s">
        <v>135</v>
      </c>
      <c r="C18" s="16">
        <v>3000000</v>
      </c>
      <c r="D18" s="8">
        <f t="shared" si="0"/>
        <v>150000</v>
      </c>
      <c r="E18" s="12">
        <v>1</v>
      </c>
      <c r="F18" s="8" t="s">
        <v>148</v>
      </c>
      <c r="G18" s="8">
        <v>10000</v>
      </c>
      <c r="H18" s="8">
        <v>20</v>
      </c>
      <c r="I18" s="15">
        <v>1</v>
      </c>
      <c r="J18" s="20">
        <f t="shared" si="1"/>
        <v>0.53008166666666701</v>
      </c>
      <c r="K18" s="20">
        <f t="shared" si="2"/>
        <v>1886.5017654512401</v>
      </c>
      <c r="L18" s="19">
        <f t="shared" si="3"/>
        <v>1590245</v>
      </c>
      <c r="M18" s="98">
        <v>0.64</v>
      </c>
      <c r="N18" s="28">
        <v>1562</v>
      </c>
      <c r="O18">
        <v>1</v>
      </c>
      <c r="P18">
        <v>1590245</v>
      </c>
    </row>
    <row r="19" spans="1:16">
      <c r="A19" s="18"/>
      <c r="B19" s="16" t="s">
        <v>135</v>
      </c>
      <c r="C19" s="16">
        <v>3000000</v>
      </c>
      <c r="D19" s="8">
        <f t="shared" si="0"/>
        <v>1500</v>
      </c>
      <c r="E19" s="12">
        <v>1</v>
      </c>
      <c r="F19" s="8" t="s">
        <v>148</v>
      </c>
      <c r="G19" s="8">
        <v>10000</v>
      </c>
      <c r="H19" s="8">
        <v>20</v>
      </c>
      <c r="I19" s="15">
        <v>100</v>
      </c>
      <c r="J19" s="20">
        <f t="shared" si="1"/>
        <v>0.44889333333333298</v>
      </c>
      <c r="K19" s="20">
        <f t="shared" si="2"/>
        <v>222770.07158344999</v>
      </c>
      <c r="L19" s="19">
        <f t="shared" si="3"/>
        <v>13466.8</v>
      </c>
      <c r="M19" s="98">
        <v>1.19</v>
      </c>
      <c r="N19" s="100">
        <v>82098</v>
      </c>
      <c r="O19">
        <v>5</v>
      </c>
      <c r="P19">
        <v>67334</v>
      </c>
    </row>
    <row r="20" spans="1:16">
      <c r="A20" s="18"/>
      <c r="B20" s="16" t="s">
        <v>135</v>
      </c>
      <c r="C20" s="16">
        <v>3000000</v>
      </c>
      <c r="D20" s="8">
        <f t="shared" si="0"/>
        <v>750</v>
      </c>
      <c r="E20" s="12">
        <v>1</v>
      </c>
      <c r="F20" s="8" t="s">
        <v>148</v>
      </c>
      <c r="G20" s="8">
        <v>10000</v>
      </c>
      <c r="H20" s="8">
        <v>20</v>
      </c>
      <c r="I20" s="15">
        <v>200</v>
      </c>
      <c r="J20" s="20">
        <f t="shared" si="1"/>
        <v>0.59094666666666695</v>
      </c>
      <c r="K20" s="20">
        <f t="shared" si="2"/>
        <v>338440.01714762702</v>
      </c>
      <c r="L20" s="19">
        <f t="shared" si="3"/>
        <v>8864.2000000000007</v>
      </c>
      <c r="M20" s="98">
        <v>1.48</v>
      </c>
      <c r="N20" s="28">
        <v>130396</v>
      </c>
      <c r="O20">
        <v>5</v>
      </c>
      <c r="P20">
        <v>44321</v>
      </c>
    </row>
    <row r="21" spans="1:16">
      <c r="A21" s="18"/>
      <c r="B21" s="16" t="s">
        <v>130</v>
      </c>
      <c r="C21" s="16">
        <v>10000000</v>
      </c>
      <c r="D21" s="8">
        <f t="shared" si="0"/>
        <v>125000</v>
      </c>
      <c r="E21" s="12">
        <v>4</v>
      </c>
      <c r="F21" s="8" t="s">
        <v>149</v>
      </c>
      <c r="G21" s="8">
        <v>10000</v>
      </c>
      <c r="H21" s="8">
        <v>20</v>
      </c>
      <c r="I21" s="15">
        <v>1</v>
      </c>
      <c r="J21" s="20">
        <f t="shared" si="1"/>
        <v>0.21712890000000001</v>
      </c>
      <c r="K21" s="20">
        <f t="shared" si="2"/>
        <v>4605.55918627138</v>
      </c>
      <c r="L21" s="19">
        <f t="shared" si="3"/>
        <v>2171289</v>
      </c>
      <c r="M21" s="98">
        <v>1.95</v>
      </c>
      <c r="N21" s="19">
        <v>513</v>
      </c>
      <c r="O21">
        <v>1</v>
      </c>
      <c r="P21">
        <v>2171289</v>
      </c>
    </row>
    <row r="22" spans="1:16">
      <c r="A22" s="18"/>
      <c r="B22" s="16" t="s">
        <v>130</v>
      </c>
      <c r="C22" s="16">
        <v>10000000</v>
      </c>
      <c r="D22" s="8">
        <f t="shared" si="0"/>
        <v>1250</v>
      </c>
      <c r="E22" s="12">
        <v>4</v>
      </c>
      <c r="F22" s="8" t="s">
        <v>149</v>
      </c>
      <c r="G22" s="8">
        <v>10000</v>
      </c>
      <c r="H22" s="8">
        <v>20</v>
      </c>
      <c r="I22" s="15">
        <v>100</v>
      </c>
      <c r="J22" s="20">
        <f t="shared" si="1"/>
        <v>0.49641600000000002</v>
      </c>
      <c r="K22" s="20">
        <f t="shared" si="2"/>
        <v>201443.95023528699</v>
      </c>
      <c r="L22" s="19">
        <f t="shared" si="3"/>
        <v>49641.599999999999</v>
      </c>
      <c r="M22" s="98">
        <v>4.0999999999999996</v>
      </c>
      <c r="N22" s="28">
        <v>24057</v>
      </c>
      <c r="O22">
        <v>5</v>
      </c>
      <c r="P22">
        <v>248208</v>
      </c>
    </row>
    <row r="23" spans="1:16">
      <c r="A23" s="18"/>
      <c r="B23" s="16" t="s">
        <v>130</v>
      </c>
      <c r="C23" s="16">
        <v>10000000</v>
      </c>
      <c r="D23" s="8">
        <f t="shared" si="0"/>
        <v>625</v>
      </c>
      <c r="E23" s="12">
        <v>4</v>
      </c>
      <c r="F23" s="8" t="s">
        <v>149</v>
      </c>
      <c r="G23" s="8">
        <v>10000</v>
      </c>
      <c r="H23" s="8">
        <v>20</v>
      </c>
      <c r="I23" s="15">
        <v>200</v>
      </c>
      <c r="J23" s="20">
        <f t="shared" si="1"/>
        <v>0.62919999999999998</v>
      </c>
      <c r="K23" s="20">
        <f t="shared" si="2"/>
        <v>317863.95422759099</v>
      </c>
      <c r="L23" s="19">
        <f t="shared" si="3"/>
        <v>31460</v>
      </c>
      <c r="M23" s="98">
        <v>4.6399999999999997</v>
      </c>
      <c r="N23" s="28">
        <v>41304</v>
      </c>
      <c r="O23">
        <v>5</v>
      </c>
      <c r="P23">
        <v>157300</v>
      </c>
    </row>
    <row r="24" spans="1:16">
      <c r="A24" s="18"/>
      <c r="B24" s="16" t="s">
        <v>130</v>
      </c>
      <c r="C24" s="16">
        <v>10000000</v>
      </c>
      <c r="D24" s="8">
        <f t="shared" si="0"/>
        <v>125000</v>
      </c>
      <c r="E24" s="12">
        <v>4</v>
      </c>
      <c r="F24" s="8" t="s">
        <v>150</v>
      </c>
      <c r="G24" s="8">
        <v>10000</v>
      </c>
      <c r="H24" s="8">
        <v>20</v>
      </c>
      <c r="I24" s="15">
        <v>1</v>
      </c>
      <c r="J24" s="20">
        <f t="shared" si="1"/>
        <v>0.27144760000000001</v>
      </c>
      <c r="K24" s="20">
        <f t="shared" si="2"/>
        <v>3683.9522618730098</v>
      </c>
      <c r="L24" s="19">
        <f t="shared" si="3"/>
        <v>2714476</v>
      </c>
      <c r="M24" s="101">
        <v>0.97</v>
      </c>
      <c r="N24" s="28">
        <v>1035</v>
      </c>
      <c r="O24">
        <v>1</v>
      </c>
      <c r="P24">
        <v>2714476</v>
      </c>
    </row>
    <row r="25" spans="1:16">
      <c r="A25" s="18"/>
      <c r="B25" s="16" t="s">
        <v>130</v>
      </c>
      <c r="C25" s="16">
        <v>10000000</v>
      </c>
      <c r="D25" s="8">
        <f t="shared" si="0"/>
        <v>1250</v>
      </c>
      <c r="E25" s="12">
        <v>4</v>
      </c>
      <c r="F25" s="8" t="s">
        <v>150</v>
      </c>
      <c r="G25" s="8">
        <v>10000</v>
      </c>
      <c r="H25" s="8">
        <v>20</v>
      </c>
      <c r="I25" s="15">
        <v>100</v>
      </c>
      <c r="J25" s="20">
        <f t="shared" si="1"/>
        <v>0.56175200000000003</v>
      </c>
      <c r="K25" s="20">
        <f t="shared" si="2"/>
        <v>178014.49750067599</v>
      </c>
      <c r="L25" s="19">
        <f t="shared" si="3"/>
        <v>56175.199999999997</v>
      </c>
      <c r="M25" s="98">
        <v>1.47</v>
      </c>
      <c r="N25" s="28">
        <v>66736</v>
      </c>
      <c r="O25">
        <v>5</v>
      </c>
      <c r="P25">
        <v>280876</v>
      </c>
    </row>
    <row r="26" spans="1:16">
      <c r="A26" s="97"/>
      <c r="B26" s="16" t="s">
        <v>130</v>
      </c>
      <c r="C26" s="16">
        <v>10000000</v>
      </c>
      <c r="D26" s="8">
        <f t="shared" si="0"/>
        <v>625</v>
      </c>
      <c r="E26" s="12">
        <v>4</v>
      </c>
      <c r="F26" s="8" t="s">
        <v>150</v>
      </c>
      <c r="G26" s="8">
        <v>10000</v>
      </c>
      <c r="H26" s="8">
        <v>20</v>
      </c>
      <c r="I26" s="15">
        <v>200</v>
      </c>
      <c r="J26" s="20">
        <f t="shared" si="1"/>
        <v>0.71556399999999998</v>
      </c>
      <c r="K26" s="20">
        <f t="shared" si="2"/>
        <v>279499.80714513297</v>
      </c>
      <c r="L26" s="19">
        <f t="shared" si="3"/>
        <v>35778.199999999997</v>
      </c>
      <c r="M26" s="98">
        <v>1.85</v>
      </c>
      <c r="N26" s="28">
        <v>104678</v>
      </c>
      <c r="O26">
        <v>5</v>
      </c>
      <c r="P26">
        <v>178891</v>
      </c>
    </row>
    <row r="27" spans="1:16" ht="14.25" customHeight="1">
      <c r="A27" s="112" t="s">
        <v>151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</row>
    <row r="28" spans="1:16">
      <c r="A28" s="1"/>
      <c r="E28" s="1"/>
      <c r="F28" s="1"/>
      <c r="G28" s="1"/>
      <c r="H28" s="1"/>
      <c r="I28" s="1"/>
      <c r="J28" s="42"/>
      <c r="K28" s="42"/>
    </row>
    <row r="35" ht="14.25" customHeight="1"/>
  </sheetData>
  <mergeCells count="2">
    <mergeCell ref="A1:K1"/>
    <mergeCell ref="A27:K2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6" ht="28">
      <c r="A2" s="5" t="s">
        <v>116</v>
      </c>
      <c r="B2" s="5" t="s">
        <v>117</v>
      </c>
      <c r="C2" s="5" t="s">
        <v>118</v>
      </c>
      <c r="D2" s="5" t="s">
        <v>152</v>
      </c>
      <c r="E2" s="5" t="s">
        <v>120</v>
      </c>
      <c r="F2" s="5" t="s">
        <v>121</v>
      </c>
      <c r="G2" s="5" t="s">
        <v>153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141</v>
      </c>
      <c r="M2" s="7" t="s">
        <v>127</v>
      </c>
      <c r="N2" s="7" t="s">
        <v>128</v>
      </c>
    </row>
    <row r="3" spans="1:16">
      <c r="A3" s="114" t="s">
        <v>129</v>
      </c>
      <c r="B3" s="16" t="s">
        <v>154</v>
      </c>
      <c r="C3" s="16">
        <v>6000000</v>
      </c>
      <c r="D3" s="8">
        <f>C3/I3/H3/E3</f>
        <v>300000</v>
      </c>
      <c r="E3" s="12">
        <v>1</v>
      </c>
      <c r="F3" s="8" t="s">
        <v>155</v>
      </c>
      <c r="G3" s="8" t="s">
        <v>156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2490.0847936124301</v>
      </c>
      <c r="L3" s="12">
        <f>P3/O3</f>
        <v>4819113</v>
      </c>
      <c r="M3" s="93">
        <v>2.1</v>
      </c>
      <c r="N3" s="93">
        <v>476</v>
      </c>
      <c r="O3">
        <v>1</v>
      </c>
      <c r="P3">
        <v>4819113</v>
      </c>
    </row>
    <row r="4" spans="1:16">
      <c r="A4" s="115"/>
      <c r="B4" s="16" t="s">
        <v>154</v>
      </c>
      <c r="C4" s="16">
        <v>6000000</v>
      </c>
      <c r="D4" s="8">
        <f t="shared" ref="D4:D38" si="0">C4/I4/H4/E4</f>
        <v>3000</v>
      </c>
      <c r="E4" s="12">
        <v>1</v>
      </c>
      <c r="F4" s="8" t="s">
        <v>155</v>
      </c>
      <c r="G4" s="8" t="s">
        <v>156</v>
      </c>
      <c r="H4" s="8">
        <v>20</v>
      </c>
      <c r="I4" s="94">
        <v>100</v>
      </c>
      <c r="J4" s="10">
        <f t="shared" ref="J4:J38" si="1">L4/C4*I4</f>
        <v>1.7565933333333299</v>
      </c>
      <c r="K4" s="10">
        <f t="shared" ref="K4:K38" si="2">1000/J4*I4*2</f>
        <v>113856.745442884</v>
      </c>
      <c r="L4" s="12">
        <f t="shared" ref="L4:L38" si="3">P4/O4</f>
        <v>105395.6</v>
      </c>
      <c r="M4" s="95">
        <v>3.2</v>
      </c>
      <c r="N4" s="27">
        <v>30989</v>
      </c>
      <c r="O4">
        <v>5</v>
      </c>
      <c r="P4">
        <v>526978</v>
      </c>
    </row>
    <row r="5" spans="1:16">
      <c r="A5" s="115"/>
      <c r="B5" s="16" t="s">
        <v>154</v>
      </c>
      <c r="C5" s="16">
        <v>6000000</v>
      </c>
      <c r="D5" s="8">
        <f t="shared" si="0"/>
        <v>1500</v>
      </c>
      <c r="E5" s="12">
        <v>1</v>
      </c>
      <c r="F5" s="8" t="s">
        <v>155</v>
      </c>
      <c r="G5" s="8" t="s">
        <v>156</v>
      </c>
      <c r="H5" s="8">
        <v>20</v>
      </c>
      <c r="I5" s="8">
        <v>200</v>
      </c>
      <c r="J5" s="10">
        <f t="shared" si="1"/>
        <v>3.4275533333333299</v>
      </c>
      <c r="K5" s="10">
        <f t="shared" si="2"/>
        <v>116701.320475441</v>
      </c>
      <c r="L5" s="12">
        <f t="shared" si="3"/>
        <v>102826.6</v>
      </c>
      <c r="M5" s="95">
        <v>4.57</v>
      </c>
      <c r="N5" s="27">
        <v>43322</v>
      </c>
      <c r="O5">
        <v>5</v>
      </c>
      <c r="P5">
        <v>514133</v>
      </c>
    </row>
    <row r="6" spans="1:16">
      <c r="A6" s="115"/>
      <c r="B6" s="16" t="s">
        <v>154</v>
      </c>
      <c r="C6" s="16">
        <v>6000000</v>
      </c>
      <c r="D6" s="8">
        <f t="shared" si="0"/>
        <v>300000</v>
      </c>
      <c r="E6" s="12">
        <v>1</v>
      </c>
      <c r="F6" s="8" t="s">
        <v>157</v>
      </c>
      <c r="G6" s="8" t="s">
        <v>156</v>
      </c>
      <c r="H6" s="8">
        <v>20</v>
      </c>
      <c r="I6" s="8">
        <v>1</v>
      </c>
      <c r="J6" s="10">
        <f t="shared" si="1"/>
        <v>0.77053783333333303</v>
      </c>
      <c r="K6" s="10">
        <f t="shared" si="2"/>
        <v>2595.5896173819701</v>
      </c>
      <c r="L6" s="12">
        <f t="shared" si="3"/>
        <v>4623227</v>
      </c>
      <c r="M6" s="96">
        <v>3.27</v>
      </c>
      <c r="N6" s="83">
        <v>306</v>
      </c>
      <c r="O6">
        <v>1</v>
      </c>
      <c r="P6">
        <v>4623227</v>
      </c>
    </row>
    <row r="7" spans="1:16">
      <c r="A7" s="115"/>
      <c r="B7" s="16" t="s">
        <v>154</v>
      </c>
      <c r="C7" s="16">
        <v>6000000</v>
      </c>
      <c r="D7" s="8">
        <f t="shared" si="0"/>
        <v>3000</v>
      </c>
      <c r="E7" s="12">
        <v>1</v>
      </c>
      <c r="F7" s="8" t="s">
        <v>157</v>
      </c>
      <c r="G7" s="8" t="s">
        <v>156</v>
      </c>
      <c r="H7" s="8">
        <v>20</v>
      </c>
      <c r="I7" s="94">
        <v>100</v>
      </c>
      <c r="J7" s="10">
        <f t="shared" si="1"/>
        <v>1.9609799999999999</v>
      </c>
      <c r="K7" s="10">
        <f t="shared" si="2"/>
        <v>101989.821415823</v>
      </c>
      <c r="L7" s="12">
        <f t="shared" si="3"/>
        <v>117658.8</v>
      </c>
      <c r="M7" s="95">
        <v>8.8000000000000007</v>
      </c>
      <c r="N7" s="27">
        <v>11110</v>
      </c>
      <c r="O7">
        <v>5</v>
      </c>
      <c r="P7">
        <v>588294</v>
      </c>
    </row>
    <row r="8" spans="1:16">
      <c r="A8" s="115"/>
      <c r="B8" s="16" t="s">
        <v>154</v>
      </c>
      <c r="C8" s="16">
        <v>6000000</v>
      </c>
      <c r="D8" s="8">
        <f t="shared" si="0"/>
        <v>1500</v>
      </c>
      <c r="E8" s="12">
        <v>1</v>
      </c>
      <c r="F8" s="8" t="s">
        <v>157</v>
      </c>
      <c r="G8" s="8" t="s">
        <v>156</v>
      </c>
      <c r="H8" s="8">
        <v>20</v>
      </c>
      <c r="I8" s="8">
        <v>200</v>
      </c>
      <c r="J8" s="10">
        <f t="shared" si="1"/>
        <v>3.3913333333333302</v>
      </c>
      <c r="K8" s="10">
        <f t="shared" si="2"/>
        <v>117947.709848634</v>
      </c>
      <c r="L8" s="12">
        <f t="shared" si="3"/>
        <v>101740</v>
      </c>
      <c r="M8" s="95">
        <v>14.36</v>
      </c>
      <c r="N8" s="27">
        <v>13507</v>
      </c>
      <c r="O8">
        <v>5</v>
      </c>
      <c r="P8">
        <v>508700</v>
      </c>
    </row>
    <row r="9" spans="1:16">
      <c r="A9" s="115"/>
      <c r="B9" s="16" t="s">
        <v>135</v>
      </c>
      <c r="C9" s="16">
        <v>3000000</v>
      </c>
      <c r="D9" s="8">
        <f t="shared" si="0"/>
        <v>150000</v>
      </c>
      <c r="E9" s="12">
        <v>1</v>
      </c>
      <c r="F9" s="8" t="s">
        <v>158</v>
      </c>
      <c r="G9" s="8" t="s">
        <v>156</v>
      </c>
      <c r="H9" s="8">
        <v>20</v>
      </c>
      <c r="I9" s="8">
        <v>1</v>
      </c>
      <c r="J9" s="10">
        <f t="shared" si="1"/>
        <v>1.1351393333333299</v>
      </c>
      <c r="K9" s="10">
        <f t="shared" si="2"/>
        <v>1761.8982456779199</v>
      </c>
      <c r="L9" s="12">
        <f t="shared" si="3"/>
        <v>3405418</v>
      </c>
      <c r="M9" s="95">
        <v>1.81</v>
      </c>
      <c r="N9" s="27">
        <v>5482</v>
      </c>
      <c r="O9">
        <v>1</v>
      </c>
      <c r="P9">
        <v>3405418</v>
      </c>
    </row>
    <row r="10" spans="1:16">
      <c r="A10" s="115"/>
      <c r="B10" s="16" t="s">
        <v>135</v>
      </c>
      <c r="C10" s="16">
        <v>3000000</v>
      </c>
      <c r="D10" s="8">
        <f t="shared" si="0"/>
        <v>3000</v>
      </c>
      <c r="E10" s="12">
        <v>1</v>
      </c>
      <c r="F10" s="8" t="s">
        <v>158</v>
      </c>
      <c r="G10" s="8" t="s">
        <v>156</v>
      </c>
      <c r="H10" s="8">
        <v>20</v>
      </c>
      <c r="I10" s="94">
        <v>50</v>
      </c>
      <c r="J10" s="10">
        <f t="shared" si="1"/>
        <v>3.0873766666666702</v>
      </c>
      <c r="K10" s="10">
        <f t="shared" si="2"/>
        <v>32389.957817478298</v>
      </c>
      <c r="L10" s="12">
        <f t="shared" si="3"/>
        <v>185242.6</v>
      </c>
      <c r="M10" s="95">
        <v>2.99</v>
      </c>
      <c r="N10" s="27">
        <v>16605</v>
      </c>
      <c r="O10">
        <v>5</v>
      </c>
      <c r="P10">
        <v>926213</v>
      </c>
    </row>
    <row r="11" spans="1:16">
      <c r="A11" s="115"/>
      <c r="B11" s="16" t="s">
        <v>135</v>
      </c>
      <c r="C11" s="16">
        <v>3000000</v>
      </c>
      <c r="D11" s="8">
        <f t="shared" si="0"/>
        <v>1500</v>
      </c>
      <c r="E11" s="12">
        <v>1</v>
      </c>
      <c r="F11" s="8" t="s">
        <v>158</v>
      </c>
      <c r="G11" s="8" t="s">
        <v>156</v>
      </c>
      <c r="H11" s="8">
        <v>20</v>
      </c>
      <c r="I11" s="94">
        <v>100</v>
      </c>
      <c r="J11" s="10">
        <f t="shared" si="1"/>
        <v>4.8581666666666701</v>
      </c>
      <c r="K11" s="10">
        <f t="shared" si="2"/>
        <v>41167.793063226898</v>
      </c>
      <c r="L11" s="12">
        <f t="shared" si="3"/>
        <v>145745</v>
      </c>
      <c r="M11" s="95">
        <v>4.16</v>
      </c>
      <c r="N11" s="27">
        <v>23764</v>
      </c>
      <c r="O11">
        <v>5</v>
      </c>
      <c r="P11">
        <v>728725</v>
      </c>
    </row>
    <row r="12" spans="1:16">
      <c r="A12" s="115"/>
      <c r="B12" s="16" t="s">
        <v>135</v>
      </c>
      <c r="C12" s="16">
        <v>3000000</v>
      </c>
      <c r="D12" s="8">
        <f t="shared" si="0"/>
        <v>750</v>
      </c>
      <c r="E12" s="12">
        <v>1</v>
      </c>
      <c r="F12" s="8" t="s">
        <v>158</v>
      </c>
      <c r="G12" s="8" t="s">
        <v>156</v>
      </c>
      <c r="H12" s="8">
        <v>20</v>
      </c>
      <c r="I12" s="8">
        <v>200</v>
      </c>
      <c r="J12" s="10">
        <f t="shared" si="1"/>
        <v>9.6332666666666693</v>
      </c>
      <c r="K12" s="10">
        <f t="shared" si="2"/>
        <v>41522.778704350902</v>
      </c>
      <c r="L12" s="12">
        <f t="shared" si="3"/>
        <v>144499</v>
      </c>
      <c r="M12" s="95">
        <v>6.46</v>
      </c>
      <c r="N12" s="27">
        <v>30663</v>
      </c>
      <c r="O12">
        <v>5</v>
      </c>
      <c r="P12">
        <v>722495</v>
      </c>
    </row>
    <row r="13" spans="1:16">
      <c r="A13" s="115"/>
      <c r="B13" s="16" t="s">
        <v>130</v>
      </c>
      <c r="C13" s="16">
        <v>10000000</v>
      </c>
      <c r="D13" s="8">
        <f t="shared" si="0"/>
        <v>125000</v>
      </c>
      <c r="E13" s="12">
        <v>4</v>
      </c>
      <c r="F13" s="8" t="s">
        <v>159</v>
      </c>
      <c r="G13" s="8" t="s">
        <v>156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4089.0572126573502</v>
      </c>
      <c r="L13" s="12">
        <f t="shared" si="3"/>
        <v>4891103</v>
      </c>
      <c r="M13" s="95">
        <v>6.68</v>
      </c>
      <c r="N13" s="30">
        <v>150</v>
      </c>
      <c r="O13">
        <v>1</v>
      </c>
      <c r="P13">
        <v>4891103</v>
      </c>
    </row>
    <row r="14" spans="1:16">
      <c r="A14" s="115"/>
      <c r="B14" s="16" t="s">
        <v>130</v>
      </c>
      <c r="C14" s="16">
        <v>10000000</v>
      </c>
      <c r="D14" s="8">
        <f t="shared" si="0"/>
        <v>2500</v>
      </c>
      <c r="E14" s="12">
        <v>4</v>
      </c>
      <c r="F14" s="8" t="s">
        <v>159</v>
      </c>
      <c r="G14" s="8" t="s">
        <v>156</v>
      </c>
      <c r="H14" s="8">
        <v>20</v>
      </c>
      <c r="I14" s="94">
        <v>50</v>
      </c>
      <c r="J14" s="10">
        <f t="shared" si="1"/>
        <v>0.92528699999999997</v>
      </c>
      <c r="K14" s="10">
        <f t="shared" si="2"/>
        <v>108074.575780271</v>
      </c>
      <c r="L14" s="12">
        <f t="shared" si="3"/>
        <v>185057.4</v>
      </c>
      <c r="M14" s="95">
        <v>10</v>
      </c>
      <c r="N14" s="27">
        <v>4924</v>
      </c>
      <c r="O14">
        <v>5</v>
      </c>
      <c r="P14">
        <v>925287</v>
      </c>
    </row>
    <row r="15" spans="1:16">
      <c r="A15" s="115"/>
      <c r="B15" s="16" t="s">
        <v>130</v>
      </c>
      <c r="C15" s="16">
        <v>10000000</v>
      </c>
      <c r="D15" s="8">
        <f t="shared" si="0"/>
        <v>1250</v>
      </c>
      <c r="E15" s="12">
        <v>4</v>
      </c>
      <c r="F15" s="8" t="s">
        <v>159</v>
      </c>
      <c r="G15" s="8" t="s">
        <v>156</v>
      </c>
      <c r="H15" s="8">
        <v>20</v>
      </c>
      <c r="I15" s="94">
        <v>100</v>
      </c>
      <c r="J15" s="10">
        <f t="shared" si="1"/>
        <v>1.1845159999999999</v>
      </c>
      <c r="K15" s="10">
        <f t="shared" si="2"/>
        <v>168845.334296877</v>
      </c>
      <c r="L15" s="12">
        <f t="shared" si="3"/>
        <v>118451.6</v>
      </c>
      <c r="M15" s="96">
        <v>12.26</v>
      </c>
      <c r="N15" s="27">
        <v>8076</v>
      </c>
      <c r="O15">
        <v>5</v>
      </c>
      <c r="P15">
        <v>592258</v>
      </c>
    </row>
    <row r="16" spans="1:16">
      <c r="A16" s="115"/>
      <c r="B16" s="16" t="s">
        <v>130</v>
      </c>
      <c r="C16" s="16">
        <v>10000000</v>
      </c>
      <c r="D16" s="8">
        <f t="shared" si="0"/>
        <v>625</v>
      </c>
      <c r="E16" s="12">
        <v>4</v>
      </c>
      <c r="F16" s="8" t="s">
        <v>159</v>
      </c>
      <c r="G16" s="8" t="s">
        <v>156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202641.22573624601</v>
      </c>
      <c r="L16" s="12">
        <f t="shared" si="3"/>
        <v>98696.6</v>
      </c>
      <c r="M16" s="95">
        <v>16.93</v>
      </c>
      <c r="N16" s="27">
        <v>11606</v>
      </c>
      <c r="O16">
        <v>5</v>
      </c>
      <c r="P16">
        <v>493483</v>
      </c>
    </row>
    <row r="17" spans="1:16">
      <c r="A17" s="115"/>
      <c r="B17" s="16" t="s">
        <v>130</v>
      </c>
      <c r="C17" s="16">
        <v>10000000</v>
      </c>
      <c r="D17" s="8">
        <f t="shared" si="0"/>
        <v>125000</v>
      </c>
      <c r="E17" s="12">
        <v>4</v>
      </c>
      <c r="F17" s="8" t="s">
        <v>160</v>
      </c>
      <c r="G17" s="8" t="s">
        <v>156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</v>
      </c>
      <c r="L17" s="12">
        <f t="shared" si="3"/>
        <v>5519977</v>
      </c>
      <c r="M17" s="95">
        <v>1.83</v>
      </c>
      <c r="N17" s="30">
        <v>546</v>
      </c>
      <c r="O17">
        <v>1</v>
      </c>
      <c r="P17">
        <v>5519977</v>
      </c>
    </row>
    <row r="18" spans="1:16">
      <c r="A18" s="115"/>
      <c r="B18" s="16" t="s">
        <v>130</v>
      </c>
      <c r="C18" s="16">
        <v>10000000</v>
      </c>
      <c r="D18" s="8">
        <f t="shared" si="0"/>
        <v>2500</v>
      </c>
      <c r="E18" s="12">
        <v>4</v>
      </c>
      <c r="F18" s="8" t="s">
        <v>160</v>
      </c>
      <c r="G18" s="8" t="s">
        <v>156</v>
      </c>
      <c r="H18" s="8">
        <v>20</v>
      </c>
      <c r="I18" s="94">
        <v>50</v>
      </c>
      <c r="J18" s="10">
        <f t="shared" si="1"/>
        <v>0.99729699999999999</v>
      </c>
      <c r="K18" s="10">
        <f t="shared" si="2"/>
        <v>100271.032601121</v>
      </c>
      <c r="L18" s="12">
        <f t="shared" si="3"/>
        <v>199459.4</v>
      </c>
      <c r="M18" s="95">
        <v>1.47</v>
      </c>
      <c r="N18" s="27">
        <v>33611</v>
      </c>
      <c r="O18">
        <v>5</v>
      </c>
      <c r="P18">
        <v>997297</v>
      </c>
    </row>
    <row r="19" spans="1:16">
      <c r="A19" s="115"/>
      <c r="B19" s="16" t="s">
        <v>130</v>
      </c>
      <c r="C19" s="16">
        <v>10000000</v>
      </c>
      <c r="D19" s="8">
        <f t="shared" si="0"/>
        <v>1250</v>
      </c>
      <c r="E19" s="12">
        <v>4</v>
      </c>
      <c r="F19" s="8" t="s">
        <v>160</v>
      </c>
      <c r="G19" s="8" t="s">
        <v>156</v>
      </c>
      <c r="H19" s="8">
        <v>20</v>
      </c>
      <c r="I19" s="94">
        <v>100</v>
      </c>
      <c r="J19" s="10">
        <f t="shared" si="1"/>
        <v>1.16977</v>
      </c>
      <c r="K19" s="10">
        <f t="shared" si="2"/>
        <v>170973.78117065699</v>
      </c>
      <c r="L19" s="12">
        <f t="shared" si="3"/>
        <v>116977</v>
      </c>
      <c r="M19" s="95">
        <v>1.55</v>
      </c>
      <c r="N19" s="27">
        <v>63522</v>
      </c>
      <c r="O19">
        <v>5</v>
      </c>
      <c r="P19">
        <v>584885</v>
      </c>
    </row>
    <row r="20" spans="1:16">
      <c r="A20" s="115"/>
      <c r="B20" s="16" t="s">
        <v>130</v>
      </c>
      <c r="C20" s="16">
        <v>10000000</v>
      </c>
      <c r="D20" s="8">
        <f t="shared" si="0"/>
        <v>625</v>
      </c>
      <c r="E20" s="12">
        <v>4</v>
      </c>
      <c r="F20" s="8" t="s">
        <v>160</v>
      </c>
      <c r="G20" s="8" t="s">
        <v>156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</v>
      </c>
      <c r="L20" s="12">
        <f t="shared" si="3"/>
        <v>105081.4</v>
      </c>
      <c r="M20" s="95">
        <v>2.14</v>
      </c>
      <c r="N20" s="27">
        <v>91198</v>
      </c>
      <c r="O20">
        <v>5</v>
      </c>
      <c r="P20">
        <v>525407</v>
      </c>
    </row>
    <row r="21" spans="1:16">
      <c r="A21" s="114" t="s">
        <v>129</v>
      </c>
      <c r="B21" s="16" t="s">
        <v>154</v>
      </c>
      <c r="C21" s="16">
        <v>6000000</v>
      </c>
      <c r="D21" s="8">
        <f t="shared" si="0"/>
        <v>300000</v>
      </c>
      <c r="E21" s="12">
        <v>1</v>
      </c>
      <c r="F21" s="8" t="s">
        <v>155</v>
      </c>
      <c r="G21" s="8" t="s">
        <v>161</v>
      </c>
      <c r="H21" s="8">
        <v>20</v>
      </c>
      <c r="I21" s="8">
        <v>1</v>
      </c>
      <c r="J21" s="10">
        <f t="shared" si="1"/>
        <v>0.81619583333333301</v>
      </c>
      <c r="K21" s="10">
        <f t="shared" si="2"/>
        <v>2450.39231802008</v>
      </c>
      <c r="L21" s="12">
        <f t="shared" si="3"/>
        <v>4897175</v>
      </c>
      <c r="O21">
        <v>1</v>
      </c>
      <c r="P21">
        <v>4897175</v>
      </c>
    </row>
    <row r="22" spans="1:16">
      <c r="A22" s="115"/>
      <c r="B22" s="16" t="s">
        <v>154</v>
      </c>
      <c r="C22" s="16">
        <v>6000000</v>
      </c>
      <c r="D22" s="8">
        <f t="shared" si="0"/>
        <v>3000</v>
      </c>
      <c r="E22" s="12">
        <v>1</v>
      </c>
      <c r="F22" s="8" t="s">
        <v>155</v>
      </c>
      <c r="G22" s="8" t="s">
        <v>161</v>
      </c>
      <c r="H22" s="8">
        <v>20</v>
      </c>
      <c r="I22" s="94">
        <v>100</v>
      </c>
      <c r="J22" s="10">
        <f t="shared" si="1"/>
        <v>1.7152733333333301</v>
      </c>
      <c r="K22" s="10">
        <f t="shared" si="2"/>
        <v>116599.492403543</v>
      </c>
      <c r="L22" s="12">
        <f t="shared" si="3"/>
        <v>102916.4</v>
      </c>
      <c r="O22">
        <v>5</v>
      </c>
      <c r="P22">
        <v>514582</v>
      </c>
    </row>
    <row r="23" spans="1:16">
      <c r="A23" s="115"/>
      <c r="B23" s="16" t="s">
        <v>154</v>
      </c>
      <c r="C23" s="16">
        <v>6000000</v>
      </c>
      <c r="D23" s="8">
        <f t="shared" si="0"/>
        <v>1500</v>
      </c>
      <c r="E23" s="12">
        <v>1</v>
      </c>
      <c r="F23" s="8" t="s">
        <v>155</v>
      </c>
      <c r="G23" s="8" t="s">
        <v>161</v>
      </c>
      <c r="H23" s="8">
        <v>20</v>
      </c>
      <c r="I23" s="8">
        <v>200</v>
      </c>
      <c r="J23" s="10">
        <f t="shared" si="1"/>
        <v>4.2319933333333299</v>
      </c>
      <c r="K23" s="10">
        <f t="shared" si="2"/>
        <v>94518.107306407197</v>
      </c>
      <c r="L23" s="12">
        <f t="shared" si="3"/>
        <v>126959.8</v>
      </c>
      <c r="O23">
        <v>5</v>
      </c>
      <c r="P23">
        <v>634799</v>
      </c>
    </row>
    <row r="24" spans="1:16">
      <c r="A24" s="115"/>
      <c r="B24" s="16" t="s">
        <v>154</v>
      </c>
      <c r="C24" s="16">
        <v>6000000</v>
      </c>
      <c r="D24" s="8">
        <f t="shared" si="0"/>
        <v>300000</v>
      </c>
      <c r="E24" s="12">
        <v>1</v>
      </c>
      <c r="F24" s="8" t="s">
        <v>157</v>
      </c>
      <c r="G24" s="8" t="s">
        <v>161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</v>
      </c>
      <c r="L24" s="12">
        <f t="shared" si="3"/>
        <v>5102283</v>
      </c>
      <c r="O24">
        <v>1</v>
      </c>
      <c r="P24">
        <v>5102283</v>
      </c>
    </row>
    <row r="25" spans="1:16">
      <c r="A25" s="115"/>
      <c r="B25" s="16" t="s">
        <v>154</v>
      </c>
      <c r="C25" s="16">
        <v>6000000</v>
      </c>
      <c r="D25" s="8">
        <f t="shared" si="0"/>
        <v>3000</v>
      </c>
      <c r="E25" s="12">
        <v>1</v>
      </c>
      <c r="F25" s="8" t="s">
        <v>157</v>
      </c>
      <c r="G25" s="8" t="s">
        <v>161</v>
      </c>
      <c r="H25" s="8">
        <v>20</v>
      </c>
      <c r="I25" s="94">
        <v>100</v>
      </c>
      <c r="J25" s="10">
        <f t="shared" si="1"/>
        <v>2.4011800000000001</v>
      </c>
      <c r="K25" s="10">
        <f t="shared" si="2"/>
        <v>83292.381245887402</v>
      </c>
      <c r="L25" s="12">
        <f t="shared" si="3"/>
        <v>144070.79999999999</v>
      </c>
      <c r="O25">
        <v>5</v>
      </c>
      <c r="P25">
        <v>720354</v>
      </c>
    </row>
    <row r="26" spans="1:16">
      <c r="A26" s="115"/>
      <c r="B26" s="16" t="s">
        <v>154</v>
      </c>
      <c r="C26" s="16">
        <v>6000000</v>
      </c>
      <c r="D26" s="8">
        <f t="shared" si="0"/>
        <v>1500</v>
      </c>
      <c r="E26" s="12">
        <v>1</v>
      </c>
      <c r="F26" s="8" t="s">
        <v>157</v>
      </c>
      <c r="G26" s="8" t="s">
        <v>161</v>
      </c>
      <c r="H26" s="8">
        <v>20</v>
      </c>
      <c r="I26" s="8">
        <v>200</v>
      </c>
      <c r="J26" s="10">
        <f t="shared" si="1"/>
        <v>4.5852933333333299</v>
      </c>
      <c r="K26" s="10">
        <f t="shared" si="2"/>
        <v>87235.422233982797</v>
      </c>
      <c r="L26" s="12">
        <f t="shared" si="3"/>
        <v>137558.79999999999</v>
      </c>
      <c r="O26">
        <v>5</v>
      </c>
      <c r="P26">
        <v>687794</v>
      </c>
    </row>
    <row r="27" spans="1:16">
      <c r="A27" s="115"/>
      <c r="B27" s="16" t="s">
        <v>135</v>
      </c>
      <c r="C27" s="16">
        <v>3000000</v>
      </c>
      <c r="D27" s="8">
        <f t="shared" si="0"/>
        <v>150000</v>
      </c>
      <c r="E27" s="12">
        <v>1</v>
      </c>
      <c r="F27" s="8" t="s">
        <v>158</v>
      </c>
      <c r="G27" s="8" t="s">
        <v>161</v>
      </c>
      <c r="H27" s="8">
        <v>20</v>
      </c>
      <c r="I27" s="8">
        <v>1</v>
      </c>
      <c r="J27" s="10">
        <f t="shared" si="1"/>
        <v>1.1805696666666701</v>
      </c>
      <c r="K27" s="10">
        <f t="shared" si="2"/>
        <v>1694.09739761228</v>
      </c>
      <c r="L27" s="12">
        <f t="shared" si="3"/>
        <v>3541709</v>
      </c>
      <c r="O27">
        <v>1</v>
      </c>
      <c r="P27">
        <v>3541709</v>
      </c>
    </row>
    <row r="28" spans="1:16">
      <c r="A28" s="115"/>
      <c r="B28" s="16" t="s">
        <v>135</v>
      </c>
      <c r="C28" s="16">
        <v>3000000</v>
      </c>
      <c r="D28" s="8">
        <f t="shared" si="0"/>
        <v>3000</v>
      </c>
      <c r="E28" s="12">
        <v>1</v>
      </c>
      <c r="F28" s="8" t="s">
        <v>158</v>
      </c>
      <c r="G28" s="8" t="s">
        <v>161</v>
      </c>
      <c r="H28" s="8">
        <v>20</v>
      </c>
      <c r="I28" s="94">
        <v>50</v>
      </c>
      <c r="J28" s="10">
        <f t="shared" si="1"/>
        <v>3.6629733333333299</v>
      </c>
      <c r="K28" s="10">
        <f t="shared" si="2"/>
        <v>27300.226045871699</v>
      </c>
      <c r="L28" s="12">
        <f t="shared" si="3"/>
        <v>219778.4</v>
      </c>
      <c r="O28">
        <v>5</v>
      </c>
      <c r="P28">
        <v>1098892</v>
      </c>
    </row>
    <row r="29" spans="1:16">
      <c r="A29" s="115"/>
      <c r="B29" s="16" t="s">
        <v>135</v>
      </c>
      <c r="C29" s="16">
        <v>3000000</v>
      </c>
      <c r="D29" s="8">
        <f t="shared" si="0"/>
        <v>1500</v>
      </c>
      <c r="E29" s="12">
        <v>1</v>
      </c>
      <c r="F29" s="8" t="s">
        <v>158</v>
      </c>
      <c r="G29" s="8" t="s">
        <v>161</v>
      </c>
      <c r="H29" s="8">
        <v>20</v>
      </c>
      <c r="I29" s="94">
        <v>100</v>
      </c>
      <c r="J29" s="10">
        <f t="shared" si="1"/>
        <v>6.7576733333333303</v>
      </c>
      <c r="K29" s="10">
        <f t="shared" si="2"/>
        <v>29595.985205953501</v>
      </c>
      <c r="L29" s="12">
        <f t="shared" si="3"/>
        <v>202730.2</v>
      </c>
      <c r="O29">
        <v>5</v>
      </c>
      <c r="P29">
        <v>1013651</v>
      </c>
    </row>
    <row r="30" spans="1:16">
      <c r="A30" s="115"/>
      <c r="B30" s="16" t="s">
        <v>135</v>
      </c>
      <c r="C30" s="16">
        <v>3000000</v>
      </c>
      <c r="D30" s="8">
        <f t="shared" si="0"/>
        <v>750</v>
      </c>
      <c r="E30" s="12">
        <v>1</v>
      </c>
      <c r="F30" s="8" t="s">
        <v>158</v>
      </c>
      <c r="G30" s="8" t="s">
        <v>161</v>
      </c>
      <c r="H30" s="8">
        <v>20</v>
      </c>
      <c r="I30" s="8">
        <v>200</v>
      </c>
      <c r="J30" s="10">
        <f t="shared" si="1"/>
        <v>13.476933333333299</v>
      </c>
      <c r="K30" s="10">
        <f t="shared" si="2"/>
        <v>29680.3427090238</v>
      </c>
      <c r="L30" s="12">
        <f t="shared" si="3"/>
        <v>202154</v>
      </c>
      <c r="O30">
        <v>5</v>
      </c>
      <c r="P30">
        <v>1010770</v>
      </c>
    </row>
    <row r="31" spans="1:16">
      <c r="A31" s="115"/>
      <c r="B31" s="16" t="s">
        <v>130</v>
      </c>
      <c r="C31" s="16">
        <v>10000000</v>
      </c>
      <c r="D31" s="8">
        <f t="shared" si="0"/>
        <v>125000</v>
      </c>
      <c r="E31" s="12">
        <v>4</v>
      </c>
      <c r="F31" s="8" t="s">
        <v>159</v>
      </c>
      <c r="G31" s="8" t="s">
        <v>161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3833.6237942294802</v>
      </c>
      <c r="L31" s="12">
        <f t="shared" si="3"/>
        <v>5216996</v>
      </c>
      <c r="O31">
        <v>1</v>
      </c>
      <c r="P31">
        <v>5216996</v>
      </c>
    </row>
    <row r="32" spans="1:16">
      <c r="A32" s="115"/>
      <c r="B32" s="16" t="s">
        <v>130</v>
      </c>
      <c r="C32" s="16">
        <v>10000000</v>
      </c>
      <c r="D32" s="8">
        <f t="shared" si="0"/>
        <v>2500</v>
      </c>
      <c r="E32" s="12">
        <v>4</v>
      </c>
      <c r="F32" s="8" t="s">
        <v>159</v>
      </c>
      <c r="G32" s="8" t="s">
        <v>161</v>
      </c>
      <c r="H32" s="8">
        <v>20</v>
      </c>
      <c r="I32" s="94">
        <v>50</v>
      </c>
      <c r="J32" s="10">
        <f t="shared" si="1"/>
        <v>1.074473</v>
      </c>
      <c r="K32" s="10">
        <f t="shared" si="2"/>
        <v>93068.881209672094</v>
      </c>
      <c r="L32" s="12">
        <f t="shared" si="3"/>
        <v>214894.6</v>
      </c>
      <c r="O32">
        <v>5</v>
      </c>
      <c r="P32">
        <v>1074473</v>
      </c>
    </row>
    <row r="33" spans="1:16">
      <c r="A33" s="115"/>
      <c r="B33" s="16" t="s">
        <v>130</v>
      </c>
      <c r="C33" s="16">
        <v>10000000</v>
      </c>
      <c r="D33" s="8">
        <f t="shared" si="0"/>
        <v>1250</v>
      </c>
      <c r="E33" s="12">
        <v>4</v>
      </c>
      <c r="F33" s="8" t="s">
        <v>159</v>
      </c>
      <c r="G33" s="8" t="s">
        <v>161</v>
      </c>
      <c r="H33" s="8">
        <v>20</v>
      </c>
      <c r="I33" s="94">
        <v>100</v>
      </c>
      <c r="J33" s="10">
        <f t="shared" si="1"/>
        <v>1.4412659999999999</v>
      </c>
      <c r="K33" s="10">
        <f t="shared" si="2"/>
        <v>138766.889665058</v>
      </c>
      <c r="L33" s="12">
        <f t="shared" si="3"/>
        <v>144126.6</v>
      </c>
      <c r="O33">
        <v>5</v>
      </c>
      <c r="P33">
        <v>720633</v>
      </c>
    </row>
    <row r="34" spans="1:16">
      <c r="A34" s="115"/>
      <c r="B34" s="16" t="s">
        <v>130</v>
      </c>
      <c r="C34" s="16">
        <v>10000000</v>
      </c>
      <c r="D34" s="8">
        <f t="shared" si="0"/>
        <v>625</v>
      </c>
      <c r="E34" s="12">
        <v>4</v>
      </c>
      <c r="F34" s="8" t="s">
        <v>159</v>
      </c>
      <c r="G34" s="8" t="s">
        <v>161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145639.48111565699</v>
      </c>
      <c r="L34" s="12">
        <f t="shared" si="3"/>
        <v>137325.4</v>
      </c>
      <c r="O34">
        <v>5</v>
      </c>
      <c r="P34">
        <v>686627</v>
      </c>
    </row>
    <row r="35" spans="1:16">
      <c r="A35" s="115"/>
      <c r="B35" s="16" t="s">
        <v>130</v>
      </c>
      <c r="C35" s="16">
        <v>10000000</v>
      </c>
      <c r="D35" s="8">
        <f t="shared" si="0"/>
        <v>125000</v>
      </c>
      <c r="E35" s="12">
        <v>4</v>
      </c>
      <c r="F35" s="8" t="s">
        <v>160</v>
      </c>
      <c r="G35" s="8" t="s">
        <v>161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3662.16458463455</v>
      </c>
      <c r="L35" s="12">
        <f t="shared" si="3"/>
        <v>5461251</v>
      </c>
      <c r="O35">
        <v>1</v>
      </c>
      <c r="P35">
        <v>5461251</v>
      </c>
    </row>
    <row r="36" spans="1:16">
      <c r="A36" s="115"/>
      <c r="B36" s="16" t="s">
        <v>130</v>
      </c>
      <c r="C36" s="16">
        <v>10000000</v>
      </c>
      <c r="D36" s="8">
        <f t="shared" si="0"/>
        <v>2500</v>
      </c>
      <c r="E36" s="12">
        <v>4</v>
      </c>
      <c r="F36" s="8" t="s">
        <v>160</v>
      </c>
      <c r="G36" s="8" t="s">
        <v>161</v>
      </c>
      <c r="H36" s="8">
        <v>20</v>
      </c>
      <c r="I36" s="94">
        <v>50</v>
      </c>
      <c r="J36" s="10">
        <f t="shared" si="1"/>
        <v>1.09755</v>
      </c>
      <c r="K36" s="10">
        <f t="shared" si="2"/>
        <v>91112.022231333394</v>
      </c>
      <c r="L36" s="12">
        <f t="shared" si="3"/>
        <v>219510</v>
      </c>
      <c r="O36">
        <v>5</v>
      </c>
      <c r="P36">
        <v>1097550</v>
      </c>
    </row>
    <row r="37" spans="1:16">
      <c r="A37" s="115"/>
      <c r="B37" s="16" t="s">
        <v>130</v>
      </c>
      <c r="C37" s="16">
        <v>10000000</v>
      </c>
      <c r="D37" s="8">
        <f t="shared" si="0"/>
        <v>1250</v>
      </c>
      <c r="E37" s="12">
        <v>4</v>
      </c>
      <c r="F37" s="8" t="s">
        <v>160</v>
      </c>
      <c r="G37" s="8" t="s">
        <v>161</v>
      </c>
      <c r="H37" s="8">
        <v>20</v>
      </c>
      <c r="I37" s="94">
        <v>100</v>
      </c>
      <c r="J37" s="10">
        <f t="shared" si="1"/>
        <v>1.406898</v>
      </c>
      <c r="K37" s="10">
        <f t="shared" si="2"/>
        <v>142156.71640730201</v>
      </c>
      <c r="L37" s="12">
        <f t="shared" si="3"/>
        <v>140689.79999999999</v>
      </c>
      <c r="O37">
        <v>5</v>
      </c>
      <c r="P37">
        <v>703449</v>
      </c>
    </row>
    <row r="38" spans="1:16">
      <c r="A38" s="116"/>
      <c r="B38" s="16" t="s">
        <v>130</v>
      </c>
      <c r="C38" s="16">
        <v>10000000</v>
      </c>
      <c r="D38" s="8">
        <f t="shared" si="0"/>
        <v>625</v>
      </c>
      <c r="E38" s="12">
        <v>4</v>
      </c>
      <c r="F38" s="8" t="s">
        <v>160</v>
      </c>
      <c r="G38" s="8" t="s">
        <v>161</v>
      </c>
      <c r="H38" s="8">
        <v>20</v>
      </c>
      <c r="I38" s="8">
        <v>200</v>
      </c>
      <c r="J38" s="10">
        <f t="shared" si="1"/>
        <v>2.6037080000000001</v>
      </c>
      <c r="K38" s="10">
        <f t="shared" si="2"/>
        <v>153627.05802647601</v>
      </c>
      <c r="L38" s="12">
        <f t="shared" si="3"/>
        <v>130185.4</v>
      </c>
      <c r="O38">
        <v>5</v>
      </c>
      <c r="P38">
        <v>650927</v>
      </c>
    </row>
    <row r="39" spans="1:16" ht="14.25" customHeight="1">
      <c r="A39" s="112" t="s">
        <v>162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</row>
    <row r="63" ht="14.25" customHeight="1"/>
  </sheetData>
  <mergeCells count="4">
    <mergeCell ref="A1:K1"/>
    <mergeCell ref="A39:K39"/>
    <mergeCell ref="A3:A20"/>
    <mergeCell ref="A21:A3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111" t="s">
        <v>115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56">
      <c r="A2" s="5" t="s">
        <v>116</v>
      </c>
      <c r="B2" s="5" t="s">
        <v>117</v>
      </c>
      <c r="C2" s="5" t="s">
        <v>111</v>
      </c>
      <c r="D2" s="5" t="s">
        <v>152</v>
      </c>
      <c r="E2" s="5" t="s">
        <v>163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3">
      <c r="A3" s="91"/>
      <c r="B3" s="16" t="s">
        <v>166</v>
      </c>
      <c r="C3" s="88" t="s">
        <v>167</v>
      </c>
      <c r="D3" s="8">
        <v>1000000</v>
      </c>
      <c r="E3" s="12">
        <v>100</v>
      </c>
      <c r="F3" s="8" t="s">
        <v>131</v>
      </c>
      <c r="G3" s="8">
        <v>1</v>
      </c>
      <c r="H3" s="15">
        <v>1</v>
      </c>
      <c r="I3" s="12">
        <f>M3/D3</f>
        <v>2.7614E-2</v>
      </c>
      <c r="J3" s="10">
        <f>1000/I3</f>
        <v>36213.5148837546</v>
      </c>
      <c r="K3" s="12"/>
      <c r="L3" s="12"/>
      <c r="M3">
        <v>27614</v>
      </c>
    </row>
    <row r="4" spans="1:13">
      <c r="A4" s="91"/>
      <c r="B4" s="16" t="s">
        <v>166</v>
      </c>
      <c r="C4" s="88" t="s">
        <v>167</v>
      </c>
      <c r="D4" s="8">
        <v>1000000</v>
      </c>
      <c r="E4" s="12">
        <v>100</v>
      </c>
      <c r="F4" s="8" t="s">
        <v>168</v>
      </c>
      <c r="G4" s="8">
        <v>1</v>
      </c>
      <c r="H4" s="15">
        <v>1</v>
      </c>
      <c r="I4" s="12">
        <f t="shared" ref="I4:I8" si="0">M4/D4</f>
        <v>3.1556000000000001E-2</v>
      </c>
      <c r="J4" s="10">
        <f t="shared" ref="J4:J8" si="1">1000/I4</f>
        <v>31689.6945113449</v>
      </c>
      <c r="K4" s="12"/>
      <c r="L4" s="12"/>
      <c r="M4">
        <v>31556</v>
      </c>
    </row>
    <row r="5" spans="1:13">
      <c r="A5" s="91"/>
      <c r="B5" s="16" t="s">
        <v>166</v>
      </c>
      <c r="C5" s="88" t="s">
        <v>167</v>
      </c>
      <c r="D5" s="8">
        <v>1000000</v>
      </c>
      <c r="E5" s="12">
        <v>1000</v>
      </c>
      <c r="F5" s="8" t="s">
        <v>131</v>
      </c>
      <c r="G5" s="8">
        <v>1</v>
      </c>
      <c r="H5" s="15">
        <v>1</v>
      </c>
      <c r="I5" s="12">
        <f t="shared" si="0"/>
        <v>1.8807000000000001E-2</v>
      </c>
      <c r="J5" s="10">
        <f t="shared" si="1"/>
        <v>53171.691391503198</v>
      </c>
      <c r="K5" s="12"/>
      <c r="L5" s="12"/>
      <c r="M5">
        <v>18807</v>
      </c>
    </row>
    <row r="6" spans="1:13">
      <c r="A6" s="91"/>
      <c r="B6" s="16" t="s">
        <v>166</v>
      </c>
      <c r="C6" s="88" t="s">
        <v>167</v>
      </c>
      <c r="D6" s="8">
        <v>1000000</v>
      </c>
      <c r="E6" s="12">
        <v>1000</v>
      </c>
      <c r="F6" s="8" t="s">
        <v>168</v>
      </c>
      <c r="G6" s="8">
        <v>1</v>
      </c>
      <c r="H6" s="15">
        <v>1</v>
      </c>
      <c r="I6" s="12">
        <f t="shared" si="0"/>
        <v>2.0403000000000001E-2</v>
      </c>
      <c r="J6" s="10">
        <f t="shared" si="1"/>
        <v>49012.400137234697</v>
      </c>
      <c r="K6" s="12"/>
      <c r="L6" s="12"/>
      <c r="M6">
        <v>20403</v>
      </c>
    </row>
    <row r="7" spans="1:13">
      <c r="A7" s="91"/>
      <c r="B7" s="16" t="s">
        <v>166</v>
      </c>
      <c r="C7" s="88" t="s">
        <v>167</v>
      </c>
      <c r="D7" s="8">
        <v>1000000</v>
      </c>
      <c r="E7" s="12">
        <v>5000</v>
      </c>
      <c r="F7" s="8" t="s">
        <v>131</v>
      </c>
      <c r="G7" s="8">
        <v>1</v>
      </c>
      <c r="H7" s="15">
        <v>1</v>
      </c>
      <c r="I7" s="12">
        <f t="shared" si="0"/>
        <v>2.0525000000000002E-2</v>
      </c>
      <c r="J7" s="10">
        <f t="shared" si="1"/>
        <v>48721.071863580997</v>
      </c>
      <c r="K7" s="12"/>
      <c r="L7" s="12"/>
      <c r="M7">
        <v>20525</v>
      </c>
    </row>
    <row r="8" spans="1:13">
      <c r="A8" s="92"/>
      <c r="B8" s="16" t="s">
        <v>166</v>
      </c>
      <c r="C8" s="88" t="s">
        <v>167</v>
      </c>
      <c r="D8" s="8">
        <v>1000000</v>
      </c>
      <c r="E8" s="12">
        <v>5000</v>
      </c>
      <c r="F8" s="8" t="s">
        <v>168</v>
      </c>
      <c r="G8" s="8">
        <v>1</v>
      </c>
      <c r="H8" s="15">
        <v>1</v>
      </c>
      <c r="I8" s="12">
        <f t="shared" si="0"/>
        <v>2.1340000000000001E-2</v>
      </c>
      <c r="J8" s="10">
        <f t="shared" si="1"/>
        <v>46860.356138706702</v>
      </c>
      <c r="K8" s="12"/>
      <c r="L8" s="12"/>
      <c r="M8">
        <v>21340</v>
      </c>
    </row>
  </sheetData>
  <mergeCells count="1">
    <mergeCell ref="A1:L1"/>
  </mergeCells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customWidth="1"/>
    <col min="4" max="4" width="10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86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17" t="s">
        <v>169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7" ht="42">
      <c r="A2" s="5" t="s">
        <v>116</v>
      </c>
      <c r="B2" s="5" t="s">
        <v>117</v>
      </c>
      <c r="C2" s="5" t="s">
        <v>111</v>
      </c>
      <c r="D2" s="5" t="s">
        <v>170</v>
      </c>
      <c r="E2" s="5" t="s">
        <v>152</v>
      </c>
      <c r="F2" s="5" t="s">
        <v>120</v>
      </c>
      <c r="G2" s="5" t="s">
        <v>171</v>
      </c>
      <c r="H2" s="5" t="s">
        <v>121</v>
      </c>
      <c r="I2" s="5" t="s">
        <v>122</v>
      </c>
      <c r="J2" s="5" t="s">
        <v>123</v>
      </c>
      <c r="K2" s="90" t="s">
        <v>124</v>
      </c>
      <c r="L2" s="90" t="s">
        <v>125</v>
      </c>
      <c r="M2" s="6" t="s">
        <v>164</v>
      </c>
      <c r="N2" s="7" t="s">
        <v>165</v>
      </c>
      <c r="O2" s="12" t="s">
        <v>141</v>
      </c>
    </row>
    <row r="3" spans="1:17">
      <c r="A3" s="87" t="s">
        <v>172</v>
      </c>
      <c r="B3" s="16" t="s">
        <v>166</v>
      </c>
      <c r="C3" s="88" t="s">
        <v>173</v>
      </c>
      <c r="D3" s="12">
        <v>1000000</v>
      </c>
      <c r="E3" s="8">
        <f>D3/I3/J3</f>
        <v>50000</v>
      </c>
      <c r="F3" s="12">
        <v>1</v>
      </c>
      <c r="G3" s="12" t="s">
        <v>174</v>
      </c>
      <c r="H3" s="8" t="s">
        <v>175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2564.6812614128298</v>
      </c>
      <c r="M3" s="12"/>
      <c r="N3" s="12"/>
      <c r="O3" s="12">
        <f>Q3/P3</f>
        <v>389912</v>
      </c>
      <c r="P3">
        <v>1</v>
      </c>
      <c r="Q3">
        <v>389912</v>
      </c>
    </row>
    <row r="4" spans="1:17">
      <c r="A4" s="89"/>
      <c r="B4" s="16" t="s">
        <v>166</v>
      </c>
      <c r="C4" s="88" t="s">
        <v>173</v>
      </c>
      <c r="D4" s="12">
        <v>1000000</v>
      </c>
      <c r="E4" s="8">
        <f t="shared" ref="E4:E19" si="0">D4/I4/J4</f>
        <v>1000</v>
      </c>
      <c r="F4" s="12">
        <v>1</v>
      </c>
      <c r="G4" s="12" t="s">
        <v>174</v>
      </c>
      <c r="H4" s="8" t="s">
        <v>175</v>
      </c>
      <c r="I4" s="8">
        <v>20</v>
      </c>
      <c r="J4" s="8">
        <v>50</v>
      </c>
      <c r="K4" s="10">
        <f t="shared" ref="K4:K19" si="1">O4/D4*J4</f>
        <v>1.34552</v>
      </c>
      <c r="L4" s="10">
        <f t="shared" ref="L4:L19" si="2">1000/K4*J4</f>
        <v>37160.354361139202</v>
      </c>
      <c r="M4" s="12"/>
      <c r="N4" s="12"/>
      <c r="O4" s="12">
        <f t="shared" ref="O4:O19" si="3">Q4/P4</f>
        <v>26910.400000000001</v>
      </c>
      <c r="P4">
        <v>5</v>
      </c>
      <c r="Q4">
        <v>134552</v>
      </c>
    </row>
    <row r="5" spans="1:17">
      <c r="A5" s="89"/>
      <c r="B5" s="16" t="s">
        <v>166</v>
      </c>
      <c r="C5" s="88" t="s">
        <v>173</v>
      </c>
      <c r="D5" s="12">
        <v>1000000</v>
      </c>
      <c r="E5" s="8">
        <f t="shared" si="0"/>
        <v>500</v>
      </c>
      <c r="F5" s="12">
        <v>1</v>
      </c>
      <c r="G5" s="12" t="s">
        <v>174</v>
      </c>
      <c r="H5" s="8" t="s">
        <v>175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74283.167434259405</v>
      </c>
      <c r="M5" s="12"/>
      <c r="N5" s="12"/>
      <c r="O5" s="12">
        <f t="shared" si="3"/>
        <v>13462</v>
      </c>
      <c r="P5">
        <v>5</v>
      </c>
      <c r="Q5">
        <v>67310</v>
      </c>
    </row>
    <row r="6" spans="1:17">
      <c r="A6" s="89"/>
      <c r="B6" s="16" t="s">
        <v>166</v>
      </c>
      <c r="C6" s="88" t="s">
        <v>173</v>
      </c>
      <c r="D6" s="12">
        <v>1000000</v>
      </c>
      <c r="E6" s="8">
        <f t="shared" si="0"/>
        <v>250</v>
      </c>
      <c r="F6" s="12">
        <v>1</v>
      </c>
      <c r="G6" s="12" t="s">
        <v>174</v>
      </c>
      <c r="H6" s="8" t="s">
        <v>175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161550.88852988699</v>
      </c>
      <c r="M6" s="12"/>
      <c r="N6" s="12"/>
      <c r="O6" s="12">
        <f t="shared" si="3"/>
        <v>6190</v>
      </c>
      <c r="P6">
        <v>5</v>
      </c>
      <c r="Q6">
        <v>30950</v>
      </c>
    </row>
    <row r="7" spans="1:17">
      <c r="A7" s="89"/>
      <c r="B7" s="16" t="s">
        <v>166</v>
      </c>
      <c r="C7" s="88" t="s">
        <v>173</v>
      </c>
      <c r="D7" s="12">
        <v>1000000</v>
      </c>
      <c r="E7" s="8">
        <f t="shared" si="0"/>
        <v>50000</v>
      </c>
      <c r="F7" s="12">
        <v>1</v>
      </c>
      <c r="G7" s="12" t="s">
        <v>176</v>
      </c>
      <c r="H7" s="8" t="s">
        <v>175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2219.7065547934599</v>
      </c>
      <c r="M7" s="12"/>
      <c r="N7" s="12"/>
      <c r="O7" s="12">
        <f t="shared" si="3"/>
        <v>450510</v>
      </c>
      <c r="P7">
        <v>1</v>
      </c>
      <c r="Q7">
        <v>450510</v>
      </c>
    </row>
    <row r="8" spans="1:17">
      <c r="A8" s="89"/>
      <c r="B8" s="16" t="s">
        <v>166</v>
      </c>
      <c r="C8" s="88" t="s">
        <v>173</v>
      </c>
      <c r="D8" s="12">
        <v>1000000</v>
      </c>
      <c r="E8" s="8">
        <f t="shared" si="0"/>
        <v>1000</v>
      </c>
      <c r="F8" s="12">
        <v>1</v>
      </c>
      <c r="G8" s="12" t="s">
        <v>176</v>
      </c>
      <c r="H8" s="8" t="s">
        <v>175</v>
      </c>
      <c r="I8" s="8">
        <v>20</v>
      </c>
      <c r="J8" s="8">
        <v>50</v>
      </c>
      <c r="K8" s="10">
        <f t="shared" si="1"/>
        <v>1.23333</v>
      </c>
      <c r="L8" s="10">
        <f t="shared" si="2"/>
        <v>40540.650109865201</v>
      </c>
      <c r="M8" s="12"/>
      <c r="N8" s="12"/>
      <c r="O8" s="12">
        <f t="shared" si="3"/>
        <v>24666.6</v>
      </c>
      <c r="P8">
        <v>5</v>
      </c>
      <c r="Q8">
        <v>123333</v>
      </c>
    </row>
    <row r="9" spans="1:17">
      <c r="A9" s="89"/>
      <c r="B9" s="16" t="s">
        <v>166</v>
      </c>
      <c r="C9" s="88" t="s">
        <v>173</v>
      </c>
      <c r="D9" s="12">
        <v>1000000</v>
      </c>
      <c r="E9" s="8">
        <f t="shared" si="0"/>
        <v>500</v>
      </c>
      <c r="F9" s="12">
        <v>1</v>
      </c>
      <c r="G9" s="12" t="s">
        <v>176</v>
      </c>
      <c r="H9" s="8" t="s">
        <v>175</v>
      </c>
      <c r="I9" s="8">
        <v>20</v>
      </c>
      <c r="J9" s="8">
        <v>100</v>
      </c>
      <c r="K9" s="10">
        <f t="shared" si="1"/>
        <v>1.18028</v>
      </c>
      <c r="L9" s="10">
        <f t="shared" si="2"/>
        <v>84725.658318365196</v>
      </c>
      <c r="M9" s="12"/>
      <c r="N9" s="12"/>
      <c r="O9" s="12">
        <f t="shared" si="3"/>
        <v>11802.8</v>
      </c>
      <c r="P9">
        <v>5</v>
      </c>
      <c r="Q9">
        <v>59014</v>
      </c>
    </row>
    <row r="10" spans="1:17">
      <c r="A10" s="89"/>
      <c r="B10" s="16" t="s">
        <v>166</v>
      </c>
      <c r="C10" s="88" t="s">
        <v>173</v>
      </c>
      <c r="D10" s="12">
        <v>1000000</v>
      </c>
      <c r="E10" s="8">
        <f t="shared" si="0"/>
        <v>250</v>
      </c>
      <c r="F10" s="12">
        <v>1</v>
      </c>
      <c r="G10" s="12" t="s">
        <v>176</v>
      </c>
      <c r="H10" s="8" t="s">
        <v>175</v>
      </c>
      <c r="I10" s="8">
        <v>20</v>
      </c>
      <c r="J10" s="8">
        <v>200</v>
      </c>
      <c r="K10" s="10">
        <f t="shared" si="1"/>
        <v>1.30792</v>
      </c>
      <c r="L10" s="10">
        <f t="shared" si="2"/>
        <v>152914.55134870601</v>
      </c>
      <c r="M10" s="12"/>
      <c r="N10" s="12"/>
      <c r="O10" s="12">
        <f t="shared" si="3"/>
        <v>6539.6</v>
      </c>
      <c r="P10">
        <v>5</v>
      </c>
      <c r="Q10">
        <v>32698</v>
      </c>
    </row>
    <row r="11" spans="1:17">
      <c r="A11" s="89"/>
      <c r="B11" s="16" t="s">
        <v>166</v>
      </c>
      <c r="C11" s="88" t="s">
        <v>173</v>
      </c>
      <c r="D11" s="12">
        <v>1000000</v>
      </c>
      <c r="E11" s="8">
        <f t="shared" si="0"/>
        <v>50000</v>
      </c>
      <c r="F11" s="12">
        <v>1</v>
      </c>
      <c r="G11" s="12" t="s">
        <v>174</v>
      </c>
      <c r="H11" s="8" t="s">
        <v>177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2753.52382211135</v>
      </c>
      <c r="M11" s="12"/>
      <c r="N11" s="12"/>
      <c r="O11" s="12">
        <f t="shared" si="3"/>
        <v>363171</v>
      </c>
      <c r="P11">
        <v>1</v>
      </c>
      <c r="Q11">
        <v>363171</v>
      </c>
    </row>
    <row r="12" spans="1:17">
      <c r="A12" s="89"/>
      <c r="B12" s="16" t="s">
        <v>166</v>
      </c>
      <c r="C12" s="88" t="s">
        <v>173</v>
      </c>
      <c r="D12" s="12">
        <v>1000000</v>
      </c>
      <c r="E12" s="8">
        <f t="shared" si="0"/>
        <v>1000</v>
      </c>
      <c r="F12" s="12">
        <v>1</v>
      </c>
      <c r="G12" s="12" t="s">
        <v>174</v>
      </c>
      <c r="H12" s="8" t="s">
        <v>177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2"/>
      <c r="N12" s="12"/>
      <c r="O12" s="12">
        <f t="shared" si="3"/>
        <v>13802.8</v>
      </c>
      <c r="P12">
        <v>5</v>
      </c>
      <c r="Q12">
        <v>69014</v>
      </c>
    </row>
    <row r="13" spans="1:17" s="31" customFormat="1">
      <c r="A13" s="89"/>
      <c r="B13" s="16" t="s">
        <v>166</v>
      </c>
      <c r="C13" s="88" t="s">
        <v>173</v>
      </c>
      <c r="D13" s="12">
        <v>1000000</v>
      </c>
      <c r="E13" s="8">
        <f t="shared" si="0"/>
        <v>500</v>
      </c>
      <c r="F13" s="19">
        <v>1</v>
      </c>
      <c r="G13" s="19" t="s">
        <v>174</v>
      </c>
      <c r="H13" s="36" t="s">
        <v>177</v>
      </c>
      <c r="I13" s="36">
        <v>20</v>
      </c>
      <c r="J13" s="36">
        <v>100</v>
      </c>
      <c r="K13" s="10">
        <f t="shared" si="1"/>
        <v>0.75882000000000005</v>
      </c>
      <c r="L13" s="10">
        <f t="shared" si="2"/>
        <v>131783.55868321899</v>
      </c>
      <c r="M13" s="19"/>
      <c r="N13" s="19"/>
      <c r="O13" s="12">
        <f t="shared" si="3"/>
        <v>7588.2</v>
      </c>
      <c r="P13">
        <v>5</v>
      </c>
      <c r="Q13" s="31">
        <v>37941</v>
      </c>
    </row>
    <row r="14" spans="1:17">
      <c r="A14" s="89"/>
      <c r="B14" s="16" t="s">
        <v>166</v>
      </c>
      <c r="C14" s="88" t="s">
        <v>173</v>
      </c>
      <c r="D14" s="12">
        <v>1000000</v>
      </c>
      <c r="E14" s="8">
        <f t="shared" si="0"/>
        <v>250</v>
      </c>
      <c r="F14" s="12">
        <v>1</v>
      </c>
      <c r="G14" s="12" t="s">
        <v>174</v>
      </c>
      <c r="H14" s="8" t="s">
        <v>177</v>
      </c>
      <c r="I14" s="8">
        <v>20</v>
      </c>
      <c r="J14" s="8">
        <v>200</v>
      </c>
      <c r="K14" s="10">
        <f t="shared" si="1"/>
        <v>0.94547999999999999</v>
      </c>
      <c r="L14" s="10">
        <f t="shared" si="2"/>
        <v>211532.76642551899</v>
      </c>
      <c r="M14" s="12"/>
      <c r="N14" s="12"/>
      <c r="O14" s="12">
        <f t="shared" si="3"/>
        <v>4727.3999999999996</v>
      </c>
      <c r="P14">
        <v>5</v>
      </c>
      <c r="Q14" s="31">
        <v>23637</v>
      </c>
    </row>
    <row r="15" spans="1:17">
      <c r="A15" s="89"/>
      <c r="B15" s="16" t="s">
        <v>166</v>
      </c>
      <c r="C15" s="88" t="s">
        <v>173</v>
      </c>
      <c r="D15" s="12">
        <v>1000000</v>
      </c>
      <c r="E15" s="8">
        <f t="shared" si="0"/>
        <v>50000</v>
      </c>
      <c r="F15" s="12">
        <v>1</v>
      </c>
      <c r="G15" s="12" t="s">
        <v>176</v>
      </c>
      <c r="H15" s="8" t="s">
        <v>177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2609.9847576890202</v>
      </c>
      <c r="M15" s="12"/>
      <c r="N15" s="12"/>
      <c r="O15" s="12">
        <f t="shared" si="3"/>
        <v>383144</v>
      </c>
      <c r="P15">
        <v>1</v>
      </c>
      <c r="Q15">
        <v>383144</v>
      </c>
    </row>
    <row r="16" spans="1:17">
      <c r="A16" s="89"/>
      <c r="B16" s="16" t="s">
        <v>166</v>
      </c>
      <c r="C16" s="88" t="s">
        <v>173</v>
      </c>
      <c r="D16" s="12">
        <v>1000000</v>
      </c>
      <c r="E16" s="8">
        <f t="shared" si="0"/>
        <v>1000</v>
      </c>
      <c r="F16" s="12">
        <v>1</v>
      </c>
      <c r="G16" s="12" t="s">
        <v>176</v>
      </c>
      <c r="H16" s="8" t="s">
        <v>177</v>
      </c>
      <c r="I16" s="8">
        <v>20</v>
      </c>
      <c r="J16" s="8">
        <v>50</v>
      </c>
      <c r="K16" s="10">
        <f t="shared" si="1"/>
        <v>0.68711</v>
      </c>
      <c r="L16" s="10">
        <f t="shared" si="2"/>
        <v>72768.552342419702</v>
      </c>
      <c r="M16" s="12"/>
      <c r="N16" s="12"/>
      <c r="O16" s="12">
        <f t="shared" si="3"/>
        <v>13742.2</v>
      </c>
      <c r="P16">
        <v>5</v>
      </c>
      <c r="Q16">
        <v>68711</v>
      </c>
    </row>
    <row r="17" spans="1:17" s="31" customFormat="1">
      <c r="A17" s="89"/>
      <c r="B17" s="16" t="s">
        <v>166</v>
      </c>
      <c r="C17" s="88" t="s">
        <v>173</v>
      </c>
      <c r="D17" s="12">
        <v>1000000</v>
      </c>
      <c r="E17" s="8">
        <f t="shared" si="0"/>
        <v>500</v>
      </c>
      <c r="F17" s="19">
        <v>1</v>
      </c>
      <c r="G17" s="19" t="s">
        <v>176</v>
      </c>
      <c r="H17" s="36" t="s">
        <v>177</v>
      </c>
      <c r="I17" s="36">
        <v>20</v>
      </c>
      <c r="J17" s="36">
        <v>100</v>
      </c>
      <c r="K17" s="10">
        <f t="shared" si="1"/>
        <v>0.77969999999999995</v>
      </c>
      <c r="L17" s="10">
        <f t="shared" si="2"/>
        <v>128254.456842375</v>
      </c>
      <c r="M17" s="19"/>
      <c r="N17" s="19"/>
      <c r="O17" s="12">
        <f t="shared" si="3"/>
        <v>7797</v>
      </c>
      <c r="P17">
        <v>5</v>
      </c>
      <c r="Q17" s="31">
        <v>38985</v>
      </c>
    </row>
    <row r="18" spans="1:17">
      <c r="A18" s="89"/>
      <c r="B18" s="16" t="s">
        <v>166</v>
      </c>
      <c r="C18" s="88" t="s">
        <v>173</v>
      </c>
      <c r="D18" s="12">
        <v>1000000</v>
      </c>
      <c r="E18" s="8">
        <f t="shared" si="0"/>
        <v>250</v>
      </c>
      <c r="F18" s="12">
        <v>1</v>
      </c>
      <c r="G18" s="12" t="s">
        <v>176</v>
      </c>
      <c r="H18" s="8" t="s">
        <v>177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213492.74124679799</v>
      </c>
      <c r="M18" s="12"/>
      <c r="N18" s="12"/>
      <c r="O18" s="12">
        <f t="shared" si="3"/>
        <v>4684</v>
      </c>
      <c r="P18">
        <v>5</v>
      </c>
      <c r="Q18">
        <v>23420</v>
      </c>
    </row>
    <row r="19" spans="1:17">
      <c r="A19" s="87" t="s">
        <v>172</v>
      </c>
      <c r="B19" s="16" t="s">
        <v>166</v>
      </c>
      <c r="C19" s="88" t="s">
        <v>167</v>
      </c>
      <c r="D19" s="12">
        <v>1000000</v>
      </c>
      <c r="E19" s="8">
        <f t="shared" si="0"/>
        <v>50000</v>
      </c>
      <c r="F19" s="12">
        <v>1</v>
      </c>
      <c r="G19" s="12" t="s">
        <v>174</v>
      </c>
      <c r="H19" s="8" t="s">
        <v>175</v>
      </c>
      <c r="I19" s="8">
        <v>20</v>
      </c>
      <c r="J19" s="8">
        <v>1</v>
      </c>
      <c r="K19" s="10">
        <f t="shared" si="1"/>
        <v>0.58101899999999995</v>
      </c>
      <c r="L19" s="10">
        <f t="shared" si="2"/>
        <v>1721.1141115867099</v>
      </c>
      <c r="M19" s="12"/>
      <c r="N19" s="12"/>
      <c r="O19" s="12">
        <f t="shared" si="3"/>
        <v>581019</v>
      </c>
      <c r="P19">
        <v>1</v>
      </c>
      <c r="Q19">
        <v>581019</v>
      </c>
    </row>
    <row r="20" spans="1:17">
      <c r="A20" s="89"/>
      <c r="B20" s="16" t="s">
        <v>166</v>
      </c>
      <c r="C20" s="88" t="s">
        <v>167</v>
      </c>
      <c r="D20" s="12">
        <v>1000000</v>
      </c>
      <c r="E20" s="8">
        <f t="shared" ref="E20:E34" si="4">D20/I20/J20</f>
        <v>1000</v>
      </c>
      <c r="F20" s="12">
        <v>1</v>
      </c>
      <c r="G20" s="12" t="s">
        <v>174</v>
      </c>
      <c r="H20" s="8" t="s">
        <v>175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36412.893077180801</v>
      </c>
      <c r="M20" s="12"/>
      <c r="N20" s="12"/>
      <c r="O20" s="12">
        <f t="shared" ref="O20:O34" si="7">Q20/P20</f>
        <v>27462.799999999999</v>
      </c>
      <c r="P20">
        <v>5</v>
      </c>
      <c r="Q20">
        <v>137314</v>
      </c>
    </row>
    <row r="21" spans="1:17">
      <c r="A21" s="89"/>
      <c r="B21" s="16" t="s">
        <v>166</v>
      </c>
      <c r="C21" s="88" t="s">
        <v>167</v>
      </c>
      <c r="D21" s="12">
        <v>1000000</v>
      </c>
      <c r="E21" s="8">
        <f t="shared" si="4"/>
        <v>500</v>
      </c>
      <c r="F21" s="12">
        <v>1</v>
      </c>
      <c r="G21" s="12" t="s">
        <v>174</v>
      </c>
      <c r="H21" s="8" t="s">
        <v>175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66652.447477871407</v>
      </c>
      <c r="M21" s="12"/>
      <c r="N21" s="12"/>
      <c r="O21" s="12">
        <f t="shared" si="7"/>
        <v>15003.2</v>
      </c>
      <c r="P21">
        <v>5</v>
      </c>
      <c r="Q21">
        <v>75016</v>
      </c>
    </row>
    <row r="22" spans="1:17">
      <c r="A22" s="89"/>
      <c r="B22" s="16" t="s">
        <v>166</v>
      </c>
      <c r="C22" s="88" t="s">
        <v>167</v>
      </c>
      <c r="D22" s="12">
        <v>1000000</v>
      </c>
      <c r="E22" s="8">
        <f t="shared" si="4"/>
        <v>250</v>
      </c>
      <c r="F22" s="12">
        <v>1</v>
      </c>
      <c r="G22" s="12" t="s">
        <v>174</v>
      </c>
      <c r="H22" s="8" t="s">
        <v>175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</v>
      </c>
      <c r="M22" s="12"/>
      <c r="N22" s="12"/>
      <c r="O22" s="12">
        <f t="shared" si="7"/>
        <v>8318.6</v>
      </c>
      <c r="P22">
        <v>5</v>
      </c>
      <c r="Q22">
        <v>41593</v>
      </c>
    </row>
    <row r="23" spans="1:17">
      <c r="A23" s="89"/>
      <c r="B23" s="16" t="s">
        <v>166</v>
      </c>
      <c r="C23" s="88" t="s">
        <v>167</v>
      </c>
      <c r="D23" s="12">
        <v>1000000</v>
      </c>
      <c r="E23" s="8">
        <f t="shared" si="4"/>
        <v>50000</v>
      </c>
      <c r="F23" s="12">
        <v>1</v>
      </c>
      <c r="G23" s="12" t="s">
        <v>176</v>
      </c>
      <c r="H23" s="8" t="s">
        <v>175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</v>
      </c>
      <c r="M23" s="12"/>
      <c r="N23" s="12"/>
      <c r="O23" s="12">
        <f t="shared" si="7"/>
        <v>533100</v>
      </c>
      <c r="P23">
        <v>1</v>
      </c>
      <c r="Q23">
        <v>533100</v>
      </c>
    </row>
    <row r="24" spans="1:17">
      <c r="A24" s="89"/>
      <c r="B24" s="16" t="s">
        <v>166</v>
      </c>
      <c r="C24" s="88" t="s">
        <v>167</v>
      </c>
      <c r="D24" s="12">
        <v>1000000</v>
      </c>
      <c r="E24" s="8">
        <f t="shared" si="4"/>
        <v>1000</v>
      </c>
      <c r="F24" s="12">
        <v>1</v>
      </c>
      <c r="G24" s="12" t="s">
        <v>176</v>
      </c>
      <c r="H24" s="8" t="s">
        <v>175</v>
      </c>
      <c r="I24" s="8">
        <v>20</v>
      </c>
      <c r="J24" s="8">
        <v>50</v>
      </c>
      <c r="K24" s="10">
        <f t="shared" si="5"/>
        <v>1.53782</v>
      </c>
      <c r="L24" s="10">
        <f t="shared" si="6"/>
        <v>32513.558153750098</v>
      </c>
      <c r="M24" s="12"/>
      <c r="N24" s="12"/>
      <c r="O24" s="12">
        <f t="shared" si="7"/>
        <v>30756.400000000001</v>
      </c>
      <c r="P24">
        <v>5</v>
      </c>
      <c r="Q24">
        <v>153782</v>
      </c>
    </row>
    <row r="25" spans="1:17">
      <c r="A25" s="89"/>
      <c r="B25" s="16" t="s">
        <v>166</v>
      </c>
      <c r="C25" s="88" t="s">
        <v>167</v>
      </c>
      <c r="D25" s="12">
        <v>1000000</v>
      </c>
      <c r="E25" s="8">
        <f t="shared" si="4"/>
        <v>500</v>
      </c>
      <c r="F25" s="12">
        <v>1</v>
      </c>
      <c r="G25" s="12" t="s">
        <v>176</v>
      </c>
      <c r="H25" s="8" t="s">
        <v>175</v>
      </c>
      <c r="I25" s="8">
        <v>20</v>
      </c>
      <c r="J25" s="8">
        <v>100</v>
      </c>
      <c r="K25" s="10">
        <f t="shared" si="5"/>
        <v>1.7734399999999999</v>
      </c>
      <c r="L25" s="10">
        <f t="shared" si="6"/>
        <v>56387.585709130297</v>
      </c>
      <c r="M25" s="12"/>
      <c r="N25" s="12"/>
      <c r="O25" s="12">
        <f t="shared" si="7"/>
        <v>17734.400000000001</v>
      </c>
      <c r="P25">
        <v>5</v>
      </c>
      <c r="Q25">
        <v>88672</v>
      </c>
    </row>
    <row r="26" spans="1:17">
      <c r="A26" s="89"/>
      <c r="B26" s="16" t="s">
        <v>166</v>
      </c>
      <c r="C26" s="88" t="s">
        <v>167</v>
      </c>
      <c r="D26" s="12">
        <v>1000000</v>
      </c>
      <c r="E26" s="8">
        <f t="shared" si="4"/>
        <v>250</v>
      </c>
      <c r="F26" s="12">
        <v>1</v>
      </c>
      <c r="G26" s="12" t="s">
        <v>176</v>
      </c>
      <c r="H26" s="8" t="s">
        <v>175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153003.45787814801</v>
      </c>
      <c r="M26" s="12"/>
      <c r="N26" s="12"/>
      <c r="O26" s="12">
        <f t="shared" si="7"/>
        <v>6535.8</v>
      </c>
      <c r="P26">
        <v>5</v>
      </c>
      <c r="Q26">
        <v>32679</v>
      </c>
    </row>
    <row r="27" spans="1:17">
      <c r="A27" s="89"/>
      <c r="B27" s="16" t="s">
        <v>166</v>
      </c>
      <c r="C27" s="88" t="s">
        <v>167</v>
      </c>
      <c r="D27" s="12">
        <v>1000000</v>
      </c>
      <c r="E27" s="8">
        <f t="shared" si="4"/>
        <v>50000</v>
      </c>
      <c r="F27" s="12">
        <v>1</v>
      </c>
      <c r="G27" s="12" t="s">
        <v>174</v>
      </c>
      <c r="H27" s="8" t="s">
        <v>177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2221.6100452319802</v>
      </c>
      <c r="M27" s="12"/>
      <c r="N27" s="12"/>
      <c r="O27" s="12">
        <f t="shared" si="7"/>
        <v>450124</v>
      </c>
      <c r="P27">
        <v>1</v>
      </c>
      <c r="Q27">
        <v>450124</v>
      </c>
    </row>
    <row r="28" spans="1:17">
      <c r="A28" s="89"/>
      <c r="B28" s="16" t="s">
        <v>166</v>
      </c>
      <c r="C28" s="88" t="s">
        <v>167</v>
      </c>
      <c r="D28" s="12">
        <v>1000000</v>
      </c>
      <c r="E28" s="8">
        <f t="shared" si="4"/>
        <v>1000</v>
      </c>
      <c r="F28" s="12">
        <v>1</v>
      </c>
      <c r="G28" s="12" t="s">
        <v>174</v>
      </c>
      <c r="H28" s="8" t="s">
        <v>177</v>
      </c>
      <c r="I28" s="8">
        <v>20</v>
      </c>
      <c r="J28" s="8">
        <v>50</v>
      </c>
      <c r="K28" s="10">
        <f t="shared" si="5"/>
        <v>0.65500999999999998</v>
      </c>
      <c r="L28" s="10">
        <f t="shared" si="6"/>
        <v>76334.712447138198</v>
      </c>
      <c r="M28" s="12"/>
      <c r="N28" s="12"/>
      <c r="O28" s="12">
        <f t="shared" si="7"/>
        <v>13100.2</v>
      </c>
      <c r="P28">
        <v>5</v>
      </c>
      <c r="Q28">
        <v>65501</v>
      </c>
    </row>
    <row r="29" spans="1:17">
      <c r="A29" s="89"/>
      <c r="B29" s="16" t="s">
        <v>166</v>
      </c>
      <c r="C29" s="88" t="s">
        <v>167</v>
      </c>
      <c r="D29" s="12">
        <v>1000000</v>
      </c>
      <c r="E29" s="8">
        <f t="shared" si="4"/>
        <v>500</v>
      </c>
      <c r="F29" s="19">
        <v>1</v>
      </c>
      <c r="G29" s="19" t="s">
        <v>174</v>
      </c>
      <c r="H29" s="36" t="s">
        <v>177</v>
      </c>
      <c r="I29" s="36">
        <v>20</v>
      </c>
      <c r="J29" s="36">
        <v>100</v>
      </c>
      <c r="K29" s="10">
        <f t="shared" si="5"/>
        <v>0.99414000000000002</v>
      </c>
      <c r="L29" s="10">
        <f t="shared" si="6"/>
        <v>100589.45420162199</v>
      </c>
      <c r="M29" s="19"/>
      <c r="N29" s="19"/>
      <c r="O29" s="12">
        <f t="shared" si="7"/>
        <v>9941.4</v>
      </c>
      <c r="P29">
        <v>5</v>
      </c>
      <c r="Q29">
        <v>49707</v>
      </c>
    </row>
    <row r="30" spans="1:17">
      <c r="A30" s="89"/>
      <c r="B30" s="16" t="s">
        <v>166</v>
      </c>
      <c r="C30" s="88" t="s">
        <v>167</v>
      </c>
      <c r="D30" s="12">
        <v>1000000</v>
      </c>
      <c r="E30" s="8">
        <f t="shared" si="4"/>
        <v>250</v>
      </c>
      <c r="F30" s="12">
        <v>1</v>
      </c>
      <c r="G30" s="12" t="s">
        <v>174</v>
      </c>
      <c r="H30" s="8" t="s">
        <v>177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192448.327624033</v>
      </c>
      <c r="M30" s="12"/>
      <c r="N30" s="12"/>
      <c r="O30" s="12">
        <f t="shared" si="7"/>
        <v>5196.2</v>
      </c>
      <c r="P30">
        <v>5</v>
      </c>
      <c r="Q30">
        <v>25981</v>
      </c>
    </row>
    <row r="31" spans="1:17">
      <c r="A31" s="89"/>
      <c r="B31" s="16" t="s">
        <v>166</v>
      </c>
      <c r="C31" s="88" t="s">
        <v>167</v>
      </c>
      <c r="D31" s="12">
        <v>1000000</v>
      </c>
      <c r="E31" s="8">
        <f t="shared" si="4"/>
        <v>50000</v>
      </c>
      <c r="F31" s="12">
        <v>1</v>
      </c>
      <c r="G31" s="12" t="s">
        <v>176</v>
      </c>
      <c r="H31" s="8" t="s">
        <v>177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2303.3460708370999</v>
      </c>
      <c r="M31" s="12"/>
      <c r="N31" s="12"/>
      <c r="O31" s="12">
        <f t="shared" si="7"/>
        <v>434151</v>
      </c>
      <c r="P31">
        <v>1</v>
      </c>
      <c r="Q31">
        <v>434151</v>
      </c>
    </row>
    <row r="32" spans="1:17">
      <c r="A32" s="89"/>
      <c r="B32" s="16" t="s">
        <v>166</v>
      </c>
      <c r="C32" s="88" t="s">
        <v>167</v>
      </c>
      <c r="D32" s="12">
        <v>1000000</v>
      </c>
      <c r="E32" s="8">
        <f t="shared" si="4"/>
        <v>1000</v>
      </c>
      <c r="F32" s="12">
        <v>1</v>
      </c>
      <c r="G32" s="12" t="s">
        <v>176</v>
      </c>
      <c r="H32" s="8" t="s">
        <v>177</v>
      </c>
      <c r="I32" s="8">
        <v>20</v>
      </c>
      <c r="J32" s="8">
        <v>50</v>
      </c>
      <c r="K32" s="10">
        <f t="shared" si="5"/>
        <v>0.70820000000000005</v>
      </c>
      <c r="L32" s="10">
        <f t="shared" si="6"/>
        <v>70601.5249929399</v>
      </c>
      <c r="M32" s="12"/>
      <c r="N32" s="12"/>
      <c r="O32" s="12">
        <f t="shared" si="7"/>
        <v>14164</v>
      </c>
      <c r="P32">
        <v>5</v>
      </c>
      <c r="Q32">
        <v>70820</v>
      </c>
    </row>
    <row r="33" spans="1:17">
      <c r="A33" s="89"/>
      <c r="B33" s="16" t="s">
        <v>166</v>
      </c>
      <c r="C33" s="88" t="s">
        <v>167</v>
      </c>
      <c r="D33" s="12">
        <v>1000000</v>
      </c>
      <c r="E33" s="8">
        <f t="shared" si="4"/>
        <v>500</v>
      </c>
      <c r="F33" s="19">
        <v>1</v>
      </c>
      <c r="G33" s="19" t="s">
        <v>176</v>
      </c>
      <c r="H33" s="36" t="s">
        <v>177</v>
      </c>
      <c r="I33" s="36">
        <v>20</v>
      </c>
      <c r="J33" s="36">
        <v>100</v>
      </c>
      <c r="K33" s="10">
        <f t="shared" si="5"/>
        <v>0.93330000000000002</v>
      </c>
      <c r="L33" s="10">
        <f t="shared" si="6"/>
        <v>107146.683810136</v>
      </c>
      <c r="M33" s="19"/>
      <c r="N33" s="19"/>
      <c r="O33" s="12">
        <f t="shared" si="7"/>
        <v>9333</v>
      </c>
      <c r="P33">
        <v>5</v>
      </c>
      <c r="Q33">
        <v>46665</v>
      </c>
    </row>
    <row r="34" spans="1:17">
      <c r="A34" s="89"/>
      <c r="B34" s="16" t="s">
        <v>166</v>
      </c>
      <c r="C34" s="88" t="s">
        <v>167</v>
      </c>
      <c r="D34" s="12">
        <v>1000000</v>
      </c>
      <c r="E34" s="8">
        <f t="shared" si="4"/>
        <v>250</v>
      </c>
      <c r="F34" s="12">
        <v>1</v>
      </c>
      <c r="G34" s="12" t="s">
        <v>176</v>
      </c>
      <c r="H34" s="8" t="s">
        <v>177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214989.035559187</v>
      </c>
      <c r="M34" s="12"/>
      <c r="N34" s="12"/>
      <c r="O34" s="12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customWidth="1"/>
    <col min="10" max="10" width="16.08984375" customWidth="1"/>
    <col min="11" max="11" width="14.26953125" customWidth="1"/>
  </cols>
  <sheetData>
    <row r="1" spans="1:14">
      <c r="A1" s="111" t="s">
        <v>178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4" ht="28">
      <c r="A2" s="5" t="s">
        <v>179</v>
      </c>
      <c r="B2" s="5" t="s">
        <v>117</v>
      </c>
      <c r="C2" s="5" t="s">
        <v>118</v>
      </c>
      <c r="D2" s="5" t="s">
        <v>152</v>
      </c>
      <c r="E2" s="5" t="s">
        <v>120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7" t="s">
        <v>180</v>
      </c>
      <c r="L2" s="7" t="s">
        <v>127</v>
      </c>
      <c r="M2" s="7" t="s">
        <v>128</v>
      </c>
    </row>
    <row r="3" spans="1:14">
      <c r="A3" s="118" t="s">
        <v>181</v>
      </c>
      <c r="B3" s="12" t="s">
        <v>182</v>
      </c>
      <c r="C3" s="16">
        <v>20000000</v>
      </c>
      <c r="D3" s="8">
        <f>C3/E3/G3/H3</f>
        <v>125000</v>
      </c>
      <c r="E3" s="12">
        <v>4</v>
      </c>
      <c r="F3" s="8" t="s">
        <v>137</v>
      </c>
      <c r="G3" s="8">
        <v>20</v>
      </c>
      <c r="H3" s="8">
        <v>2</v>
      </c>
      <c r="I3" s="12"/>
      <c r="J3" s="10"/>
      <c r="K3" s="12"/>
      <c r="L3" s="30">
        <v>5.08</v>
      </c>
      <c r="M3" s="30">
        <v>388</v>
      </c>
    </row>
    <row r="4" spans="1:14">
      <c r="A4" s="119"/>
      <c r="B4" s="12" t="s">
        <v>182</v>
      </c>
      <c r="C4" s="16">
        <v>20000000</v>
      </c>
      <c r="D4" s="8">
        <f t="shared" ref="D4:D22" si="0">C4/E4/G4/H4</f>
        <v>2500</v>
      </c>
      <c r="E4" s="12">
        <v>4</v>
      </c>
      <c r="F4" s="8" t="s">
        <v>137</v>
      </c>
      <c r="G4" s="8">
        <v>20</v>
      </c>
      <c r="H4" s="8">
        <v>100</v>
      </c>
      <c r="I4" s="12"/>
      <c r="J4" s="10"/>
      <c r="K4" s="12"/>
      <c r="L4" s="30">
        <v>7.49</v>
      </c>
      <c r="M4" s="27">
        <v>13096</v>
      </c>
    </row>
    <row r="5" spans="1:14">
      <c r="A5" s="119"/>
      <c r="B5" s="12" t="s">
        <v>182</v>
      </c>
      <c r="C5" s="16">
        <v>20000000</v>
      </c>
      <c r="D5" s="8">
        <f t="shared" si="0"/>
        <v>1250</v>
      </c>
      <c r="E5" s="12">
        <v>4</v>
      </c>
      <c r="F5" s="8" t="s">
        <v>137</v>
      </c>
      <c r="G5" s="8">
        <v>20</v>
      </c>
      <c r="H5" s="8">
        <v>200</v>
      </c>
      <c r="I5" s="12"/>
      <c r="J5" s="10"/>
      <c r="K5" s="12"/>
      <c r="L5" s="81">
        <v>12.58</v>
      </c>
      <c r="M5" s="82">
        <v>9106</v>
      </c>
    </row>
    <row r="6" spans="1:14">
      <c r="A6" s="119"/>
      <c r="B6" s="12" t="s">
        <v>182</v>
      </c>
      <c r="C6" s="16">
        <v>20000000</v>
      </c>
      <c r="D6" s="8">
        <f t="shared" si="0"/>
        <v>125000</v>
      </c>
      <c r="E6" s="12">
        <v>4</v>
      </c>
      <c r="F6" s="8" t="s">
        <v>138</v>
      </c>
      <c r="G6" s="8">
        <v>20</v>
      </c>
      <c r="H6" s="8">
        <v>2</v>
      </c>
      <c r="I6" s="12"/>
      <c r="J6" s="10"/>
      <c r="K6" s="12"/>
      <c r="L6" s="30">
        <v>1.91</v>
      </c>
      <c r="M6" s="27">
        <v>1039</v>
      </c>
    </row>
    <row r="7" spans="1:14">
      <c r="A7" s="119"/>
      <c r="B7" s="12" t="s">
        <v>182</v>
      </c>
      <c r="C7" s="16">
        <v>20000000</v>
      </c>
      <c r="D7" s="8">
        <f t="shared" si="0"/>
        <v>2500</v>
      </c>
      <c r="E7" s="12">
        <v>4</v>
      </c>
      <c r="F7" s="8" t="s">
        <v>138</v>
      </c>
      <c r="G7" s="8">
        <v>20</v>
      </c>
      <c r="H7" s="8">
        <v>100</v>
      </c>
      <c r="I7" s="12"/>
      <c r="J7" s="10"/>
      <c r="K7" s="12"/>
      <c r="L7" s="30">
        <v>1.41</v>
      </c>
      <c r="M7" s="27">
        <v>69529</v>
      </c>
    </row>
    <row r="8" spans="1:14">
      <c r="A8" s="120"/>
      <c r="B8" s="12" t="s">
        <v>182</v>
      </c>
      <c r="C8" s="16">
        <v>20000000</v>
      </c>
      <c r="D8" s="8">
        <f t="shared" si="0"/>
        <v>1250</v>
      </c>
      <c r="E8" s="12">
        <v>4</v>
      </c>
      <c r="F8" s="8" t="s">
        <v>138</v>
      </c>
      <c r="G8" s="8">
        <v>20</v>
      </c>
      <c r="H8" s="8">
        <v>200</v>
      </c>
      <c r="I8" s="12"/>
      <c r="J8" s="10"/>
      <c r="K8" s="12"/>
      <c r="L8" s="83">
        <v>1.96</v>
      </c>
      <c r="M8" s="84">
        <v>98708</v>
      </c>
    </row>
    <row r="9" spans="1:14">
      <c r="A9" s="118" t="s">
        <v>181</v>
      </c>
      <c r="B9" s="12" t="s">
        <v>182</v>
      </c>
      <c r="C9" s="16">
        <v>20000000</v>
      </c>
      <c r="D9" s="8">
        <f t="shared" si="0"/>
        <v>125000</v>
      </c>
      <c r="E9" s="12">
        <v>4</v>
      </c>
      <c r="F9" s="8" t="s">
        <v>149</v>
      </c>
      <c r="G9" s="8">
        <v>20</v>
      </c>
      <c r="H9" s="8">
        <v>2</v>
      </c>
      <c r="I9" s="12"/>
      <c r="J9" s="10"/>
      <c r="K9" s="12"/>
      <c r="L9" s="30">
        <v>2.0299999999999998</v>
      </c>
      <c r="M9" s="30">
        <v>956</v>
      </c>
    </row>
    <row r="10" spans="1:14">
      <c r="A10" s="119"/>
      <c r="B10" s="12" t="s">
        <v>182</v>
      </c>
      <c r="C10" s="16">
        <v>20000000</v>
      </c>
      <c r="D10" s="8">
        <f t="shared" si="0"/>
        <v>2500</v>
      </c>
      <c r="E10" s="12">
        <v>4</v>
      </c>
      <c r="F10" s="8" t="s">
        <v>149</v>
      </c>
      <c r="G10" s="8">
        <v>20</v>
      </c>
      <c r="H10" s="8">
        <v>100</v>
      </c>
      <c r="I10" s="12"/>
      <c r="J10" s="10"/>
      <c r="K10" s="12"/>
    </row>
    <row r="11" spans="1:14">
      <c r="A11" s="119"/>
      <c r="B11" s="12" t="s">
        <v>182</v>
      </c>
      <c r="C11" s="16">
        <v>20000000</v>
      </c>
      <c r="D11" s="8">
        <f t="shared" si="0"/>
        <v>1250</v>
      </c>
      <c r="E11" s="12">
        <v>4</v>
      </c>
      <c r="F11" s="8" t="s">
        <v>149</v>
      </c>
      <c r="G11" s="8">
        <v>20</v>
      </c>
      <c r="H11" s="8">
        <v>200</v>
      </c>
      <c r="I11" s="12"/>
      <c r="J11" s="10"/>
      <c r="K11" s="12"/>
      <c r="L11" s="81">
        <v>4.88</v>
      </c>
      <c r="M11" s="82">
        <v>38330</v>
      </c>
    </row>
    <row r="12" spans="1:14">
      <c r="A12" s="119"/>
      <c r="B12" s="12" t="s">
        <v>182</v>
      </c>
      <c r="C12" s="16">
        <v>20000000</v>
      </c>
      <c r="D12" s="8">
        <f t="shared" si="0"/>
        <v>125000</v>
      </c>
      <c r="E12" s="12">
        <v>4</v>
      </c>
      <c r="F12" s="8" t="s">
        <v>150</v>
      </c>
      <c r="G12" s="8">
        <v>20</v>
      </c>
      <c r="H12" s="8">
        <v>2</v>
      </c>
      <c r="I12" s="12"/>
      <c r="J12" s="10"/>
      <c r="K12" s="12"/>
      <c r="L12" s="30">
        <v>1.26</v>
      </c>
      <c r="M12" s="27">
        <v>1578</v>
      </c>
    </row>
    <row r="13" spans="1:14">
      <c r="A13" s="119"/>
      <c r="B13" s="12" t="s">
        <v>182</v>
      </c>
      <c r="C13" s="16">
        <v>20000000</v>
      </c>
      <c r="D13" s="8">
        <f t="shared" si="0"/>
        <v>2500</v>
      </c>
      <c r="E13" s="12">
        <v>4</v>
      </c>
      <c r="F13" s="8" t="s">
        <v>150</v>
      </c>
      <c r="G13" s="8">
        <v>20</v>
      </c>
      <c r="H13" s="8">
        <v>100</v>
      </c>
      <c r="I13" s="12"/>
      <c r="J13" s="10"/>
      <c r="K13" s="12"/>
    </row>
    <row r="14" spans="1:14">
      <c r="A14" s="120"/>
      <c r="B14" s="12" t="s">
        <v>182</v>
      </c>
      <c r="C14" s="16">
        <v>20000000</v>
      </c>
      <c r="D14" s="8">
        <f t="shared" si="0"/>
        <v>1250</v>
      </c>
      <c r="E14" s="12">
        <v>4</v>
      </c>
      <c r="F14" s="8" t="s">
        <v>150</v>
      </c>
      <c r="G14" s="8">
        <v>20</v>
      </c>
      <c r="H14" s="8">
        <v>200</v>
      </c>
      <c r="I14" s="12"/>
      <c r="J14" s="10"/>
      <c r="K14" s="12"/>
      <c r="L14" s="30">
        <v>1.57</v>
      </c>
      <c r="M14" s="27">
        <v>121196</v>
      </c>
    </row>
    <row r="15" spans="1:14">
      <c r="A15" s="118" t="s">
        <v>183</v>
      </c>
      <c r="B15" s="12" t="s">
        <v>182</v>
      </c>
      <c r="C15" s="16">
        <v>20000000</v>
      </c>
      <c r="D15" s="8">
        <f t="shared" si="0"/>
        <v>83333.333333333299</v>
      </c>
      <c r="E15" s="12">
        <v>4</v>
      </c>
      <c r="F15" s="8" t="s">
        <v>137</v>
      </c>
      <c r="G15" s="8">
        <v>20</v>
      </c>
      <c r="H15" s="8">
        <v>3</v>
      </c>
      <c r="I15" s="12"/>
      <c r="J15" s="10"/>
      <c r="K15" s="12"/>
      <c r="L15" s="12">
        <v>5.17</v>
      </c>
      <c r="M15" s="12">
        <v>574</v>
      </c>
      <c r="N15" s="85"/>
    </row>
    <row r="16" spans="1:14">
      <c r="A16" s="119"/>
      <c r="B16" s="12" t="s">
        <v>182</v>
      </c>
      <c r="C16" s="16">
        <v>20000000</v>
      </c>
      <c r="D16" s="8">
        <f t="shared" si="0"/>
        <v>833.33333333333303</v>
      </c>
      <c r="E16" s="12">
        <v>4</v>
      </c>
      <c r="F16" s="8" t="s">
        <v>137</v>
      </c>
      <c r="G16" s="8">
        <v>20</v>
      </c>
      <c r="H16" s="8">
        <v>300</v>
      </c>
      <c r="I16" s="12"/>
      <c r="J16" s="10"/>
      <c r="K16" s="12"/>
      <c r="L16" s="12">
        <v>12.44</v>
      </c>
      <c r="M16" s="24">
        <v>23674</v>
      </c>
      <c r="N16" s="85"/>
    </row>
    <row r="17" spans="1:14">
      <c r="A17" s="119"/>
      <c r="B17" s="12" t="s">
        <v>182</v>
      </c>
      <c r="C17" s="16">
        <v>20000000</v>
      </c>
      <c r="D17" s="8">
        <f t="shared" si="0"/>
        <v>83333.333333333299</v>
      </c>
      <c r="E17" s="12">
        <v>4</v>
      </c>
      <c r="F17" s="8" t="s">
        <v>138</v>
      </c>
      <c r="G17" s="8">
        <v>20</v>
      </c>
      <c r="H17" s="8">
        <v>3</v>
      </c>
      <c r="I17" s="12"/>
      <c r="J17" s="10"/>
      <c r="K17" s="12"/>
      <c r="L17" s="12">
        <v>1.92</v>
      </c>
      <c r="M17" s="24">
        <v>1546</v>
      </c>
      <c r="N17" s="85"/>
    </row>
    <row r="18" spans="1:14">
      <c r="A18" s="120"/>
      <c r="B18" s="12" t="s">
        <v>182</v>
      </c>
      <c r="C18" s="16">
        <v>20000000</v>
      </c>
      <c r="D18" s="8">
        <f t="shared" si="0"/>
        <v>833.33333333333303</v>
      </c>
      <c r="E18" s="12">
        <v>4</v>
      </c>
      <c r="F18" s="8" t="s">
        <v>138</v>
      </c>
      <c r="G18" s="8">
        <v>20</v>
      </c>
      <c r="H18" s="8">
        <v>300</v>
      </c>
      <c r="I18" s="12"/>
      <c r="J18" s="10"/>
      <c r="K18" s="12"/>
      <c r="L18" s="12">
        <v>2</v>
      </c>
      <c r="M18" s="24">
        <v>142380</v>
      </c>
      <c r="N18" s="85"/>
    </row>
    <row r="19" spans="1:14">
      <c r="A19" s="118" t="s">
        <v>183</v>
      </c>
      <c r="B19" s="12" t="s">
        <v>182</v>
      </c>
      <c r="C19" s="16">
        <v>20000000</v>
      </c>
      <c r="D19" s="8">
        <f t="shared" si="0"/>
        <v>250000</v>
      </c>
      <c r="E19" s="12">
        <v>4</v>
      </c>
      <c r="F19" s="8" t="s">
        <v>149</v>
      </c>
      <c r="G19" s="8">
        <v>20</v>
      </c>
      <c r="H19" s="8">
        <v>1</v>
      </c>
      <c r="I19" s="12"/>
      <c r="J19" s="10"/>
      <c r="K19" s="12"/>
      <c r="L19" s="12">
        <v>2.4</v>
      </c>
      <c r="M19" s="24">
        <v>1205</v>
      </c>
      <c r="N19" s="85"/>
    </row>
    <row r="20" spans="1:14">
      <c r="A20" s="119"/>
      <c r="B20" s="12" t="s">
        <v>182</v>
      </c>
      <c r="C20" s="16">
        <v>20000000</v>
      </c>
      <c r="D20" s="8">
        <f t="shared" si="0"/>
        <v>833.33333333333303</v>
      </c>
      <c r="E20" s="12">
        <v>4</v>
      </c>
      <c r="F20" s="8" t="s">
        <v>149</v>
      </c>
      <c r="G20" s="8">
        <v>20</v>
      </c>
      <c r="H20" s="8">
        <v>300</v>
      </c>
      <c r="I20" s="12"/>
      <c r="J20" s="10"/>
      <c r="K20" s="12"/>
      <c r="L20" s="12">
        <v>5.82</v>
      </c>
      <c r="M20" s="24">
        <v>20038</v>
      </c>
      <c r="N20" s="85"/>
    </row>
    <row r="21" spans="1:14">
      <c r="A21" s="119"/>
      <c r="B21" s="12" t="s">
        <v>182</v>
      </c>
      <c r="C21" s="16">
        <v>20000000</v>
      </c>
      <c r="D21" s="8">
        <f t="shared" si="0"/>
        <v>250000</v>
      </c>
      <c r="E21" s="12">
        <v>4</v>
      </c>
      <c r="F21" s="8" t="s">
        <v>150</v>
      </c>
      <c r="G21" s="8">
        <v>20</v>
      </c>
      <c r="H21" s="8">
        <v>1</v>
      </c>
      <c r="I21" s="12"/>
      <c r="J21" s="10"/>
      <c r="K21" s="12"/>
      <c r="L21" s="12">
        <v>1.23</v>
      </c>
      <c r="M21" s="24">
        <v>2439</v>
      </c>
      <c r="N21" s="85"/>
    </row>
    <row r="22" spans="1:14">
      <c r="A22" s="119"/>
      <c r="B22" s="12" t="s">
        <v>182</v>
      </c>
      <c r="C22" s="16">
        <v>20000000</v>
      </c>
      <c r="D22" s="8">
        <f t="shared" si="0"/>
        <v>833.33333333333303</v>
      </c>
      <c r="E22" s="12">
        <v>4</v>
      </c>
      <c r="F22" s="8" t="s">
        <v>150</v>
      </c>
      <c r="G22" s="8">
        <v>20</v>
      </c>
      <c r="H22" s="8">
        <v>300</v>
      </c>
      <c r="I22" s="12"/>
      <c r="J22" s="10"/>
      <c r="K22" s="12"/>
      <c r="L22" s="12">
        <v>1.64</v>
      </c>
      <c r="M22" s="24">
        <v>169646</v>
      </c>
      <c r="N22" s="85"/>
    </row>
  </sheetData>
  <mergeCells count="5">
    <mergeCell ref="A1:J1"/>
    <mergeCell ref="A3:A8"/>
    <mergeCell ref="A9:A14"/>
    <mergeCell ref="A15:A18"/>
    <mergeCell ref="A19:A22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customWidth="1"/>
  </cols>
  <sheetData>
    <row r="1" spans="1:18">
      <c r="A1" s="121" t="s">
        <v>184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8" ht="42">
      <c r="A2" s="70" t="s">
        <v>185</v>
      </c>
      <c r="B2" s="7" t="s">
        <v>186</v>
      </c>
      <c r="C2" s="71" t="s">
        <v>187</v>
      </c>
      <c r="D2" s="71" t="s">
        <v>188</v>
      </c>
      <c r="E2" s="71" t="s">
        <v>189</v>
      </c>
      <c r="F2" s="71" t="s">
        <v>122</v>
      </c>
      <c r="G2" s="71" t="s">
        <v>190</v>
      </c>
      <c r="H2" s="71" t="s">
        <v>191</v>
      </c>
      <c r="I2" s="71" t="s">
        <v>192</v>
      </c>
      <c r="J2" s="71" t="s">
        <v>121</v>
      </c>
      <c r="K2" s="78" t="s">
        <v>193</v>
      </c>
      <c r="L2" s="79" t="s">
        <v>194</v>
      </c>
      <c r="M2" s="79" t="s">
        <v>125</v>
      </c>
      <c r="N2" s="79" t="s">
        <v>141</v>
      </c>
    </row>
    <row r="3" spans="1:18">
      <c r="A3" s="9" t="s">
        <v>195</v>
      </c>
      <c r="B3" s="72" t="s">
        <v>196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73">
        <v>1</v>
      </c>
      <c r="I3" s="73">
        <v>1</v>
      </c>
      <c r="J3" s="73" t="s">
        <v>197</v>
      </c>
      <c r="K3" s="80">
        <v>19606</v>
      </c>
      <c r="L3" s="66">
        <f>N3/D3/F3</f>
        <v>0.61973999999999996</v>
      </c>
      <c r="M3" s="66">
        <f>1000/L3*E3</f>
        <v>161357.988834027</v>
      </c>
      <c r="N3" s="80">
        <f>O3/5</f>
        <v>6197.4</v>
      </c>
      <c r="O3">
        <v>30987</v>
      </c>
    </row>
    <row r="4" spans="1:18">
      <c r="A4" s="9" t="s">
        <v>195</v>
      </c>
      <c r="B4" s="72" t="s">
        <v>196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73">
        <v>1</v>
      </c>
      <c r="J4" s="73" t="s">
        <v>197</v>
      </c>
      <c r="K4" s="80">
        <v>76042</v>
      </c>
      <c r="L4" s="66">
        <f t="shared" ref="L4:L20" si="0">N4/D4/F4</f>
        <v>0.70987999999999996</v>
      </c>
      <c r="M4" s="66">
        <f t="shared" ref="M4:M20" si="1">1000/L4*E4</f>
        <v>140868.87924719701</v>
      </c>
      <c r="N4" s="80">
        <f t="shared" ref="N4:N20" si="2">O4/5</f>
        <v>7098.8</v>
      </c>
      <c r="O4">
        <v>35494</v>
      </c>
    </row>
    <row r="5" spans="1:18" s="69" customFormat="1">
      <c r="A5" s="9" t="s">
        <v>198</v>
      </c>
      <c r="B5" s="72" t="s">
        <v>196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73">
        <v>1</v>
      </c>
      <c r="I5" s="73">
        <v>1</v>
      </c>
      <c r="J5" s="73" t="s">
        <v>131</v>
      </c>
      <c r="K5" s="80">
        <v>19250</v>
      </c>
      <c r="L5" s="66">
        <f t="shared" si="0"/>
        <v>3.6295999999999999</v>
      </c>
      <c r="M5" s="66">
        <f t="shared" si="1"/>
        <v>27551.245316288299</v>
      </c>
      <c r="N5" s="80">
        <f t="shared" si="2"/>
        <v>36296</v>
      </c>
      <c r="O5">
        <v>181480</v>
      </c>
      <c r="P5"/>
      <c r="Q5"/>
      <c r="R5"/>
    </row>
    <row r="6" spans="1:18" s="69" customFormat="1">
      <c r="A6" s="9" t="s">
        <v>198</v>
      </c>
      <c r="B6" s="72" t="s">
        <v>196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73">
        <v>1</v>
      </c>
      <c r="J6" s="73" t="s">
        <v>131</v>
      </c>
      <c r="K6" s="80">
        <v>78083</v>
      </c>
      <c r="L6" s="66">
        <f t="shared" si="0"/>
        <v>4.1607599999999998</v>
      </c>
      <c r="M6" s="66">
        <f t="shared" si="1"/>
        <v>24034.0706986224</v>
      </c>
      <c r="N6" s="80">
        <f t="shared" si="2"/>
        <v>41607.599999999999</v>
      </c>
      <c r="O6">
        <v>208038</v>
      </c>
      <c r="P6"/>
      <c r="Q6"/>
      <c r="R6"/>
    </row>
    <row r="7" spans="1:18">
      <c r="A7" s="9" t="s">
        <v>199</v>
      </c>
      <c r="B7" s="72" t="s">
        <v>196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73">
        <v>1</v>
      </c>
      <c r="I7" s="73">
        <v>1</v>
      </c>
      <c r="J7" s="73" t="s">
        <v>200</v>
      </c>
      <c r="K7" s="80">
        <v>16242</v>
      </c>
      <c r="L7" s="66">
        <f t="shared" si="0"/>
        <v>0.93466000000000005</v>
      </c>
      <c r="M7" s="66">
        <f t="shared" si="1"/>
        <v>106990.777394989</v>
      </c>
      <c r="N7" s="80">
        <f t="shared" si="2"/>
        <v>9346.6</v>
      </c>
      <c r="O7">
        <v>46733</v>
      </c>
    </row>
    <row r="8" spans="1:18">
      <c r="A8" s="9" t="s">
        <v>199</v>
      </c>
      <c r="B8" s="72" t="s">
        <v>196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73">
        <v>1</v>
      </c>
      <c r="J8" s="73" t="s">
        <v>200</v>
      </c>
      <c r="K8" s="80">
        <v>60670</v>
      </c>
      <c r="L8" s="66">
        <f t="shared" si="0"/>
        <v>1.13154</v>
      </c>
      <c r="M8" s="66">
        <f t="shared" si="1"/>
        <v>88375.134772080506</v>
      </c>
      <c r="N8" s="80">
        <f t="shared" si="2"/>
        <v>11315.4</v>
      </c>
      <c r="O8">
        <v>56577</v>
      </c>
    </row>
    <row r="9" spans="1:18" s="69" customFormat="1">
      <c r="A9" s="9" t="s">
        <v>201</v>
      </c>
      <c r="B9" s="72" t="s">
        <v>196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73">
        <v>1</v>
      </c>
      <c r="I9" s="73">
        <v>1</v>
      </c>
      <c r="J9" s="73" t="s">
        <v>202</v>
      </c>
      <c r="K9" s="80">
        <v>16688</v>
      </c>
      <c r="L9" s="66">
        <f t="shared" si="0"/>
        <v>7.6920000000000002</v>
      </c>
      <c r="M9" s="66">
        <f t="shared" si="1"/>
        <v>13000.520020800799</v>
      </c>
      <c r="N9" s="80">
        <f t="shared" si="2"/>
        <v>76920</v>
      </c>
      <c r="O9">
        <v>384600</v>
      </c>
      <c r="P9"/>
      <c r="Q9"/>
      <c r="R9"/>
    </row>
    <row r="10" spans="1:18" s="69" customFormat="1">
      <c r="A10" s="9" t="s">
        <v>201</v>
      </c>
      <c r="B10" s="72" t="s">
        <v>196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73">
        <v>1</v>
      </c>
      <c r="J10" s="73" t="s">
        <v>202</v>
      </c>
      <c r="K10" s="80">
        <v>55973</v>
      </c>
      <c r="L10" s="66">
        <f t="shared" si="0"/>
        <v>8.7267799999999998</v>
      </c>
      <c r="M10" s="66">
        <f t="shared" si="1"/>
        <v>11458.980288262101</v>
      </c>
      <c r="N10" s="80">
        <f t="shared" si="2"/>
        <v>87267.8</v>
      </c>
      <c r="O10">
        <v>436339</v>
      </c>
      <c r="P10"/>
      <c r="Q10"/>
      <c r="R10"/>
    </row>
    <row r="11" spans="1:18">
      <c r="A11" s="9" t="s">
        <v>203</v>
      </c>
      <c r="B11" s="72" t="s">
        <v>196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73">
        <v>1</v>
      </c>
      <c r="I11" s="73">
        <v>1</v>
      </c>
      <c r="J11" s="73" t="s">
        <v>204</v>
      </c>
      <c r="K11" s="80">
        <v>13811</v>
      </c>
      <c r="L11" s="66"/>
      <c r="M11" s="66"/>
      <c r="N11" s="80"/>
    </row>
    <row r="12" spans="1:18">
      <c r="A12" s="9" t="s">
        <v>203</v>
      </c>
      <c r="B12" s="72" t="s">
        <v>196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73">
        <v>1</v>
      </c>
      <c r="J12" s="73" t="s">
        <v>204</v>
      </c>
      <c r="K12" s="80">
        <v>76258</v>
      </c>
      <c r="L12" s="66"/>
      <c r="M12" s="66"/>
      <c r="N12" s="80"/>
    </row>
    <row r="13" spans="1:18" s="69" customFormat="1">
      <c r="A13" s="74" t="s">
        <v>195</v>
      </c>
      <c r="B13" s="75" t="s">
        <v>205</v>
      </c>
      <c r="C13" s="8">
        <v>10000000</v>
      </c>
      <c r="D13" s="8">
        <v>500</v>
      </c>
      <c r="E13" s="76">
        <v>100</v>
      </c>
      <c r="F13" s="74">
        <v>20</v>
      </c>
      <c r="G13" s="76">
        <v>11</v>
      </c>
      <c r="H13" s="77">
        <v>1</v>
      </c>
      <c r="I13" s="77">
        <v>1</v>
      </c>
      <c r="J13" s="77" t="s">
        <v>197</v>
      </c>
      <c r="K13" s="80">
        <v>22601</v>
      </c>
      <c r="L13" s="66">
        <f t="shared" si="0"/>
        <v>1.9477800000000001</v>
      </c>
      <c r="M13" s="66">
        <f t="shared" si="1"/>
        <v>51340.500467198603</v>
      </c>
      <c r="N13" s="80">
        <f t="shared" si="2"/>
        <v>19477.8</v>
      </c>
      <c r="O13">
        <v>97389</v>
      </c>
      <c r="P13"/>
      <c r="Q13"/>
      <c r="R13"/>
    </row>
    <row r="14" spans="1:18" s="69" customFormat="1">
      <c r="A14" s="74" t="s">
        <v>195</v>
      </c>
      <c r="B14" s="75" t="s">
        <v>205</v>
      </c>
      <c r="C14" s="8">
        <v>10000000</v>
      </c>
      <c r="D14" s="8">
        <v>500</v>
      </c>
      <c r="E14" s="76">
        <v>100</v>
      </c>
      <c r="F14" s="74">
        <v>20</v>
      </c>
      <c r="G14" s="76">
        <v>12</v>
      </c>
      <c r="H14" s="74">
        <v>-1</v>
      </c>
      <c r="I14" s="77">
        <v>1</v>
      </c>
      <c r="J14" s="77" t="s">
        <v>197</v>
      </c>
      <c r="K14" s="80">
        <v>63175</v>
      </c>
      <c r="L14" s="66">
        <f t="shared" si="0"/>
        <v>1.1160600000000001</v>
      </c>
      <c r="M14" s="66">
        <f t="shared" si="1"/>
        <v>89600.917513395296</v>
      </c>
      <c r="N14" s="80">
        <f t="shared" si="2"/>
        <v>11160.6</v>
      </c>
      <c r="O14">
        <v>55803</v>
      </c>
      <c r="P14"/>
      <c r="Q14"/>
      <c r="R14"/>
    </row>
    <row r="15" spans="1:18">
      <c r="A15" s="74" t="s">
        <v>198</v>
      </c>
      <c r="B15" s="75" t="s">
        <v>205</v>
      </c>
      <c r="C15" s="8">
        <v>10000000</v>
      </c>
      <c r="D15" s="8">
        <v>500</v>
      </c>
      <c r="E15" s="76">
        <v>100</v>
      </c>
      <c r="F15" s="74">
        <v>20</v>
      </c>
      <c r="G15" s="76">
        <v>11</v>
      </c>
      <c r="H15" s="77">
        <v>1</v>
      </c>
      <c r="I15" s="77">
        <v>1</v>
      </c>
      <c r="J15" s="77" t="s">
        <v>131</v>
      </c>
      <c r="K15" s="80">
        <v>20713</v>
      </c>
      <c r="L15" s="66">
        <f t="shared" si="0"/>
        <v>7.4271799999999999</v>
      </c>
      <c r="M15" s="66">
        <f t="shared" si="1"/>
        <v>13464.060383618</v>
      </c>
      <c r="N15" s="80">
        <f t="shared" si="2"/>
        <v>74271.8</v>
      </c>
      <c r="O15">
        <v>371359</v>
      </c>
    </row>
    <row r="16" spans="1:18">
      <c r="A16" s="74" t="s">
        <v>198</v>
      </c>
      <c r="B16" s="75" t="s">
        <v>205</v>
      </c>
      <c r="C16" s="8">
        <v>10000000</v>
      </c>
      <c r="D16" s="8">
        <v>500</v>
      </c>
      <c r="E16" s="76">
        <v>100</v>
      </c>
      <c r="F16" s="74">
        <v>20</v>
      </c>
      <c r="G16" s="76">
        <v>12</v>
      </c>
      <c r="H16" s="74">
        <v>-1</v>
      </c>
      <c r="I16" s="77">
        <v>1</v>
      </c>
      <c r="J16" s="77" t="s">
        <v>131</v>
      </c>
      <c r="K16" s="80">
        <v>75662</v>
      </c>
      <c r="L16" s="66">
        <f t="shared" si="0"/>
        <v>8.8879199999999994</v>
      </c>
      <c r="M16" s="66">
        <f t="shared" si="1"/>
        <v>11251.226383675799</v>
      </c>
      <c r="N16" s="80">
        <f t="shared" si="2"/>
        <v>88879.2</v>
      </c>
      <c r="O16">
        <v>444396</v>
      </c>
    </row>
    <row r="17" spans="1:18" s="69" customFormat="1">
      <c r="A17" s="74" t="s">
        <v>199</v>
      </c>
      <c r="B17" s="75" t="s">
        <v>205</v>
      </c>
      <c r="C17" s="8">
        <v>10000000</v>
      </c>
      <c r="D17" s="8">
        <v>500</v>
      </c>
      <c r="E17" s="76">
        <v>100</v>
      </c>
      <c r="F17" s="74">
        <v>20</v>
      </c>
      <c r="G17" s="76">
        <v>11</v>
      </c>
      <c r="H17" s="77">
        <v>1</v>
      </c>
      <c r="I17" s="77">
        <v>1</v>
      </c>
      <c r="J17" s="77" t="s">
        <v>200</v>
      </c>
      <c r="K17" s="80">
        <v>17523</v>
      </c>
      <c r="L17" s="66">
        <f t="shared" si="0"/>
        <v>0.91098000000000001</v>
      </c>
      <c r="M17" s="66">
        <f t="shared" si="1"/>
        <v>109771.894004259</v>
      </c>
      <c r="N17" s="80">
        <f t="shared" si="2"/>
        <v>9109.7999999999993</v>
      </c>
      <c r="O17">
        <v>45549</v>
      </c>
      <c r="P17"/>
      <c r="Q17"/>
      <c r="R17"/>
    </row>
    <row r="18" spans="1:18" s="69" customFormat="1">
      <c r="A18" s="74" t="s">
        <v>199</v>
      </c>
      <c r="B18" s="75" t="s">
        <v>205</v>
      </c>
      <c r="C18" s="8">
        <v>10000000</v>
      </c>
      <c r="D18" s="8">
        <v>500</v>
      </c>
      <c r="E18" s="76">
        <v>100</v>
      </c>
      <c r="F18" s="74">
        <v>20</v>
      </c>
      <c r="G18" s="76">
        <v>12</v>
      </c>
      <c r="H18" s="74">
        <v>-1</v>
      </c>
      <c r="I18" s="77">
        <v>1</v>
      </c>
      <c r="J18" s="77" t="s">
        <v>200</v>
      </c>
      <c r="K18" s="80">
        <v>97897</v>
      </c>
      <c r="L18" s="66">
        <f t="shared" si="0"/>
        <v>1.15496</v>
      </c>
      <c r="M18" s="66">
        <f t="shared" si="1"/>
        <v>86583.0851284893</v>
      </c>
      <c r="N18" s="80">
        <f t="shared" si="2"/>
        <v>11549.6</v>
      </c>
      <c r="O18">
        <v>57748</v>
      </c>
      <c r="P18"/>
      <c r="Q18"/>
      <c r="R18"/>
    </row>
    <row r="19" spans="1:18">
      <c r="A19" s="74" t="s">
        <v>201</v>
      </c>
      <c r="B19" s="75" t="s">
        <v>205</v>
      </c>
      <c r="C19" s="8">
        <v>10000000</v>
      </c>
      <c r="D19" s="8">
        <v>500</v>
      </c>
      <c r="E19" s="76">
        <v>100</v>
      </c>
      <c r="F19" s="74">
        <v>20</v>
      </c>
      <c r="G19" s="76">
        <v>11</v>
      </c>
      <c r="H19" s="77">
        <v>1</v>
      </c>
      <c r="I19" s="77">
        <v>1</v>
      </c>
      <c r="J19" s="77" t="s">
        <v>202</v>
      </c>
      <c r="K19" s="80">
        <v>19707</v>
      </c>
      <c r="L19" s="66">
        <f t="shared" si="0"/>
        <v>7.7056800000000001</v>
      </c>
      <c r="M19" s="66">
        <f t="shared" si="1"/>
        <v>12977.4400182722</v>
      </c>
      <c r="N19" s="80">
        <f t="shared" si="2"/>
        <v>77056.800000000003</v>
      </c>
      <c r="O19">
        <v>385284</v>
      </c>
    </row>
    <row r="20" spans="1:18">
      <c r="A20" s="74" t="s">
        <v>201</v>
      </c>
      <c r="B20" s="75" t="s">
        <v>205</v>
      </c>
      <c r="C20" s="8">
        <v>10000000</v>
      </c>
      <c r="D20" s="8">
        <v>500</v>
      </c>
      <c r="E20" s="76">
        <v>100</v>
      </c>
      <c r="F20" s="74">
        <v>20</v>
      </c>
      <c r="G20" s="76">
        <v>12</v>
      </c>
      <c r="H20" s="74">
        <v>-1</v>
      </c>
      <c r="I20" s="77">
        <v>1</v>
      </c>
      <c r="J20" s="77" t="s">
        <v>202</v>
      </c>
      <c r="K20" s="80">
        <v>124061</v>
      </c>
      <c r="L20" s="66">
        <f t="shared" si="0"/>
        <v>6.7429600000000001</v>
      </c>
      <c r="M20" s="66">
        <f t="shared" si="1"/>
        <v>14830.282249931801</v>
      </c>
      <c r="N20" s="80">
        <f t="shared" si="2"/>
        <v>67429.600000000006</v>
      </c>
      <c r="O20">
        <v>337148</v>
      </c>
    </row>
    <row r="21" spans="1:18" s="69" customFormat="1">
      <c r="A21" s="74" t="s">
        <v>203</v>
      </c>
      <c r="B21" s="75" t="s">
        <v>205</v>
      </c>
      <c r="C21" s="8">
        <v>10000000</v>
      </c>
      <c r="D21" s="8">
        <v>500</v>
      </c>
      <c r="E21" s="76">
        <v>100</v>
      </c>
      <c r="F21" s="74">
        <v>20</v>
      </c>
      <c r="G21" s="76">
        <v>11</v>
      </c>
      <c r="H21" s="77">
        <v>1</v>
      </c>
      <c r="I21" s="77">
        <v>1</v>
      </c>
      <c r="J21" s="77" t="s">
        <v>204</v>
      </c>
      <c r="K21" s="80">
        <v>16031</v>
      </c>
      <c r="L21" s="66"/>
      <c r="M21" s="66"/>
      <c r="N21" s="80"/>
      <c r="O21"/>
      <c r="P21"/>
      <c r="Q21"/>
      <c r="R21"/>
    </row>
    <row r="22" spans="1:18" s="69" customFormat="1">
      <c r="A22" s="74" t="s">
        <v>203</v>
      </c>
      <c r="B22" s="75" t="s">
        <v>205</v>
      </c>
      <c r="C22" s="8">
        <v>10000000</v>
      </c>
      <c r="D22" s="8">
        <v>500</v>
      </c>
      <c r="E22" s="76">
        <v>100</v>
      </c>
      <c r="F22" s="74">
        <v>20</v>
      </c>
      <c r="G22" s="76">
        <v>12</v>
      </c>
      <c r="H22" s="74">
        <v>-1</v>
      </c>
      <c r="I22" s="77">
        <v>1</v>
      </c>
      <c r="J22" s="77" t="s">
        <v>204</v>
      </c>
      <c r="K22" s="80">
        <v>93296</v>
      </c>
      <c r="L22" s="66"/>
      <c r="M22" s="66"/>
      <c r="N22" s="80"/>
      <c r="O22"/>
      <c r="P22"/>
      <c r="Q22"/>
      <c r="R22"/>
    </row>
  </sheetData>
  <mergeCells count="1">
    <mergeCell ref="A1:M1"/>
  </mergeCells>
  <phoneticPr fontId="1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22" zoomScale="85" zoomScaleNormal="85" workbookViewId="0">
      <selection activeCell="H37" sqref="H37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111"/>
      <c r="C1" s="111"/>
      <c r="D1" s="111"/>
      <c r="E1" s="111"/>
      <c r="F1" s="111"/>
      <c r="G1" s="111"/>
      <c r="H1" s="111"/>
      <c r="I1" s="111"/>
      <c r="J1" s="111"/>
    </row>
    <row r="2" spans="1:18" ht="42">
      <c r="A2" s="5" t="s">
        <v>206</v>
      </c>
      <c r="B2" s="5" t="s">
        <v>117</v>
      </c>
      <c r="C2" s="5" t="s">
        <v>120</v>
      </c>
      <c r="D2" s="5" t="s">
        <v>121</v>
      </c>
      <c r="E2" s="5" t="s">
        <v>207</v>
      </c>
      <c r="F2" s="5" t="s">
        <v>123</v>
      </c>
      <c r="G2" s="6" t="s">
        <v>124</v>
      </c>
      <c r="H2" s="6" t="s">
        <v>125</v>
      </c>
      <c r="I2" s="6" t="s">
        <v>164</v>
      </c>
      <c r="J2" s="7" t="s">
        <v>165</v>
      </c>
      <c r="K2" s="7" t="s">
        <v>122</v>
      </c>
    </row>
    <row r="3" spans="1:18">
      <c r="A3" s="122">
        <v>6</v>
      </c>
      <c r="B3" s="12" t="s">
        <v>182</v>
      </c>
      <c r="C3" s="12">
        <v>1</v>
      </c>
      <c r="D3" s="8" t="s">
        <v>208</v>
      </c>
      <c r="E3" s="8">
        <v>8</v>
      </c>
      <c r="F3" s="8">
        <v>20</v>
      </c>
      <c r="G3" s="12"/>
      <c r="H3" s="12"/>
      <c r="I3" s="12"/>
      <c r="J3" s="12"/>
      <c r="K3" s="12"/>
    </row>
    <row r="4" spans="1:18">
      <c r="A4" s="115"/>
      <c r="B4" s="12" t="s">
        <v>182</v>
      </c>
      <c r="C4" s="12">
        <v>1</v>
      </c>
      <c r="D4" s="8" t="s">
        <v>208</v>
      </c>
      <c r="E4" s="8">
        <v>8</v>
      </c>
      <c r="F4" s="8">
        <v>50</v>
      </c>
      <c r="G4" s="12"/>
      <c r="H4" s="12"/>
      <c r="I4" s="12"/>
      <c r="J4" s="12"/>
      <c r="K4" s="12"/>
    </row>
    <row r="13" spans="1:18">
      <c r="H13" s="11">
        <f>1000*60*10</f>
        <v>600000</v>
      </c>
      <c r="I13" s="11">
        <f t="shared" ref="I13:R13" si="0">1000*60*10</f>
        <v>600000</v>
      </c>
      <c r="J13" s="11">
        <f t="shared" si="0"/>
        <v>600000</v>
      </c>
      <c r="K13" s="11">
        <f t="shared" si="0"/>
        <v>600000</v>
      </c>
      <c r="L13" s="11">
        <f t="shared" si="0"/>
        <v>600000</v>
      </c>
      <c r="M13" s="11">
        <f t="shared" si="0"/>
        <v>600000</v>
      </c>
      <c r="N13" s="11">
        <f t="shared" si="0"/>
        <v>600000</v>
      </c>
      <c r="O13" s="11">
        <f t="shared" si="0"/>
        <v>600000</v>
      </c>
      <c r="P13" s="11">
        <f t="shared" si="0"/>
        <v>600000</v>
      </c>
      <c r="Q13" s="11">
        <f t="shared" si="0"/>
        <v>600000</v>
      </c>
      <c r="R13" s="11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1.5827766466054101</v>
      </c>
      <c r="I35">
        <f t="shared" ref="I35:R35" si="2">I13/I34</f>
        <v>1.57118283095199</v>
      </c>
      <c r="J35">
        <f t="shared" si="2"/>
        <v>1.57203022856927</v>
      </c>
      <c r="K35">
        <f t="shared" si="2"/>
        <v>1.57275341022088</v>
      </c>
      <c r="L35">
        <f t="shared" si="2"/>
        <v>1.5777159196269399</v>
      </c>
      <c r="M35">
        <f t="shared" si="2"/>
        <v>1.5732544643389801</v>
      </c>
      <c r="N35">
        <f t="shared" si="2"/>
        <v>1.5783758302256901</v>
      </c>
      <c r="O35">
        <f t="shared" si="2"/>
        <v>1.5776702858423</v>
      </c>
      <c r="P35">
        <f t="shared" si="2"/>
        <v>1.57713490838292</v>
      </c>
      <c r="Q35">
        <f t="shared" si="2"/>
        <v>1.5824629347619099</v>
      </c>
      <c r="R35">
        <f t="shared" si="2"/>
        <v>1.57610498750543</v>
      </c>
    </row>
    <row r="36" spans="8:19">
      <c r="H36">
        <f>1000/H35*20*4</f>
        <v>50544.086666666699</v>
      </c>
      <c r="I36">
        <f t="shared" ref="I36:R36" si="3">1000/I35*20*4</f>
        <v>50917.053333333301</v>
      </c>
      <c r="J36">
        <f t="shared" si="3"/>
        <v>50889.606666666703</v>
      </c>
      <c r="K36">
        <f t="shared" si="3"/>
        <v>50866.206666666701</v>
      </c>
      <c r="L36">
        <f t="shared" si="3"/>
        <v>50706.213333333297</v>
      </c>
      <c r="M36">
        <f t="shared" si="3"/>
        <v>50850.006666666697</v>
      </c>
      <c r="N36">
        <f t="shared" si="3"/>
        <v>50685.0133333333</v>
      </c>
      <c r="O36">
        <f t="shared" si="3"/>
        <v>50707.68</v>
      </c>
      <c r="P36">
        <f t="shared" si="3"/>
        <v>50724.893333333297</v>
      </c>
      <c r="Q36">
        <f t="shared" si="3"/>
        <v>50554.106666666703</v>
      </c>
      <c r="R36">
        <f t="shared" si="3"/>
        <v>50758.04</v>
      </c>
      <c r="S36">
        <f>AVERAGE(H36:R36)</f>
        <v>50745.718787878803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11">
        <f>1000*60*10</f>
        <v>600000</v>
      </c>
      <c r="I42" s="11">
        <f t="shared" ref="I42:R42" si="4">1000*60*10</f>
        <v>600000</v>
      </c>
      <c r="J42" s="11">
        <f t="shared" si="4"/>
        <v>600000</v>
      </c>
      <c r="K42" s="11">
        <f t="shared" si="4"/>
        <v>600000</v>
      </c>
      <c r="L42" s="11">
        <f t="shared" si="4"/>
        <v>600000</v>
      </c>
      <c r="M42" s="11">
        <f t="shared" si="4"/>
        <v>600000</v>
      </c>
      <c r="N42" s="11">
        <f t="shared" si="4"/>
        <v>600000</v>
      </c>
      <c r="O42" s="11">
        <f t="shared" si="4"/>
        <v>600000</v>
      </c>
      <c r="P42" s="11">
        <f t="shared" si="4"/>
        <v>600000</v>
      </c>
      <c r="Q42" s="11">
        <f t="shared" si="4"/>
        <v>600000</v>
      </c>
      <c r="R42" s="11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269906.82181818201</v>
      </c>
    </row>
    <row r="94" spans="8:19">
      <c r="H94">
        <f>H42/H93</f>
        <v>2.143169739472</v>
      </c>
      <c r="I94">
        <f t="shared" ref="I94:R94" si="6">I42/I93</f>
        <v>2.1945117163883299</v>
      </c>
      <c r="J94">
        <f t="shared" si="6"/>
        <v>2.22774488429947</v>
      </c>
      <c r="K94">
        <f t="shared" si="6"/>
        <v>2.2345436614934502</v>
      </c>
      <c r="L94">
        <f t="shared" si="6"/>
        <v>2.23952077838576</v>
      </c>
      <c r="M94">
        <f t="shared" si="6"/>
        <v>2.2324220760051898</v>
      </c>
      <c r="N94">
        <f t="shared" si="6"/>
        <v>2.2381328600428398</v>
      </c>
      <c r="O94">
        <f t="shared" si="6"/>
        <v>2.2380458696453198</v>
      </c>
      <c r="P94">
        <f t="shared" si="6"/>
        <v>2.23536717470602</v>
      </c>
      <c r="Q94">
        <f t="shared" si="6"/>
        <v>2.2390277007282702</v>
      </c>
      <c r="R94">
        <f t="shared" si="6"/>
        <v>2.2344165089416901</v>
      </c>
    </row>
    <row r="95" spans="8:19">
      <c r="H95">
        <f>1000/H94*50*4</f>
        <v>93319.72</v>
      </c>
      <c r="I95">
        <f t="shared" ref="I95:R95" si="7">1000/I94*50*4</f>
        <v>91136.446666666699</v>
      </c>
      <c r="J95">
        <f t="shared" si="7"/>
        <v>89776.886666666702</v>
      </c>
      <c r="K95">
        <f t="shared" si="7"/>
        <v>89503.733333333294</v>
      </c>
      <c r="L95">
        <f t="shared" si="7"/>
        <v>89304.82</v>
      </c>
      <c r="M95">
        <f t="shared" si="7"/>
        <v>89588.793333333306</v>
      </c>
      <c r="N95">
        <f t="shared" si="7"/>
        <v>89360.2</v>
      </c>
      <c r="O95">
        <f t="shared" si="7"/>
        <v>89363.673333333296</v>
      </c>
      <c r="P95">
        <f t="shared" si="7"/>
        <v>89470.76</v>
      </c>
      <c r="Q95">
        <f t="shared" si="7"/>
        <v>89324.486666666693</v>
      </c>
      <c r="R95">
        <f t="shared" si="7"/>
        <v>89508.826666666602</v>
      </c>
      <c r="S95">
        <f>AVERAGE(H95:R95)</f>
        <v>89968.940606060598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数据结构</vt:lpstr>
      <vt:lpstr>事务</vt:lpstr>
      <vt:lpstr>事务隔离</vt:lpstr>
      <vt:lpstr>事务批量</vt:lpstr>
      <vt:lpstr>并发事务</vt:lpstr>
      <vt:lpstr>cachestore写入方式</vt:lpstr>
      <vt:lpstr>cachestore数据载入</vt:lpstr>
      <vt:lpstr>索引</vt:lpstr>
      <vt:lpstr>索引范围亲和性</vt:lpstr>
      <vt:lpstr>区间计算</vt:lpstr>
      <vt:lpstr>关联表</vt:lpstr>
      <vt:lpstr>模糊查询</vt:lpstr>
      <vt:lpstr>key模糊</vt:lpstr>
      <vt:lpstr>value过滤</vt:lpstr>
      <vt:lpstr>direct io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2020-09-25T06:19:38Z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