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dvin.somogyi\Desktop\Business Canvas\Training\Training2\New Project\"/>
    </mc:Choice>
  </mc:AlternateContent>
  <xr:revisionPtr revIDLastSave="0" documentId="13_ncr:1_{378A0512-D141-402E-B654-45B820325D8D}" xr6:coauthVersionLast="45" xr6:coauthVersionMax="45" xr10:uidLastSave="{00000000-0000-0000-0000-000000000000}"/>
  <bookViews>
    <workbookView xWindow="-110" yWindow="-110" windowWidth="19420" windowHeight="10420" tabRatio="915" activeTab="3" xr2:uid="{00000000-000D-0000-FFFF-FFFF00000000}"/>
  </bookViews>
  <sheets>
    <sheet name="Skye Lookup Input" sheetId="41" r:id="rId1"/>
    <sheet name="Skye Lookup Output" sheetId="40" r:id="rId2"/>
    <sheet name="Skye Lookup Grid Output" sheetId="44" r:id="rId3"/>
    <sheet name="Algorithm" sheetId="43" r:id="rId4"/>
    <sheet name="Sheet1" sheetId="42" state="hidden" r:id="rId5"/>
  </sheets>
  <definedNames>
    <definedName name="List_Age">#REF!</definedName>
    <definedName name="List_AgencyRepairVehAge">#REF!</definedName>
    <definedName name="List_Channel">#REF!</definedName>
    <definedName name="List_CommuteArea">#REF!</definedName>
    <definedName name="List_DefDeductible">#REF!</definedName>
    <definedName name="List_DrivingExp">#REF!</definedName>
    <definedName name="List_Emirate">#REF!</definedName>
    <definedName name="List_Gender">#REF!</definedName>
    <definedName name="List_HorsePower">#REF!</definedName>
    <definedName name="List_MaritalStatus">#REF!</definedName>
    <definedName name="List_MultiProd">#REF!</definedName>
    <definedName name="List_MultiVeh">#REF!</definedName>
    <definedName name="List_Nationality">#REF!</definedName>
    <definedName name="List_NCD">#REF!</definedName>
    <definedName name="List_NCDProt">#REF!</definedName>
    <definedName name="list_Product">#REF!</definedName>
    <definedName name="List_Schemes">#REF!</definedName>
    <definedName name="List_SelDeductible">#REF!</definedName>
    <definedName name="List_Usage">#REF!</definedName>
    <definedName name="List_VehAge">#REF!</definedName>
    <definedName name="List_VehType">#REF!</definedName>
    <definedName name="T10_Factor">#REF!</definedName>
    <definedName name="T10_MaritalStatus">#REF!</definedName>
    <definedName name="T10_Product">#REF!</definedName>
    <definedName name="T11_Factor">#REF!</definedName>
    <definedName name="T11_MultiProd">#REF!</definedName>
    <definedName name="T11_MultiVeh">#REF!</definedName>
    <definedName name="T11_Product">#REF!</definedName>
    <definedName name="T12_CommuteArea">#REF!</definedName>
    <definedName name="T12_Factor">#REF!</definedName>
    <definedName name="T12_Product">#REF!</definedName>
    <definedName name="T13_Channel">#REF!</definedName>
    <definedName name="T13_Factor">#REF!</definedName>
    <definedName name="T13_Product">#REF!</definedName>
    <definedName name="T1A_Product">#REF!</definedName>
    <definedName name="T1a_Rate">#REF!</definedName>
    <definedName name="T1a_VehType">#REF!</definedName>
    <definedName name="T1b1_MinPrem">#REF!</definedName>
    <definedName name="T1b1_Product">#REF!</definedName>
    <definedName name="T1b1_VehType">#REF!</definedName>
    <definedName name="T1b2_MinPrem">#REF!</definedName>
    <definedName name="T1b2_Product">#REF!</definedName>
    <definedName name="T1b2_VehType">#REF!</definedName>
    <definedName name="T1d_Amount">#REF!</definedName>
    <definedName name="T1d_Cover">#REF!</definedName>
    <definedName name="T1d_Product">#REF!</definedName>
    <definedName name="T1d_VehType">#REF!</definedName>
    <definedName name="T1e_Factor">#REF!</definedName>
    <definedName name="T1e_NCDProt">#REF!</definedName>
    <definedName name="T1e_Product">#REF!</definedName>
    <definedName name="T1f_Factor">#REF!</definedName>
    <definedName name="T1f_MinAmount">#REF!</definedName>
    <definedName name="T1f_Product">#REF!</definedName>
    <definedName name="T1f_VehAge">#REF!</definedName>
    <definedName name="T2_Age">#REF!</definedName>
    <definedName name="T2_Factor">#REF!</definedName>
    <definedName name="T2_Gender">#REF!</definedName>
    <definedName name="T2_Product">#REF!</definedName>
    <definedName name="T3_Emirate">#REF!</definedName>
    <definedName name="T3_Factor">#REF!</definedName>
    <definedName name="T3_Product">#REF!</definedName>
    <definedName name="T4_Factor">#REF!</definedName>
    <definedName name="T4_Product">#REF!</definedName>
    <definedName name="T4_SumInsured">#REF!</definedName>
    <definedName name="T4_VehAge">#REF!</definedName>
    <definedName name="T5_DefDeductible">#REF!</definedName>
    <definedName name="T5_Factor">#REF!</definedName>
    <definedName name="T5_HorsePower">#REF!</definedName>
    <definedName name="T5_Product">#REF!</definedName>
    <definedName name="T5_SelDeductible">#REF!</definedName>
    <definedName name="T5_SumInsured">#REF!</definedName>
    <definedName name="T6_Factor">#REF!</definedName>
    <definedName name="T6_NCD">#REF!</definedName>
    <definedName name="T6_Product">#REF!</definedName>
    <definedName name="T7_Factor">#REF!</definedName>
    <definedName name="T7_Nationality">#REF!</definedName>
    <definedName name="T7_Product">#REF!</definedName>
    <definedName name="T8_DrivingExp">#REF!</definedName>
    <definedName name="T8_Factor">#REF!</definedName>
    <definedName name="T8_Product">#REF!</definedName>
    <definedName name="T9_Factor">#REF!</definedName>
    <definedName name="T9_HorsePower">#REF!</definedName>
    <definedName name="T9_Product">#REF!</definedName>
    <definedName name="T9_Veh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40" l="1"/>
  <c r="B7" i="40"/>
  <c r="B6" i="40"/>
  <c r="B2" i="44" l="1"/>
  <c r="H51" i="43" l="1"/>
  <c r="H52" i="43" s="1"/>
  <c r="I51" i="43"/>
  <c r="I52" i="43" s="1"/>
  <c r="J51" i="43"/>
  <c r="J52" i="43" s="1"/>
  <c r="K51" i="43"/>
  <c r="L51" i="43"/>
  <c r="M51" i="43"/>
  <c r="N51" i="43"/>
  <c r="O51" i="43"/>
  <c r="O52" i="43" s="1"/>
  <c r="P51" i="43"/>
  <c r="P52" i="43" s="1"/>
  <c r="Q51" i="43"/>
  <c r="Q52" i="43" s="1"/>
  <c r="R51" i="43"/>
  <c r="R52" i="43" s="1"/>
  <c r="S51" i="43"/>
  <c r="T51" i="43"/>
  <c r="U51" i="43"/>
  <c r="V51" i="43"/>
  <c r="W51" i="43"/>
  <c r="W52" i="43" s="1"/>
  <c r="X51" i="43"/>
  <c r="X52" i="43" s="1"/>
  <c r="Y51" i="43"/>
  <c r="Y52" i="43" s="1"/>
  <c r="Z51" i="43"/>
  <c r="Z52" i="43" s="1"/>
  <c r="G51" i="43"/>
  <c r="G52" i="43" s="1"/>
  <c r="K52" i="43"/>
  <c r="L52" i="43"/>
  <c r="M52" i="43"/>
  <c r="N52" i="43"/>
  <c r="S52" i="43"/>
  <c r="T52" i="43"/>
  <c r="U52" i="43"/>
  <c r="V52" i="43"/>
  <c r="H50" i="43" l="1"/>
  <c r="I50" i="43"/>
  <c r="J50" i="43"/>
  <c r="K50" i="43"/>
  <c r="L50" i="43"/>
  <c r="M50" i="43"/>
  <c r="N50" i="43"/>
  <c r="O50" i="43"/>
  <c r="P50" i="43"/>
  <c r="Q50" i="43"/>
  <c r="R50" i="43"/>
  <c r="S50" i="43"/>
  <c r="T50" i="43"/>
  <c r="U50" i="43"/>
  <c r="V50" i="43"/>
  <c r="W50" i="43"/>
  <c r="X50" i="43"/>
  <c r="Y50" i="43"/>
  <c r="Z50" i="43"/>
  <c r="G50" i="43"/>
  <c r="Z49" i="43"/>
  <c r="H49" i="43"/>
  <c r="I49" i="43"/>
  <c r="J49" i="43"/>
  <c r="K49" i="43"/>
  <c r="L49" i="43"/>
  <c r="M49" i="43"/>
  <c r="N49" i="43"/>
  <c r="O49" i="43"/>
  <c r="P49" i="43"/>
  <c r="Q49" i="43"/>
  <c r="R49" i="43"/>
  <c r="S49" i="43"/>
  <c r="T49" i="43"/>
  <c r="U49" i="43"/>
  <c r="V49" i="43"/>
  <c r="W49" i="43"/>
  <c r="X49" i="43"/>
  <c r="Y49" i="43"/>
  <c r="G49" i="43"/>
  <c r="C33" i="43"/>
  <c r="G53" i="43" l="1"/>
  <c r="G38" i="43"/>
  <c r="C34" i="43"/>
  <c r="G39" i="43" s="1"/>
  <c r="C35" i="43"/>
  <c r="G40" i="43" s="1"/>
  <c r="G41" i="43" l="1"/>
  <c r="C3" i="43"/>
  <c r="C4" i="43"/>
  <c r="H28" i="43"/>
  <c r="H27" i="43"/>
  <c r="H26" i="43"/>
  <c r="H25" i="43"/>
  <c r="H24" i="43"/>
  <c r="H23" i="43"/>
  <c r="H22" i="43"/>
  <c r="H21" i="43"/>
  <c r="H20" i="43"/>
  <c r="H19" i="43"/>
  <c r="H18" i="43"/>
  <c r="H17" i="43"/>
  <c r="H16" i="43"/>
  <c r="H15" i="43"/>
  <c r="H14" i="43"/>
  <c r="H13" i="43"/>
  <c r="H12" i="43"/>
  <c r="H11" i="43"/>
  <c r="H10" i="43"/>
  <c r="H9" i="43"/>
  <c r="H8" i="43"/>
  <c r="G3" i="43" l="1"/>
  <c r="G4" i="43" s="1"/>
  <c r="C7" i="43" s="1"/>
  <c r="G34" i="43" s="1"/>
  <c r="G36" i="43" s="1"/>
  <c r="G43" i="43" s="1"/>
  <c r="C9" i="43" l="1"/>
  <c r="B4" i="40" s="1"/>
  <c r="C8" i="43"/>
  <c r="B3" i="40" s="1"/>
  <c r="B2" i="40"/>
  <c r="D54" i="43"/>
  <c r="G54" i="43" s="1"/>
  <c r="B5" i="40" s="1"/>
</calcChain>
</file>

<file path=xl/sharedStrings.xml><?xml version="1.0" encoding="utf-8"?>
<sst xmlns="http://schemas.openxmlformats.org/spreadsheetml/2006/main" count="160" uniqueCount="91">
  <si>
    <t>Skye Attribute Value</t>
  </si>
  <si>
    <t>Is optional</t>
  </si>
  <si>
    <t>Should trigger</t>
  </si>
  <si>
    <t>Skye Parameter Name</t>
  </si>
  <si>
    <t>Skye Parameter Value</t>
  </si>
  <si>
    <t>Skye Attribute Name</t>
  </si>
  <si>
    <t>Skye attribute Value#2</t>
  </si>
  <si>
    <t>Skye attribute Value#3</t>
  </si>
  <si>
    <t>Skye attribute Value#4</t>
  </si>
  <si>
    <t>Skye attribute Value#5</t>
  </si>
  <si>
    <t>Skye attribute Value#6</t>
  </si>
  <si>
    <t>Skye attribute Value#7</t>
  </si>
  <si>
    <t>Skye attribute Value#8</t>
  </si>
  <si>
    <t>Skye attribute Value#9</t>
  </si>
  <si>
    <t>Skye attribute Value#10</t>
  </si>
  <si>
    <t>Customer.furnishing</t>
  </si>
  <si>
    <t>Customer.numberOfRooms</t>
  </si>
  <si>
    <t>Product.calculatedContentSumInsured</t>
  </si>
  <si>
    <t>Inputs</t>
  </si>
  <si>
    <t>Lookup</t>
  </si>
  <si>
    <t>Furnishing</t>
  </si>
  <si>
    <t>Lookup value</t>
  </si>
  <si>
    <t>Number of rooms</t>
  </si>
  <si>
    <t>Lookup result</t>
  </si>
  <si>
    <t>Outputs</t>
  </si>
  <si>
    <t>Lookup table</t>
  </si>
  <si>
    <t>Content sum insured</t>
  </si>
  <si>
    <t>Furniture</t>
  </si>
  <si>
    <t>"id"</t>
  </si>
  <si>
    <t>01</t>
  </si>
  <si>
    <t>Explanation</t>
  </si>
  <si>
    <t>02</t>
  </si>
  <si>
    <t>03</t>
  </si>
  <si>
    <t>Value</t>
  </si>
  <si>
    <t>Label</t>
  </si>
  <si>
    <t>04</t>
  </si>
  <si>
    <t>Simple</t>
  </si>
  <si>
    <t>05</t>
  </si>
  <si>
    <t>Normal</t>
  </si>
  <si>
    <t>06</t>
  </si>
  <si>
    <t>Upscale</t>
  </si>
  <si>
    <t>07</t>
  </si>
  <si>
    <t>1-1.5</t>
  </si>
  <si>
    <t>2-2.5</t>
  </si>
  <si>
    <t>3-3.5</t>
  </si>
  <si>
    <t>4-4.5</t>
  </si>
  <si>
    <t>5-5.5</t>
  </si>
  <si>
    <t>6-6.5</t>
  </si>
  <si>
    <t>More</t>
  </si>
  <si>
    <t>Product.contentSumInsuredMin</t>
  </si>
  <si>
    <t>Product.contentSumInsuredMax</t>
  </si>
  <si>
    <t>Content sum insured Min</t>
  </si>
  <si>
    <t>Content sum insured Max</t>
  </si>
  <si>
    <t>Product.annualPremium</t>
  </si>
  <si>
    <t>Optional covers</t>
  </si>
  <si>
    <t>Glass</t>
  </si>
  <si>
    <t>Luggage</t>
  </si>
  <si>
    <t>Theft</t>
  </si>
  <si>
    <t>Premium calculation</t>
  </si>
  <si>
    <t>Content premium</t>
  </si>
  <si>
    <t>Content premium (Content sum insured * x)</t>
  </si>
  <si>
    <t>x</t>
  </si>
  <si>
    <t>Optional covers premium (Theft cover prem. + Glass cover prem.+ Luggage cover prem.)</t>
  </si>
  <si>
    <t>Optional covers premium</t>
  </si>
  <si>
    <t>Annual Premium = Content premium + Optional covers premium</t>
  </si>
  <si>
    <t>Annual Premium</t>
  </si>
  <si>
    <t>Covers selection (1 or 0)</t>
  </si>
  <si>
    <t>Product.glassCover</t>
  </si>
  <si>
    <t>Product.luggageCover</t>
  </si>
  <si>
    <t>Product.theftCover</t>
  </si>
  <si>
    <t>Valuable categories</t>
  </si>
  <si>
    <t>Category</t>
  </si>
  <si>
    <t>Percentage</t>
  </si>
  <si>
    <t>Jewellery and watches</t>
  </si>
  <si>
    <t>Paintings</t>
  </si>
  <si>
    <t>Musical instruments</t>
  </si>
  <si>
    <t>Others</t>
  </si>
  <si>
    <t>Valuable.category</t>
  </si>
  <si>
    <t>Valuable.sumInsured</t>
  </si>
  <si>
    <t>Annual premium (w/o valuable)</t>
  </si>
  <si>
    <t>Premium calculateion with valuable items</t>
  </si>
  <si>
    <t>Category of valuable item</t>
  </si>
  <si>
    <t>Total premium of valuable items</t>
  </si>
  <si>
    <t>Insured sum of valuable item</t>
  </si>
  <si>
    <t>Premium percentage of valuable item</t>
  </si>
  <si>
    <t>Premium of valuable item</t>
  </si>
  <si>
    <t>Annual premium + Valuable premium</t>
  </si>
  <si>
    <t>GridContentSumInsured</t>
  </si>
  <si>
    <t>Product.premiumStandard</t>
  </si>
  <si>
    <t>Product.premiumExtra</t>
  </si>
  <si>
    <t>Product.premiumSuper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</si>
</sst>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Montserrat"/>
    </font>
    <font>
      <b/>
      <sz val="9"/>
      <color theme="1" tint="0.14996795556505021"/>
      <name val="Montserrat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7332"/>
        <bgColor indexed="64"/>
      </patternFill>
    </fill>
    <fill>
      <patternFill patternType="solid">
        <fgColor theme="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1" applyAlignment="0"/>
    <xf numFmtId="0" fontId="1" fillId="0" borderId="0" applyAlignment="0"/>
    <xf numFmtId="0" fontId="4" fillId="4" borderId="0" applyNumberFormat="0" applyBorder="0" applyAlignment="0" applyProtection="0"/>
  </cellStyleXfs>
  <cellXfs count="60">
    <xf numFmtId="0" fontId="0" fillId="0" borderId="1" xfId="0"/>
    <xf numFmtId="0" fontId="0" fillId="0" borderId="1" xfId="0" applyBorder="1"/>
    <xf numFmtId="1" fontId="0" fillId="0" borderId="1" xfId="0" applyNumberFormat="1" applyBorder="1"/>
    <xf numFmtId="0" fontId="3" fillId="2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/>
    </xf>
    <xf numFmtId="0" fontId="1" fillId="0" borderId="0" xfId="1"/>
    <xf numFmtId="0" fontId="5" fillId="0" borderId="4" xfId="0" applyFont="1" applyBorder="1"/>
    <xf numFmtId="0" fontId="0" fillId="0" borderId="5" xfId="0" applyBorder="1"/>
    <xf numFmtId="0" fontId="5" fillId="0" borderId="6" xfId="0" applyFont="1" applyBorder="1"/>
    <xf numFmtId="0" fontId="0" fillId="0" borderId="7" xfId="0" applyBorder="1"/>
    <xf numFmtId="0" fontId="5" fillId="0" borderId="0" xfId="0" applyFont="1" applyBorder="1"/>
    <xf numFmtId="0" fontId="5" fillId="0" borderId="5" xfId="0" applyFont="1" applyBorder="1"/>
    <xf numFmtId="0" fontId="0" fillId="0" borderId="4" xfId="0" quotePrefix="1" applyBorder="1"/>
    <xf numFmtId="0" fontId="0" fillId="0" borderId="0" xfId="0" quotePrefix="1" applyBorder="1"/>
    <xf numFmtId="0" fontId="0" fillId="0" borderId="0" xfId="0" applyBorder="1"/>
    <xf numFmtId="0" fontId="0" fillId="0" borderId="6" xfId="0" quotePrefix="1" applyBorder="1"/>
    <xf numFmtId="0" fontId="0" fillId="0" borderId="9" xfId="0" quotePrefix="1" applyBorder="1"/>
    <xf numFmtId="0" fontId="0" fillId="0" borderId="9" xfId="0" applyBorder="1"/>
    <xf numFmtId="0" fontId="0" fillId="0" borderId="1" xfId="0" quotePrefix="1" applyBorder="1"/>
    <xf numFmtId="0" fontId="5" fillId="5" borderId="0" xfId="0" applyFont="1" applyFill="1" applyBorder="1"/>
    <xf numFmtId="0" fontId="0" fillId="5" borderId="0" xfId="0" applyFill="1" applyBorder="1"/>
    <xf numFmtId="0" fontId="0" fillId="0" borderId="4" xfId="0" applyBorder="1"/>
    <xf numFmtId="0" fontId="0" fillId="0" borderId="6" xfId="0" applyFill="1" applyBorder="1"/>
    <xf numFmtId="0" fontId="0" fillId="0" borderId="4" xfId="0" applyBorder="1" applyAlignment="1">
      <alignment horizontal="right"/>
    </xf>
    <xf numFmtId="0" fontId="5" fillId="0" borderId="9" xfId="0" applyFont="1" applyBorder="1"/>
    <xf numFmtId="0" fontId="5" fillId="0" borderId="6" xfId="0" applyFont="1" applyBorder="1" applyAlignment="1">
      <alignment horizontal="right"/>
    </xf>
    <xf numFmtId="0" fontId="0" fillId="0" borderId="4" xfId="0" applyFill="1" applyBorder="1" applyAlignment="1">
      <alignment horizontal="right"/>
    </xf>
    <xf numFmtId="0" fontId="5" fillId="0" borderId="6" xfId="0" applyFont="1" applyFill="1" applyBorder="1" applyAlignment="1">
      <alignment horizontal="right"/>
    </xf>
    <xf numFmtId="0" fontId="5" fillId="0" borderId="2" xfId="0" applyFont="1" applyBorder="1"/>
    <xf numFmtId="0" fontId="5" fillId="0" borderId="3" xfId="0" applyFont="1" applyBorder="1"/>
    <xf numFmtId="9" fontId="0" fillId="0" borderId="5" xfId="0" applyNumberFormat="1" applyBorder="1"/>
    <xf numFmtId="164" fontId="0" fillId="0" borderId="5" xfId="0" applyNumberFormat="1" applyBorder="1"/>
    <xf numFmtId="0" fontId="5" fillId="0" borderId="6" xfId="0" applyFont="1" applyFill="1" applyBorder="1"/>
    <xf numFmtId="0" fontId="5" fillId="0" borderId="8" xfId="0" applyFont="1" applyBorder="1"/>
    <xf numFmtId="0" fontId="0" fillId="0" borderId="6" xfId="0" applyBorder="1"/>
    <xf numFmtId="0" fontId="0" fillId="0" borderId="9" xfId="0" applyFill="1" applyBorder="1"/>
    <xf numFmtId="164" fontId="0" fillId="0" borderId="7" xfId="0" applyNumberFormat="1" applyBorder="1"/>
    <xf numFmtId="2" fontId="0" fillId="0" borderId="0" xfId="0" applyNumberFormat="1" applyBorder="1"/>
    <xf numFmtId="2" fontId="0" fillId="0" borderId="7" xfId="0" applyNumberFormat="1" applyBorder="1"/>
    <xf numFmtId="0" fontId="4" fillId="4" borderId="2" xfId="2" applyBorder="1" applyAlignment="1">
      <alignment horizontal="center"/>
    </xf>
    <xf numFmtId="0" fontId="4" fillId="4" borderId="8" xfId="2" applyBorder="1" applyAlignment="1">
      <alignment horizontal="center"/>
    </xf>
    <xf numFmtId="0" fontId="4" fillId="4" borderId="3" xfId="2" applyBorder="1" applyAlignment="1">
      <alignment horizontal="center"/>
    </xf>
    <xf numFmtId="0" fontId="1" fillId="0" borderId="8" xfId="1" applyBorder="1"/>
    <xf numFmtId="0" fontId="1" fillId="0" borderId="3" xfId="1" applyBorder="1"/>
    <xf numFmtId="0" fontId="7" fillId="0" borderId="4" xfId="0" applyFont="1" applyBorder="1"/>
    <xf numFmtId="2" fontId="0" fillId="0" borderId="5" xfId="0" applyNumberFormat="1" applyBorder="1"/>
    <xf numFmtId="0" fontId="0" fillId="0" borderId="4" xfId="0" applyFill="1" applyBorder="1"/>
    <xf numFmtId="0" fontId="5" fillId="0" borderId="4" xfId="0" applyFont="1" applyFill="1" applyBorder="1"/>
    <xf numFmtId="2" fontId="1" fillId="0" borderId="0" xfId="1" applyNumberFormat="1" applyBorder="1"/>
    <xf numFmtId="2" fontId="1" fillId="0" borderId="5" xfId="1" applyNumberFormat="1" applyBorder="1"/>
    <xf numFmtId="2" fontId="5" fillId="0" borderId="9" xfId="0" applyNumberFormat="1" applyFont="1" applyBorder="1"/>
    <xf numFmtId="2" fontId="0" fillId="0" borderId="9" xfId="0" applyNumberFormat="1" applyBorder="1"/>
    <xf numFmtId="2" fontId="1" fillId="0" borderId="9" xfId="1" applyNumberFormat="1" applyBorder="1"/>
    <xf numFmtId="2" fontId="1" fillId="0" borderId="7" xfId="1" applyNumberFormat="1" applyBorder="1"/>
    <xf numFmtId="0" fontId="6" fillId="0" borderId="2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6" fillId="0" borderId="8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</cellXfs>
  <cellStyles count="3">
    <cellStyle name="Accent1" xfId="2" builtinId="29"/>
    <cellStyle name="Normal" xfId="0" builtinId="0" customBuiltin="1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FF73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M8"/>
  <sheetViews>
    <sheetView showGridLines="0" workbookViewId="0">
      <selection activeCell="D6" sqref="D6"/>
    </sheetView>
  </sheetViews>
  <sheetFormatPr defaultColWidth="8.90625" defaultRowHeight="14.5"/>
  <cols>
    <col min="1" max="1" width="52.6328125" style="1" bestFit="1" customWidth="1"/>
    <col min="2" max="2" width="14" style="1" customWidth="1"/>
    <col min="3" max="3" width="18.90625" style="1" bestFit="1" customWidth="1"/>
    <col min="4" max="4" width="33.453125" style="1" bestFit="1" customWidth="1"/>
    <col min="5" max="13" width="13.54296875" style="1" bestFit="1" customWidth="1"/>
    <col min="14" max="16384" width="8.90625" style="5"/>
  </cols>
  <sheetData>
    <row r="1" spans="1:13" ht="42.65" customHeight="1">
      <c r="A1" s="4" t="s">
        <v>5</v>
      </c>
      <c r="B1" s="4" t="s">
        <v>1</v>
      </c>
      <c r="C1" s="4" t="s">
        <v>2</v>
      </c>
      <c r="D1" s="4" t="s">
        <v>0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</row>
    <row r="2" spans="1:13">
      <c r="A2" t="s">
        <v>15</v>
      </c>
      <c r="B2" t="b">
        <v>0</v>
      </c>
      <c r="C2" t="b">
        <v>1</v>
      </c>
      <c r="D2" s="18"/>
    </row>
    <row r="3" spans="1:13">
      <c r="A3" t="s">
        <v>16</v>
      </c>
      <c r="B3" t="b">
        <v>0</v>
      </c>
      <c r="C3" t="b">
        <v>1</v>
      </c>
      <c r="D3" s="18"/>
    </row>
    <row r="4" spans="1:13">
      <c r="A4" s="1" t="s">
        <v>67</v>
      </c>
      <c r="B4" s="1" t="b">
        <v>1</v>
      </c>
      <c r="C4" t="b">
        <v>1</v>
      </c>
    </row>
    <row r="5" spans="1:13">
      <c r="A5" s="1" t="s">
        <v>68</v>
      </c>
      <c r="B5" s="1" t="b">
        <v>1</v>
      </c>
      <c r="C5" t="b">
        <v>1</v>
      </c>
      <c r="D5" s="2"/>
    </row>
    <row r="6" spans="1:13">
      <c r="A6" s="1" t="s">
        <v>69</v>
      </c>
      <c r="B6" s="1" t="b">
        <v>1</v>
      </c>
      <c r="C6" t="b">
        <v>1</v>
      </c>
    </row>
    <row r="7" spans="1:13">
      <c r="A7" t="s">
        <v>77</v>
      </c>
      <c r="B7" s="1" t="b">
        <v>1</v>
      </c>
      <c r="C7" s="1" t="b">
        <v>1</v>
      </c>
    </row>
    <row r="8" spans="1:13">
      <c r="A8" s="1" t="s">
        <v>78</v>
      </c>
      <c r="B8" s="1" t="b">
        <v>1</v>
      </c>
      <c r="C8" s="1" t="b">
        <v>1</v>
      </c>
    </row>
  </sheetData>
  <pageMargins left="0.7" right="0.7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K8"/>
  <sheetViews>
    <sheetView showGridLines="0" workbookViewId="0">
      <selection activeCell="B9" sqref="B9"/>
    </sheetView>
  </sheetViews>
  <sheetFormatPr defaultColWidth="8.90625" defaultRowHeight="14.5"/>
  <cols>
    <col min="1" max="1" width="52.6328125" style="1" bestFit="1" customWidth="1"/>
    <col min="2" max="2" width="33.453125" style="1" bestFit="1" customWidth="1"/>
    <col min="3" max="11" width="13.54296875" style="1" bestFit="1" customWidth="1"/>
    <col min="12" max="16384" width="8.90625" style="5"/>
  </cols>
  <sheetData>
    <row r="1" spans="1:11" ht="38.4" customHeight="1">
      <c r="A1" s="4" t="s">
        <v>5</v>
      </c>
      <c r="B1" s="4" t="s">
        <v>0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</row>
    <row r="2" spans="1:11">
      <c r="A2" t="s">
        <v>17</v>
      </c>
      <c r="B2" s="1" t="str">
        <f>Algorithm!C7</f>
        <v/>
      </c>
    </row>
    <row r="3" spans="1:11">
      <c r="A3" s="1" t="s">
        <v>49</v>
      </c>
      <c r="B3" s="1" t="str">
        <f>Algorithm!C8</f>
        <v/>
      </c>
    </row>
    <row r="4" spans="1:11">
      <c r="A4" s="1" t="s">
        <v>50</v>
      </c>
      <c r="B4" s="1" t="str">
        <f>Algorithm!C9</f>
        <v/>
      </c>
    </row>
    <row r="5" spans="1:11">
      <c r="A5" s="1" t="s">
        <v>53</v>
      </c>
      <c r="B5" s="1">
        <f>Algorithm!G54</f>
        <v>0</v>
      </c>
    </row>
    <row r="6" spans="1:11">
      <c r="A6" s="1" t="s">
        <v>88</v>
      </c>
      <c r="B6" s="1">
        <f>B5</f>
        <v>0</v>
      </c>
    </row>
    <row r="7" spans="1:11">
      <c r="A7" s="1" t="s">
        <v>89</v>
      </c>
      <c r="B7" s="1">
        <f>B5*1.3</f>
        <v>0</v>
      </c>
    </row>
    <row r="8" spans="1:11">
      <c r="A8" s="1" t="s">
        <v>90</v>
      </c>
      <c r="B8" s="1">
        <f>B5*1.7</f>
        <v>0</v>
      </c>
    </row>
  </sheetData>
  <pageMargins left="0.7" right="0.7" top="0.75" bottom="0.75" header="0.3" footer="0.3"/>
  <pageSetup paperSize="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749992370372631"/>
  </sheetPr>
  <dimension ref="A1:B2"/>
  <sheetViews>
    <sheetView showGridLines="0" workbookViewId="0">
      <selection activeCell="B3" sqref="B3"/>
    </sheetView>
  </sheetViews>
  <sheetFormatPr defaultColWidth="8.90625" defaultRowHeight="14.5"/>
  <cols>
    <col min="1" max="1" width="29.08984375" style="1" bestFit="1" customWidth="1"/>
    <col min="2" max="2" width="28.90625" style="1" bestFit="1" customWidth="1"/>
    <col min="3" max="16384" width="8.90625" style="5"/>
  </cols>
  <sheetData>
    <row r="1" spans="1:2" ht="30" customHeight="1">
      <c r="A1" s="4" t="s">
        <v>3</v>
      </c>
      <c r="B1" s="4" t="s">
        <v>4</v>
      </c>
    </row>
    <row r="2" spans="1:2">
      <c r="A2" s="1" t="s">
        <v>87</v>
      </c>
      <c r="B2" s="1" t="str">
        <f>Algorithm!C7</f>
        <v/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54"/>
  <sheetViews>
    <sheetView tabSelected="1" zoomScale="95" workbookViewId="0">
      <selection activeCell="C41" sqref="C41"/>
    </sheetView>
  </sheetViews>
  <sheetFormatPr defaultColWidth="8.90625" defaultRowHeight="14.5"/>
  <cols>
    <col min="1" max="1" width="8.90625" style="14"/>
    <col min="2" max="2" width="27.1796875" style="14" bestFit="1" customWidth="1"/>
    <col min="3" max="4" width="10.26953125" style="14" bestFit="1" customWidth="1"/>
    <col min="5" max="5" width="8.7265625" style="14"/>
    <col min="6" max="6" width="33.1796875" style="14" bestFit="1" customWidth="1"/>
    <col min="7" max="7" width="15.90625" style="14" bestFit="1" customWidth="1"/>
    <col min="8" max="8" width="8.7265625" style="14"/>
    <col min="9" max="9" width="38.1796875" style="14" customWidth="1"/>
    <col min="10" max="16384" width="8.90625" style="5"/>
  </cols>
  <sheetData>
    <row r="1" spans="1:9" ht="15" thickBot="1">
      <c r="A1" s="19" t="s">
        <v>26</v>
      </c>
      <c r="B1" s="20"/>
      <c r="C1" s="20"/>
      <c r="D1" s="20"/>
      <c r="E1" s="20"/>
      <c r="F1" s="20"/>
      <c r="G1" s="20"/>
      <c r="H1" s="20"/>
      <c r="I1" s="20"/>
    </row>
    <row r="2" spans="1:9">
      <c r="B2" s="39" t="s">
        <v>18</v>
      </c>
      <c r="C2" s="41"/>
      <c r="F2" s="39" t="s">
        <v>19</v>
      </c>
      <c r="G2" s="41"/>
    </row>
    <row r="3" spans="1:9">
      <c r="B3" s="6" t="s">
        <v>20</v>
      </c>
      <c r="C3" s="7" t="str">
        <f>0&amp;'Skye Lookup Input'!D2</f>
        <v>0</v>
      </c>
      <c r="F3" s="6" t="s">
        <v>21</v>
      </c>
      <c r="G3" s="7" t="str">
        <f>C3&amp;C4</f>
        <v>00</v>
      </c>
    </row>
    <row r="4" spans="1:9" ht="15" thickBot="1">
      <c r="B4" s="8" t="s">
        <v>22</v>
      </c>
      <c r="C4" s="9" t="str">
        <f>0&amp;'Skye Lookup Input'!D3</f>
        <v>0</v>
      </c>
      <c r="F4" s="8" t="s">
        <v>23</v>
      </c>
      <c r="G4" s="9" t="str">
        <f>IFERROR(VALUE(VLOOKUP(G3,H7:I28,2,FALSE)),"")</f>
        <v/>
      </c>
    </row>
    <row r="5" spans="1:9" ht="15" thickBot="1"/>
    <row r="6" spans="1:9">
      <c r="B6" s="39" t="s">
        <v>24</v>
      </c>
      <c r="C6" s="41"/>
      <c r="F6" s="39" t="s">
        <v>25</v>
      </c>
      <c r="G6" s="40"/>
      <c r="H6" s="40"/>
      <c r="I6" s="41"/>
    </row>
    <row r="7" spans="1:9">
      <c r="B7" s="6" t="s">
        <v>26</v>
      </c>
      <c r="C7" s="7" t="str">
        <f>G4</f>
        <v/>
      </c>
      <c r="F7" s="6" t="s">
        <v>27</v>
      </c>
      <c r="G7" s="10" t="s">
        <v>22</v>
      </c>
      <c r="H7" s="10" t="s">
        <v>28</v>
      </c>
      <c r="I7" s="11" t="s">
        <v>26</v>
      </c>
    </row>
    <row r="8" spans="1:9">
      <c r="B8" s="6" t="s">
        <v>51</v>
      </c>
      <c r="C8" s="7" t="str">
        <f>IFERROR(ROUND(C7*0.9,0),"")</f>
        <v/>
      </c>
      <c r="F8" s="12" t="s">
        <v>29</v>
      </c>
      <c r="G8" s="13" t="s">
        <v>29</v>
      </c>
      <c r="H8" s="14" t="str">
        <f>F8&amp;G8</f>
        <v>0101</v>
      </c>
      <c r="I8" s="7">
        <v>45000</v>
      </c>
    </row>
    <row r="9" spans="1:9" ht="15" thickBot="1">
      <c r="B9" s="8" t="s">
        <v>52</v>
      </c>
      <c r="C9" s="9" t="str">
        <f>IFERROR(ROUND(C7*1.1,0),"")</f>
        <v/>
      </c>
      <c r="F9" s="12" t="s">
        <v>29</v>
      </c>
      <c r="G9" s="13" t="s">
        <v>31</v>
      </c>
      <c r="H9" s="14" t="str">
        <f t="shared" ref="H9:H28" si="0">F9&amp;G9</f>
        <v>0102</v>
      </c>
      <c r="I9" s="7">
        <v>47500</v>
      </c>
    </row>
    <row r="10" spans="1:9">
      <c r="F10" s="12" t="s">
        <v>29</v>
      </c>
      <c r="G10" s="13" t="s">
        <v>32</v>
      </c>
      <c r="H10" s="14" t="str">
        <f t="shared" si="0"/>
        <v>0103</v>
      </c>
      <c r="I10" s="7">
        <v>50000</v>
      </c>
    </row>
    <row r="11" spans="1:9" ht="15" thickBot="1">
      <c r="F11" s="12" t="s">
        <v>29</v>
      </c>
      <c r="G11" s="13" t="s">
        <v>35</v>
      </c>
      <c r="H11" s="14" t="str">
        <f t="shared" si="0"/>
        <v>0104</v>
      </c>
      <c r="I11" s="7">
        <v>52500</v>
      </c>
    </row>
    <row r="12" spans="1:9">
      <c r="B12" s="39" t="s">
        <v>30</v>
      </c>
      <c r="C12" s="41"/>
      <c r="F12" s="12" t="s">
        <v>29</v>
      </c>
      <c r="G12" s="13" t="s">
        <v>37</v>
      </c>
      <c r="H12" s="14" t="str">
        <f t="shared" si="0"/>
        <v>0105</v>
      </c>
      <c r="I12" s="7">
        <v>55000</v>
      </c>
    </row>
    <row r="13" spans="1:9">
      <c r="B13" s="6" t="s">
        <v>27</v>
      </c>
      <c r="C13" s="7"/>
      <c r="F13" s="12" t="s">
        <v>29</v>
      </c>
      <c r="G13" s="13" t="s">
        <v>39</v>
      </c>
      <c r="H13" s="14" t="str">
        <f t="shared" si="0"/>
        <v>0106</v>
      </c>
      <c r="I13" s="7">
        <v>57500</v>
      </c>
    </row>
    <row r="14" spans="1:9">
      <c r="B14" s="6" t="s">
        <v>33</v>
      </c>
      <c r="C14" s="11" t="s">
        <v>34</v>
      </c>
      <c r="F14" s="12" t="s">
        <v>29</v>
      </c>
      <c r="G14" s="13" t="s">
        <v>41</v>
      </c>
      <c r="H14" s="14" t="str">
        <f t="shared" si="0"/>
        <v>0107</v>
      </c>
      <c r="I14" s="7">
        <v>65000</v>
      </c>
    </row>
    <row r="15" spans="1:9">
      <c r="B15" s="12" t="s">
        <v>29</v>
      </c>
      <c r="C15" s="7" t="s">
        <v>36</v>
      </c>
      <c r="F15" s="12" t="s">
        <v>31</v>
      </c>
      <c r="G15" s="13" t="s">
        <v>29</v>
      </c>
      <c r="H15" s="14" t="str">
        <f t="shared" si="0"/>
        <v>0201</v>
      </c>
      <c r="I15" s="7">
        <v>65000</v>
      </c>
    </row>
    <row r="16" spans="1:9">
      <c r="B16" s="12" t="s">
        <v>31</v>
      </c>
      <c r="C16" s="7" t="s">
        <v>38</v>
      </c>
      <c r="F16" s="12" t="s">
        <v>31</v>
      </c>
      <c r="G16" s="13" t="s">
        <v>31</v>
      </c>
      <c r="H16" s="14" t="str">
        <f t="shared" si="0"/>
        <v>0202</v>
      </c>
      <c r="I16" s="7">
        <v>70000</v>
      </c>
    </row>
    <row r="17" spans="1:9">
      <c r="B17" s="12" t="s">
        <v>32</v>
      </c>
      <c r="C17" s="7" t="s">
        <v>40</v>
      </c>
      <c r="F17" s="12" t="s">
        <v>31</v>
      </c>
      <c r="G17" s="13" t="s">
        <v>32</v>
      </c>
      <c r="H17" s="14" t="str">
        <f t="shared" si="0"/>
        <v>0203</v>
      </c>
      <c r="I17" s="7">
        <v>75000</v>
      </c>
    </row>
    <row r="18" spans="1:9">
      <c r="B18" s="6" t="s">
        <v>22</v>
      </c>
      <c r="C18" s="7"/>
      <c r="F18" s="12" t="s">
        <v>31</v>
      </c>
      <c r="G18" s="13" t="s">
        <v>35</v>
      </c>
      <c r="H18" s="14" t="str">
        <f t="shared" si="0"/>
        <v>0204</v>
      </c>
      <c r="I18" s="7">
        <v>80000</v>
      </c>
    </row>
    <row r="19" spans="1:9">
      <c r="B19" s="6" t="s">
        <v>33</v>
      </c>
      <c r="C19" s="11" t="s">
        <v>34</v>
      </c>
      <c r="F19" s="12" t="s">
        <v>31</v>
      </c>
      <c r="G19" s="13" t="s">
        <v>37</v>
      </c>
      <c r="H19" s="14" t="str">
        <f t="shared" si="0"/>
        <v>0205</v>
      </c>
      <c r="I19" s="7">
        <v>85000</v>
      </c>
    </row>
    <row r="20" spans="1:9">
      <c r="B20" s="12" t="s">
        <v>29</v>
      </c>
      <c r="C20" s="7" t="s">
        <v>42</v>
      </c>
      <c r="F20" s="12" t="s">
        <v>31</v>
      </c>
      <c r="G20" s="13" t="s">
        <v>39</v>
      </c>
      <c r="H20" s="14" t="str">
        <f t="shared" si="0"/>
        <v>0206</v>
      </c>
      <c r="I20" s="7">
        <v>90000</v>
      </c>
    </row>
    <row r="21" spans="1:9">
      <c r="B21" s="12" t="s">
        <v>31</v>
      </c>
      <c r="C21" s="7" t="s">
        <v>43</v>
      </c>
      <c r="F21" s="12" t="s">
        <v>31</v>
      </c>
      <c r="G21" s="13" t="s">
        <v>41</v>
      </c>
      <c r="H21" s="14" t="str">
        <f t="shared" si="0"/>
        <v>0207</v>
      </c>
      <c r="I21" s="7">
        <v>100000</v>
      </c>
    </row>
    <row r="22" spans="1:9">
      <c r="B22" s="12" t="s">
        <v>32</v>
      </c>
      <c r="C22" s="7" t="s">
        <v>44</v>
      </c>
      <c r="F22" s="12" t="s">
        <v>32</v>
      </c>
      <c r="G22" s="13" t="s">
        <v>29</v>
      </c>
      <c r="H22" s="14" t="str">
        <f t="shared" si="0"/>
        <v>0301</v>
      </c>
      <c r="I22" s="7">
        <v>80000</v>
      </c>
    </row>
    <row r="23" spans="1:9">
      <c r="B23" s="12" t="s">
        <v>35</v>
      </c>
      <c r="C23" s="7" t="s">
        <v>45</v>
      </c>
      <c r="F23" s="12" t="s">
        <v>32</v>
      </c>
      <c r="G23" s="13" t="s">
        <v>31</v>
      </c>
      <c r="H23" s="14" t="str">
        <f t="shared" si="0"/>
        <v>0302</v>
      </c>
      <c r="I23" s="7">
        <v>90000</v>
      </c>
    </row>
    <row r="24" spans="1:9">
      <c r="B24" s="12" t="s">
        <v>37</v>
      </c>
      <c r="C24" s="7" t="s">
        <v>46</v>
      </c>
      <c r="F24" s="12" t="s">
        <v>32</v>
      </c>
      <c r="G24" s="13" t="s">
        <v>32</v>
      </c>
      <c r="H24" s="14" t="str">
        <f t="shared" si="0"/>
        <v>0303</v>
      </c>
      <c r="I24" s="7">
        <v>100000</v>
      </c>
    </row>
    <row r="25" spans="1:9">
      <c r="B25" s="12" t="s">
        <v>39</v>
      </c>
      <c r="C25" s="7" t="s">
        <v>47</v>
      </c>
      <c r="F25" s="12" t="s">
        <v>32</v>
      </c>
      <c r="G25" s="13" t="s">
        <v>35</v>
      </c>
      <c r="H25" s="14" t="str">
        <f t="shared" si="0"/>
        <v>0304</v>
      </c>
      <c r="I25" s="7">
        <v>110000</v>
      </c>
    </row>
    <row r="26" spans="1:9" ht="15" thickBot="1">
      <c r="B26" s="15" t="s">
        <v>41</v>
      </c>
      <c r="C26" s="9" t="s">
        <v>48</v>
      </c>
      <c r="F26" s="12" t="s">
        <v>32</v>
      </c>
      <c r="G26" s="13" t="s">
        <v>37</v>
      </c>
      <c r="H26" s="14" t="str">
        <f t="shared" si="0"/>
        <v>0305</v>
      </c>
      <c r="I26" s="7">
        <v>120000</v>
      </c>
    </row>
    <row r="27" spans="1:9">
      <c r="F27" s="12" t="s">
        <v>32</v>
      </c>
      <c r="G27" s="13" t="s">
        <v>39</v>
      </c>
      <c r="H27" s="14" t="str">
        <f t="shared" si="0"/>
        <v>0306</v>
      </c>
      <c r="I27" s="7">
        <v>130000</v>
      </c>
    </row>
    <row r="28" spans="1:9" ht="15" thickBot="1">
      <c r="F28" s="15" t="s">
        <v>32</v>
      </c>
      <c r="G28" s="16" t="s">
        <v>41</v>
      </c>
      <c r="H28" s="17" t="str">
        <f t="shared" si="0"/>
        <v>0307</v>
      </c>
      <c r="I28" s="9">
        <v>150000</v>
      </c>
    </row>
    <row r="30" spans="1:9">
      <c r="A30" s="19" t="s">
        <v>54</v>
      </c>
      <c r="B30" s="20"/>
      <c r="C30" s="20"/>
      <c r="D30" s="20"/>
      <c r="E30" s="20"/>
      <c r="F30" s="20"/>
      <c r="G30" s="20"/>
      <c r="H30" s="20"/>
      <c r="I30" s="20"/>
    </row>
    <row r="31" spans="1:9" ht="15" thickBot="1"/>
    <row r="32" spans="1:9" ht="15" thickBot="1">
      <c r="B32" s="39" t="s">
        <v>66</v>
      </c>
      <c r="C32" s="41"/>
      <c r="F32" s="39" t="s">
        <v>58</v>
      </c>
      <c r="G32" s="40"/>
      <c r="H32" s="40"/>
      <c r="I32" s="41"/>
    </row>
    <row r="33" spans="1:26">
      <c r="B33" s="21" t="s">
        <v>55</v>
      </c>
      <c r="C33" s="7">
        <f>'Skye Lookup Input'!D4</f>
        <v>0</v>
      </c>
      <c r="F33" s="54" t="s">
        <v>60</v>
      </c>
      <c r="G33" s="55"/>
      <c r="H33" s="55"/>
      <c r="I33" s="56"/>
    </row>
    <row r="34" spans="1:26">
      <c r="B34" s="21" t="s">
        <v>56</v>
      </c>
      <c r="C34" s="7">
        <f>'Skye Lookup Input'!D5</f>
        <v>0</v>
      </c>
      <c r="F34" s="23" t="s">
        <v>26</v>
      </c>
      <c r="G34" s="14" t="str">
        <f>C7</f>
        <v/>
      </c>
      <c r="I34" s="7"/>
    </row>
    <row r="35" spans="1:26" ht="15" thickBot="1">
      <c r="B35" s="22" t="s">
        <v>57</v>
      </c>
      <c r="C35" s="9">
        <f>'Skye Lookup Input'!D6</f>
        <v>0</v>
      </c>
      <c r="F35" s="23" t="s">
        <v>61</v>
      </c>
      <c r="G35" s="14">
        <v>2E-3</v>
      </c>
      <c r="I35" s="7"/>
    </row>
    <row r="36" spans="1:26" ht="15" thickBot="1">
      <c r="F36" s="25" t="s">
        <v>59</v>
      </c>
      <c r="G36" s="24" t="e">
        <f>G34*G35</f>
        <v>#VALUE!</v>
      </c>
      <c r="H36" s="17"/>
      <c r="I36" s="9"/>
    </row>
    <row r="37" spans="1:26">
      <c r="F37" s="57" t="s">
        <v>62</v>
      </c>
      <c r="G37" s="58"/>
      <c r="H37" s="58"/>
      <c r="I37" s="59"/>
    </row>
    <row r="38" spans="1:26">
      <c r="F38" s="23" t="s">
        <v>55</v>
      </c>
      <c r="G38" s="14">
        <f>IFERROR(IF(C33=1,20,0),"")</f>
        <v>0</v>
      </c>
      <c r="I38" s="7"/>
    </row>
    <row r="39" spans="1:26">
      <c r="F39" s="23" t="s">
        <v>56</v>
      </c>
      <c r="G39" s="14">
        <f>IFERROR(IF(C34=1,50,0),"")</f>
        <v>0</v>
      </c>
      <c r="I39" s="7"/>
    </row>
    <row r="40" spans="1:26">
      <c r="F40" s="26" t="s">
        <v>57</v>
      </c>
      <c r="G40" s="14">
        <f>IFERROR(IF(C35=1,50,0),"")</f>
        <v>0</v>
      </c>
      <c r="I40" s="7"/>
    </row>
    <row r="41" spans="1:26" ht="15" thickBot="1">
      <c r="F41" s="27" t="s">
        <v>63</v>
      </c>
      <c r="G41" s="24">
        <f>SUM(G38:G40)</f>
        <v>0</v>
      </c>
      <c r="H41" s="17"/>
      <c r="I41" s="9"/>
    </row>
    <row r="42" spans="1:26">
      <c r="F42" s="57" t="s">
        <v>64</v>
      </c>
      <c r="G42" s="58"/>
      <c r="H42" s="58"/>
      <c r="I42" s="59"/>
    </row>
    <row r="43" spans="1:26" ht="15" thickBot="1">
      <c r="F43" s="27" t="s">
        <v>65</v>
      </c>
      <c r="G43" s="17">
        <f>IFERROR(IF(G36+G41=0,"",G36+G41),0)</f>
        <v>0</v>
      </c>
      <c r="H43" s="17"/>
      <c r="I43" s="9"/>
    </row>
    <row r="46" spans="1:26">
      <c r="A46" s="19" t="s">
        <v>54</v>
      </c>
      <c r="B46" s="20"/>
      <c r="C46" s="20"/>
      <c r="D46" s="20"/>
      <c r="E46" s="20"/>
      <c r="F46" s="20"/>
      <c r="G46" s="20"/>
      <c r="H46" s="20"/>
      <c r="I46" s="20"/>
    </row>
    <row r="47" spans="1:26" ht="15" thickBot="1"/>
    <row r="48" spans="1:26" ht="15" thickBot="1">
      <c r="B48" s="39" t="s">
        <v>70</v>
      </c>
      <c r="C48" s="40"/>
      <c r="D48" s="41"/>
      <c r="F48" s="39" t="s">
        <v>80</v>
      </c>
      <c r="G48" s="40"/>
      <c r="H48" s="40"/>
      <c r="I48" s="41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3"/>
    </row>
    <row r="49" spans="2:26">
      <c r="B49" s="28" t="s">
        <v>71</v>
      </c>
      <c r="C49" s="33" t="s">
        <v>33</v>
      </c>
      <c r="D49" s="29" t="s">
        <v>72</v>
      </c>
      <c r="F49" s="44" t="s">
        <v>81</v>
      </c>
      <c r="G49" s="37">
        <f>'Skye Lookup Input'!D7</f>
        <v>0</v>
      </c>
      <c r="H49" s="37">
        <f>'Skye Lookup Input'!E7</f>
        <v>0</v>
      </c>
      <c r="I49" s="37">
        <f>'Skye Lookup Input'!F7</f>
        <v>0</v>
      </c>
      <c r="J49" s="37">
        <f>'Skye Lookup Input'!G7</f>
        <v>0</v>
      </c>
      <c r="K49" s="37">
        <f>'Skye Lookup Input'!H7</f>
        <v>0</v>
      </c>
      <c r="L49" s="37">
        <f>'Skye Lookup Input'!I7</f>
        <v>0</v>
      </c>
      <c r="M49" s="37">
        <f>'Skye Lookup Input'!J7</f>
        <v>0</v>
      </c>
      <c r="N49" s="37">
        <f>'Skye Lookup Input'!K7</f>
        <v>0</v>
      </c>
      <c r="O49" s="37">
        <f>'Skye Lookup Input'!L7</f>
        <v>0</v>
      </c>
      <c r="P49" s="37">
        <f>'Skye Lookup Input'!M7</f>
        <v>0</v>
      </c>
      <c r="Q49" s="37">
        <f>'Skye Lookup Input'!N7</f>
        <v>0</v>
      </c>
      <c r="R49" s="37">
        <f>'Skye Lookup Input'!O7</f>
        <v>0</v>
      </c>
      <c r="S49" s="37">
        <f>'Skye Lookup Input'!P7</f>
        <v>0</v>
      </c>
      <c r="T49" s="37">
        <f>'Skye Lookup Input'!Q7</f>
        <v>0</v>
      </c>
      <c r="U49" s="37">
        <f>'Skye Lookup Input'!R7</f>
        <v>0</v>
      </c>
      <c r="V49" s="37">
        <f>'Skye Lookup Input'!S7</f>
        <v>0</v>
      </c>
      <c r="W49" s="37">
        <f>'Skye Lookup Input'!T7</f>
        <v>0</v>
      </c>
      <c r="X49" s="37">
        <f>'Skye Lookup Input'!U7</f>
        <v>0</v>
      </c>
      <c r="Y49" s="37">
        <f>'Skye Lookup Input'!V7</f>
        <v>0</v>
      </c>
      <c r="Z49" s="45">
        <f>'Skye Lookup Input'!W7</f>
        <v>0</v>
      </c>
    </row>
    <row r="50" spans="2:26">
      <c r="B50" s="21" t="s">
        <v>73</v>
      </c>
      <c r="C50" s="14">
        <v>1</v>
      </c>
      <c r="D50" s="30">
        <v>0.02</v>
      </c>
      <c r="F50" s="21" t="s">
        <v>83</v>
      </c>
      <c r="G50" s="37">
        <f>'Skye Lookup Input'!D8</f>
        <v>0</v>
      </c>
      <c r="H50" s="37">
        <f>'Skye Lookup Input'!E8</f>
        <v>0</v>
      </c>
      <c r="I50" s="37">
        <f>'Skye Lookup Input'!F8</f>
        <v>0</v>
      </c>
      <c r="J50" s="37">
        <f>'Skye Lookup Input'!G8</f>
        <v>0</v>
      </c>
      <c r="K50" s="37">
        <f>'Skye Lookup Input'!H8</f>
        <v>0</v>
      </c>
      <c r="L50" s="37">
        <f>'Skye Lookup Input'!I8</f>
        <v>0</v>
      </c>
      <c r="M50" s="37">
        <f>'Skye Lookup Input'!J8</f>
        <v>0</v>
      </c>
      <c r="N50" s="37">
        <f>'Skye Lookup Input'!K8</f>
        <v>0</v>
      </c>
      <c r="O50" s="37">
        <f>'Skye Lookup Input'!L8</f>
        <v>0</v>
      </c>
      <c r="P50" s="37">
        <f>'Skye Lookup Input'!M8</f>
        <v>0</v>
      </c>
      <c r="Q50" s="37">
        <f>'Skye Lookup Input'!N8</f>
        <v>0</v>
      </c>
      <c r="R50" s="37">
        <f>'Skye Lookup Input'!O8</f>
        <v>0</v>
      </c>
      <c r="S50" s="37">
        <f>'Skye Lookup Input'!P8</f>
        <v>0</v>
      </c>
      <c r="T50" s="37">
        <f>'Skye Lookup Input'!Q8</f>
        <v>0</v>
      </c>
      <c r="U50" s="37">
        <f>'Skye Lookup Input'!R8</f>
        <v>0</v>
      </c>
      <c r="V50" s="37">
        <f>'Skye Lookup Input'!S8</f>
        <v>0</v>
      </c>
      <c r="W50" s="37">
        <f>'Skye Lookup Input'!T8</f>
        <v>0</v>
      </c>
      <c r="X50" s="37">
        <f>'Skye Lookup Input'!U8</f>
        <v>0</v>
      </c>
      <c r="Y50" s="37">
        <f>'Skye Lookup Input'!V8</f>
        <v>0</v>
      </c>
      <c r="Z50" s="45">
        <f>'Skye Lookup Input'!W8</f>
        <v>0</v>
      </c>
    </row>
    <row r="51" spans="2:26">
      <c r="B51" s="21" t="s">
        <v>74</v>
      </c>
      <c r="C51" s="14">
        <v>2</v>
      </c>
      <c r="D51" s="30">
        <v>0.01</v>
      </c>
      <c r="F51" s="21" t="s">
        <v>84</v>
      </c>
      <c r="G51" s="37">
        <f>IFERROR(VLOOKUP(G49,$C$50:$D$53,2,FALSE),0)</f>
        <v>0</v>
      </c>
      <c r="H51" s="37">
        <f t="shared" ref="H51:Z51" si="1">IFERROR(VLOOKUP(H49,$C$50:$D$53,2,FALSE),0)</f>
        <v>0</v>
      </c>
      <c r="I51" s="37">
        <f t="shared" si="1"/>
        <v>0</v>
      </c>
      <c r="J51" s="37">
        <f t="shared" si="1"/>
        <v>0</v>
      </c>
      <c r="K51" s="37">
        <f t="shared" si="1"/>
        <v>0</v>
      </c>
      <c r="L51" s="37">
        <f t="shared" si="1"/>
        <v>0</v>
      </c>
      <c r="M51" s="37">
        <f t="shared" si="1"/>
        <v>0</v>
      </c>
      <c r="N51" s="37">
        <f t="shared" si="1"/>
        <v>0</v>
      </c>
      <c r="O51" s="37">
        <f t="shared" si="1"/>
        <v>0</v>
      </c>
      <c r="P51" s="37">
        <f t="shared" si="1"/>
        <v>0</v>
      </c>
      <c r="Q51" s="37">
        <f t="shared" si="1"/>
        <v>0</v>
      </c>
      <c r="R51" s="37">
        <f t="shared" si="1"/>
        <v>0</v>
      </c>
      <c r="S51" s="37">
        <f t="shared" si="1"/>
        <v>0</v>
      </c>
      <c r="T51" s="37">
        <f t="shared" si="1"/>
        <v>0</v>
      </c>
      <c r="U51" s="37">
        <f t="shared" si="1"/>
        <v>0</v>
      </c>
      <c r="V51" s="37">
        <f t="shared" si="1"/>
        <v>0</v>
      </c>
      <c r="W51" s="37">
        <f t="shared" si="1"/>
        <v>0</v>
      </c>
      <c r="X51" s="37">
        <f t="shared" si="1"/>
        <v>0</v>
      </c>
      <c r="Y51" s="37">
        <f t="shared" si="1"/>
        <v>0</v>
      </c>
      <c r="Z51" s="45">
        <f t="shared" si="1"/>
        <v>0</v>
      </c>
    </row>
    <row r="52" spans="2:26">
      <c r="B52" s="21" t="s">
        <v>75</v>
      </c>
      <c r="C52" s="14">
        <v>3</v>
      </c>
      <c r="D52" s="31">
        <v>5.0000000000000001E-3</v>
      </c>
      <c r="F52" s="46" t="s">
        <v>85</v>
      </c>
      <c r="G52" s="37">
        <f>IFERROR(G50*G51,0)</f>
        <v>0</v>
      </c>
      <c r="H52" s="37">
        <f t="shared" ref="H52:Z52" si="2">IFERROR(H50*H51,0)</f>
        <v>0</v>
      </c>
      <c r="I52" s="37">
        <f t="shared" si="2"/>
        <v>0</v>
      </c>
      <c r="J52" s="37">
        <f t="shared" si="2"/>
        <v>0</v>
      </c>
      <c r="K52" s="37">
        <f t="shared" si="2"/>
        <v>0</v>
      </c>
      <c r="L52" s="37">
        <f t="shared" si="2"/>
        <v>0</v>
      </c>
      <c r="M52" s="37">
        <f t="shared" si="2"/>
        <v>0</v>
      </c>
      <c r="N52" s="37">
        <f t="shared" si="2"/>
        <v>0</v>
      </c>
      <c r="O52" s="37">
        <f t="shared" si="2"/>
        <v>0</v>
      </c>
      <c r="P52" s="37">
        <f t="shared" si="2"/>
        <v>0</v>
      </c>
      <c r="Q52" s="37">
        <f t="shared" si="2"/>
        <v>0</v>
      </c>
      <c r="R52" s="37">
        <f t="shared" si="2"/>
        <v>0</v>
      </c>
      <c r="S52" s="37">
        <f t="shared" si="2"/>
        <v>0</v>
      </c>
      <c r="T52" s="37">
        <f t="shared" si="2"/>
        <v>0</v>
      </c>
      <c r="U52" s="37">
        <f t="shared" si="2"/>
        <v>0</v>
      </c>
      <c r="V52" s="37">
        <f t="shared" si="2"/>
        <v>0</v>
      </c>
      <c r="W52" s="37">
        <f t="shared" si="2"/>
        <v>0</v>
      </c>
      <c r="X52" s="37">
        <f t="shared" si="2"/>
        <v>0</v>
      </c>
      <c r="Y52" s="37">
        <f t="shared" si="2"/>
        <v>0</v>
      </c>
      <c r="Z52" s="45">
        <f t="shared" si="2"/>
        <v>0</v>
      </c>
    </row>
    <row r="53" spans="2:26" ht="15" thickBot="1">
      <c r="B53" s="34" t="s">
        <v>76</v>
      </c>
      <c r="C53" s="35">
        <v>4</v>
      </c>
      <c r="D53" s="36">
        <v>1.4999999999999999E-2</v>
      </c>
      <c r="F53" s="47" t="s">
        <v>82</v>
      </c>
      <c r="G53" s="37">
        <f>SUM(G52:Z52)</f>
        <v>0</v>
      </c>
      <c r="H53" s="37"/>
      <c r="I53" s="37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9"/>
    </row>
    <row r="54" spans="2:26" ht="15" thickBot="1">
      <c r="B54" s="32" t="s">
        <v>79</v>
      </c>
      <c r="C54" s="17"/>
      <c r="D54" s="38">
        <f>G43</f>
        <v>0</v>
      </c>
      <c r="F54" s="32" t="s">
        <v>86</v>
      </c>
      <c r="G54" s="50">
        <f>G53+D54</f>
        <v>0</v>
      </c>
      <c r="H54" s="51"/>
      <c r="I54" s="51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3"/>
    </row>
  </sheetData>
  <mergeCells count="12">
    <mergeCell ref="F48:I48"/>
    <mergeCell ref="B48:D48"/>
    <mergeCell ref="B2:C2"/>
    <mergeCell ref="F2:G2"/>
    <mergeCell ref="B6:C6"/>
    <mergeCell ref="F6:I6"/>
    <mergeCell ref="B12:C12"/>
    <mergeCell ref="B32:C32"/>
    <mergeCell ref="F32:I32"/>
    <mergeCell ref="F37:I37"/>
    <mergeCell ref="F33:I33"/>
    <mergeCell ref="F42:I4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3"/>
  <sheetViews>
    <sheetView workbookViewId="0">
      <selection activeCell="J39" sqref="J39"/>
    </sheetView>
  </sheetViews>
  <sheetFormatPr defaultRowHeight="14.5"/>
  <sheetData>
    <row r="2" spans="2:2">
      <c r="B2" t="b">
        <v>1</v>
      </c>
    </row>
    <row r="3" spans="2:2">
      <c r="B3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Skye Lookup Input</vt:lpstr>
      <vt:lpstr>Skye Lookup Output</vt:lpstr>
      <vt:lpstr>Skye Lookup Grid Output</vt:lpstr>
      <vt:lpstr>Algorithm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sleiman smaili</dc:creator>
  <cp:lastModifiedBy>edvin.somogyi</cp:lastModifiedBy>
  <cp:lastPrinted>2012-09-11T10:19:21Z</cp:lastPrinted>
  <dcterms:created xsi:type="dcterms:W3CDTF">2012-05-07T12:07:55Z</dcterms:created>
  <dcterms:modified xsi:type="dcterms:W3CDTF">2020-05-19T14:59:43Z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