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28695" windowHeight="12525" tabRatio="455"/>
  </bookViews>
  <sheets>
    <sheet name="Sheet1" sheetId="1" r:id="rId1"/>
  </sheets>
  <definedNames>
    <definedName name="_xlnm._FilterDatabase" localSheetId="0" hidden="1">Sheet1!$B$1:$E$1040</definedName>
    <definedName name="AutoRuns" localSheetId="0">Sheet1!$B$2:$E$1040</definedName>
  </definedNames>
  <calcPr calcId="125725"/>
</workbook>
</file>

<file path=xl/calcChain.xml><?xml version="1.0" encoding="utf-8"?>
<calcChain xmlns="http://schemas.openxmlformats.org/spreadsheetml/2006/main">
  <c r="B3" i="1"/>
  <c r="B5"/>
  <c r="B7"/>
  <c r="B9"/>
  <c r="B10"/>
  <c r="B11"/>
  <c r="B12"/>
  <c r="B14"/>
  <c r="B15"/>
  <c r="B16"/>
  <c r="B17"/>
  <c r="B18"/>
  <c r="B20"/>
  <c r="B22"/>
  <c r="B24"/>
  <c r="B25"/>
  <c r="B26"/>
  <c r="B27"/>
  <c r="B28"/>
  <c r="B29"/>
  <c r="B31"/>
  <c r="B32"/>
  <c r="B33"/>
  <c r="B34"/>
  <c r="B35"/>
  <c r="B36"/>
  <c r="B37"/>
  <c r="B38"/>
  <c r="B39"/>
  <c r="B40"/>
  <c r="B41"/>
  <c r="B42"/>
  <c r="B43"/>
  <c r="B44"/>
  <c r="B45"/>
  <c r="B46"/>
  <c r="B47"/>
  <c r="B49"/>
  <c r="B50"/>
  <c r="B51"/>
  <c r="B52"/>
  <c r="B53"/>
  <c r="B54"/>
  <c r="B55"/>
  <c r="B56"/>
  <c r="B57"/>
  <c r="B59"/>
  <c r="B60"/>
  <c r="B61"/>
  <c r="B62"/>
  <c r="B63"/>
  <c r="B64"/>
  <c r="B65"/>
  <c r="B66"/>
  <c r="B67"/>
  <c r="B71"/>
  <c r="B72"/>
  <c r="B73"/>
  <c r="B74"/>
  <c r="B75"/>
  <c r="B76"/>
  <c r="B77"/>
  <c r="B78"/>
  <c r="B79"/>
  <c r="B80"/>
  <c r="B81"/>
  <c r="B82"/>
  <c r="B83"/>
  <c r="B86"/>
  <c r="B87"/>
  <c r="B88"/>
  <c r="B89"/>
  <c r="B90"/>
  <c r="B91"/>
  <c r="B92"/>
  <c r="B94"/>
  <c r="B95"/>
  <c r="B96"/>
  <c r="B97"/>
  <c r="B98"/>
  <c r="B99"/>
  <c r="B100"/>
  <c r="B101"/>
  <c r="B102"/>
  <c r="B105"/>
  <c r="B107"/>
  <c r="B109"/>
  <c r="B110"/>
  <c r="B111"/>
  <c r="B112"/>
  <c r="B113"/>
  <c r="B114"/>
  <c r="B115"/>
  <c r="B117"/>
  <c r="B118"/>
  <c r="B119"/>
  <c r="B120"/>
  <c r="B121"/>
  <c r="B122"/>
  <c r="B124"/>
  <c r="B125"/>
  <c r="B127"/>
  <c r="B128"/>
  <c r="B130"/>
  <c r="B132"/>
  <c r="B133"/>
  <c r="B134"/>
  <c r="B135"/>
  <c r="B136"/>
  <c r="B137"/>
  <c r="B138"/>
  <c r="B141"/>
  <c r="B142"/>
  <c r="B143"/>
  <c r="B144"/>
  <c r="B145"/>
  <c r="B146"/>
  <c r="B148"/>
  <c r="B149"/>
  <c r="B150"/>
  <c r="B152"/>
  <c r="B153"/>
  <c r="B155"/>
  <c r="B156"/>
  <c r="B157"/>
  <c r="B158"/>
  <c r="B159"/>
  <c r="B160"/>
  <c r="B161"/>
  <c r="B162"/>
  <c r="B163"/>
  <c r="B164"/>
  <c r="B166"/>
  <c r="B167"/>
  <c r="B168"/>
  <c r="B169"/>
  <c r="B170"/>
  <c r="B171"/>
  <c r="B172"/>
  <c r="B176"/>
  <c r="B178"/>
  <c r="B179"/>
  <c r="B180"/>
  <c r="B182"/>
  <c r="B183"/>
  <c r="B184"/>
  <c r="B185"/>
  <c r="B186"/>
  <c r="B187"/>
  <c r="B189"/>
  <c r="B190"/>
  <c r="B191"/>
  <c r="B192"/>
  <c r="B193"/>
  <c r="B194"/>
  <c r="B195"/>
  <c r="B196"/>
  <c r="B197"/>
  <c r="B198"/>
  <c r="B199"/>
  <c r="B200"/>
  <c r="B201"/>
  <c r="B202"/>
  <c r="B203"/>
  <c r="B204"/>
  <c r="B205"/>
  <c r="B207"/>
  <c r="B208"/>
  <c r="B209"/>
  <c r="B210"/>
  <c r="B212"/>
  <c r="B213"/>
  <c r="B214"/>
  <c r="B215"/>
  <c r="B216"/>
  <c r="B217"/>
  <c r="B218"/>
  <c r="B219"/>
  <c r="B220"/>
  <c r="B221"/>
  <c r="B222"/>
  <c r="B225"/>
  <c r="B226"/>
  <c r="B227"/>
  <c r="B231"/>
  <c r="B234"/>
  <c r="B235"/>
  <c r="B236"/>
  <c r="B237"/>
  <c r="B238"/>
  <c r="B239"/>
  <c r="B240"/>
  <c r="B241"/>
  <c r="B242"/>
  <c r="B243"/>
  <c r="B244"/>
  <c r="B247"/>
  <c r="B248"/>
  <c r="B249"/>
  <c r="B250"/>
  <c r="B251"/>
  <c r="B252"/>
  <c r="B253"/>
  <c r="B254"/>
  <c r="B255"/>
  <c r="B256"/>
  <c r="B257"/>
  <c r="B258"/>
  <c r="B259"/>
  <c r="B260"/>
  <c r="B261"/>
  <c r="B262"/>
  <c r="B263"/>
  <c r="B264"/>
  <c r="B265"/>
  <c r="B266"/>
  <c r="B267"/>
  <c r="B268"/>
  <c r="B269"/>
  <c r="B270"/>
  <c r="B271"/>
  <c r="B272"/>
  <c r="B273"/>
  <c r="B274"/>
  <c r="B275"/>
  <c r="B276"/>
  <c r="B277"/>
  <c r="B278"/>
  <c r="B279"/>
  <c r="B280"/>
  <c r="B281"/>
  <c r="B282"/>
  <c r="B283"/>
  <c r="B284"/>
  <c r="B285"/>
  <c r="B286"/>
  <c r="B287"/>
  <c r="B288"/>
  <c r="B289"/>
  <c r="B290"/>
  <c r="B291"/>
  <c r="B292"/>
  <c r="B293"/>
  <c r="B294"/>
  <c r="B295"/>
  <c r="B296"/>
  <c r="B297"/>
  <c r="B298"/>
  <c r="B299"/>
  <c r="B300"/>
  <c r="B301"/>
  <c r="B302"/>
  <c r="B303"/>
  <c r="B304"/>
  <c r="B305"/>
  <c r="B306"/>
  <c r="B307"/>
  <c r="B308"/>
  <c r="B309"/>
  <c r="B310"/>
  <c r="B311"/>
  <c r="B312"/>
  <c r="B313"/>
  <c r="B314"/>
  <c r="B315"/>
  <c r="B316"/>
  <c r="B317"/>
  <c r="B318"/>
  <c r="B319"/>
  <c r="B320"/>
  <c r="B321"/>
  <c r="B322"/>
  <c r="B323"/>
  <c r="B324"/>
  <c r="B325"/>
  <c r="B326"/>
  <c r="B327"/>
  <c r="B328"/>
  <c r="B329"/>
  <c r="B330"/>
  <c r="B331"/>
  <c r="B332"/>
  <c r="B333"/>
  <c r="B334"/>
  <c r="B335"/>
  <c r="B336"/>
  <c r="B337"/>
  <c r="B338"/>
  <c r="B339"/>
  <c r="B340"/>
  <c r="B341"/>
  <c r="B342"/>
  <c r="B343"/>
  <c r="B344"/>
  <c r="B345"/>
  <c r="B346"/>
  <c r="B347"/>
  <c r="B348"/>
  <c r="B349"/>
  <c r="B350"/>
  <c r="B351"/>
  <c r="B352"/>
  <c r="B353"/>
  <c r="B354"/>
  <c r="B355"/>
  <c r="B356"/>
  <c r="B357"/>
  <c r="B358"/>
  <c r="B359"/>
  <c r="B360"/>
  <c r="B361"/>
  <c r="B362"/>
  <c r="B363"/>
  <c r="B364"/>
  <c r="B365"/>
  <c r="B366"/>
  <c r="B367"/>
  <c r="B368"/>
  <c r="B369"/>
  <c r="B370"/>
  <c r="B371"/>
  <c r="B372"/>
  <c r="B373"/>
  <c r="B374"/>
  <c r="B375"/>
  <c r="B376"/>
  <c r="B377"/>
  <c r="B378"/>
  <c r="B379"/>
  <c r="B380"/>
  <c r="B381"/>
  <c r="B382"/>
  <c r="B383"/>
  <c r="B384"/>
  <c r="B385"/>
  <c r="B386"/>
  <c r="B387"/>
  <c r="B388"/>
  <c r="B389"/>
  <c r="B390"/>
  <c r="B391"/>
  <c r="B392"/>
  <c r="B393"/>
  <c r="B394"/>
  <c r="B396"/>
  <c r="B397"/>
  <c r="B398"/>
  <c r="B399"/>
  <c r="B400"/>
  <c r="B401"/>
  <c r="B402"/>
  <c r="B403"/>
  <c r="B404"/>
  <c r="B405"/>
  <c r="B406"/>
  <c r="B407"/>
  <c r="B408"/>
  <c r="B409"/>
  <c r="B410"/>
  <c r="B411"/>
  <c r="B412"/>
  <c r="B413"/>
  <c r="B414"/>
  <c r="B415"/>
  <c r="B416"/>
  <c r="B417"/>
  <c r="B418"/>
  <c r="B419"/>
  <c r="B420"/>
  <c r="B421"/>
  <c r="B422"/>
  <c r="B423"/>
  <c r="B424"/>
  <c r="B425"/>
  <c r="B426"/>
  <c r="B427"/>
  <c r="B428"/>
  <c r="B429"/>
  <c r="B430"/>
  <c r="B431"/>
  <c r="B432"/>
  <c r="B433"/>
  <c r="B434"/>
  <c r="B435"/>
  <c r="B436"/>
  <c r="B437"/>
  <c r="B438"/>
  <c r="B439"/>
  <c r="B440"/>
  <c r="B441"/>
  <c r="B442"/>
  <c r="B443"/>
  <c r="B444"/>
  <c r="B445"/>
  <c r="B446"/>
  <c r="B447"/>
  <c r="B448"/>
  <c r="B449"/>
  <c r="B450"/>
  <c r="B451"/>
  <c r="B452"/>
  <c r="B453"/>
  <c r="B454"/>
  <c r="B455"/>
  <c r="B456"/>
  <c r="B457"/>
  <c r="B458"/>
  <c r="B459"/>
  <c r="B460"/>
  <c r="B461"/>
  <c r="B462"/>
  <c r="B463"/>
  <c r="B464"/>
  <c r="B465"/>
  <c r="B466"/>
  <c r="B467"/>
  <c r="B468"/>
  <c r="B469"/>
  <c r="B470"/>
  <c r="B471"/>
  <c r="B472"/>
  <c r="B473"/>
  <c r="B474"/>
  <c r="B475"/>
  <c r="B476"/>
  <c r="B477"/>
  <c r="B478"/>
  <c r="B479"/>
  <c r="B480"/>
  <c r="B481"/>
  <c r="B482"/>
  <c r="B483"/>
  <c r="B484"/>
  <c r="B485"/>
  <c r="B486"/>
  <c r="B487"/>
  <c r="B488"/>
  <c r="B489"/>
  <c r="B490"/>
  <c r="B491"/>
  <c r="B492"/>
  <c r="B493"/>
  <c r="B494"/>
  <c r="B495"/>
  <c r="B496"/>
  <c r="B497"/>
  <c r="B498"/>
  <c r="B499"/>
  <c r="B500"/>
  <c r="B501"/>
  <c r="B502"/>
  <c r="B503"/>
  <c r="B504"/>
  <c r="B505"/>
  <c r="B506"/>
  <c r="B507"/>
  <c r="B508"/>
  <c r="B509"/>
  <c r="B510"/>
  <c r="B511"/>
  <c r="B512"/>
  <c r="B513"/>
  <c r="B514"/>
  <c r="B515"/>
  <c r="B516"/>
  <c r="B517"/>
  <c r="B518"/>
  <c r="B519"/>
  <c r="B520"/>
  <c r="B521"/>
  <c r="B522"/>
  <c r="B523"/>
  <c r="B524"/>
  <c r="B525"/>
  <c r="B526"/>
  <c r="B527"/>
  <c r="B528"/>
  <c r="B529"/>
  <c r="B530"/>
  <c r="B531"/>
  <c r="B532"/>
  <c r="B533"/>
  <c r="B534"/>
  <c r="B535"/>
  <c r="B536"/>
  <c r="B537"/>
  <c r="B538"/>
  <c r="B539"/>
  <c r="B540"/>
  <c r="B541"/>
  <c r="B542"/>
  <c r="B543"/>
  <c r="B544"/>
  <c r="B545"/>
  <c r="B546"/>
  <c r="B547"/>
  <c r="B548"/>
  <c r="B549"/>
  <c r="B550"/>
  <c r="B551"/>
  <c r="B552"/>
  <c r="B553"/>
  <c r="B554"/>
  <c r="B555"/>
  <c r="B556"/>
  <c r="B557"/>
  <c r="B558"/>
  <c r="B559"/>
  <c r="B560"/>
  <c r="B561"/>
  <c r="B562"/>
  <c r="B563"/>
  <c r="B564"/>
  <c r="B565"/>
  <c r="B566"/>
  <c r="B567"/>
  <c r="B568"/>
  <c r="B569"/>
  <c r="B570"/>
  <c r="B571"/>
  <c r="B572"/>
  <c r="B573"/>
  <c r="B574"/>
  <c r="B575"/>
  <c r="B576"/>
  <c r="B577"/>
  <c r="B578"/>
  <c r="B579"/>
  <c r="B580"/>
  <c r="B581"/>
  <c r="B582"/>
  <c r="B583"/>
  <c r="B584"/>
  <c r="B585"/>
  <c r="B586"/>
  <c r="B587"/>
  <c r="B588"/>
  <c r="B589"/>
  <c r="B590"/>
  <c r="B591"/>
  <c r="B592"/>
  <c r="B593"/>
  <c r="B594"/>
  <c r="B595"/>
  <c r="B596"/>
  <c r="B597"/>
  <c r="B598"/>
  <c r="B599"/>
  <c r="B600"/>
  <c r="B601"/>
  <c r="B602"/>
  <c r="B603"/>
  <c r="B604"/>
  <c r="B605"/>
  <c r="B606"/>
  <c r="B607"/>
  <c r="B608"/>
  <c r="B609"/>
  <c r="B610"/>
  <c r="B611"/>
  <c r="B612"/>
  <c r="B613"/>
  <c r="B614"/>
  <c r="B615"/>
  <c r="B616"/>
  <c r="B617"/>
  <c r="B618"/>
  <c r="B619"/>
  <c r="B620"/>
  <c r="B621"/>
  <c r="B622"/>
  <c r="B623"/>
  <c r="B624"/>
  <c r="B625"/>
  <c r="B626"/>
  <c r="B627"/>
  <c r="B628"/>
  <c r="B629"/>
  <c r="B630"/>
  <c r="B631"/>
  <c r="B632"/>
  <c r="B633"/>
  <c r="B634"/>
  <c r="B635"/>
  <c r="B636"/>
  <c r="B637"/>
  <c r="B638"/>
  <c r="B639"/>
  <c r="B640"/>
  <c r="B641"/>
  <c r="B642"/>
  <c r="B643"/>
  <c r="B644"/>
  <c r="B645"/>
  <c r="B646"/>
  <c r="B647"/>
  <c r="B648"/>
  <c r="B649"/>
  <c r="B651"/>
  <c r="B652"/>
  <c r="B653"/>
  <c r="B654"/>
  <c r="B655"/>
  <c r="B656"/>
  <c r="B657"/>
  <c r="B658"/>
  <c r="B659"/>
  <c r="B660"/>
  <c r="B661"/>
  <c r="B662"/>
  <c r="B663"/>
  <c r="B664"/>
  <c r="B665"/>
  <c r="B666"/>
  <c r="B667"/>
  <c r="B668"/>
  <c r="B669"/>
  <c r="B670"/>
  <c r="B671"/>
  <c r="B672"/>
  <c r="B673"/>
  <c r="B675"/>
  <c r="B676"/>
  <c r="B677"/>
  <c r="B678"/>
  <c r="B679"/>
  <c r="B680"/>
  <c r="B681"/>
  <c r="B682"/>
  <c r="B683"/>
  <c r="B684"/>
  <c r="B685"/>
  <c r="B686"/>
  <c r="B687"/>
  <c r="B688"/>
  <c r="B689"/>
  <c r="B690"/>
  <c r="B691"/>
  <c r="B692"/>
  <c r="B693"/>
  <c r="B694"/>
  <c r="B695"/>
  <c r="B696"/>
  <c r="B697"/>
  <c r="B698"/>
  <c r="B699"/>
  <c r="B700"/>
  <c r="B701"/>
  <c r="B702"/>
  <c r="B703"/>
  <c r="B704"/>
  <c r="B705"/>
  <c r="B706"/>
  <c r="B707"/>
  <c r="B708"/>
  <c r="B709"/>
  <c r="B710"/>
  <c r="B711"/>
  <c r="B712"/>
  <c r="B713"/>
  <c r="B714"/>
  <c r="B715"/>
  <c r="B716"/>
  <c r="B718"/>
  <c r="B719"/>
  <c r="B720"/>
  <c r="B721"/>
  <c r="B722"/>
  <c r="B723"/>
  <c r="B724"/>
  <c r="B725"/>
  <c r="B726"/>
  <c r="B727"/>
  <c r="B728"/>
  <c r="B729"/>
  <c r="B730"/>
  <c r="B731"/>
  <c r="B732"/>
  <c r="B733"/>
  <c r="B734"/>
  <c r="B735"/>
  <c r="B736"/>
  <c r="B737"/>
  <c r="B738"/>
  <c r="B739"/>
  <c r="B740"/>
  <c r="B741"/>
  <c r="B742"/>
  <c r="B743"/>
  <c r="B744"/>
  <c r="B745"/>
  <c r="B746"/>
  <c r="B747"/>
  <c r="B748"/>
  <c r="B749"/>
  <c r="B750"/>
  <c r="B751"/>
  <c r="B752"/>
  <c r="B753"/>
  <c r="B754"/>
  <c r="B755"/>
  <c r="B756"/>
  <c r="B757"/>
  <c r="B758"/>
  <c r="B759"/>
  <c r="B760"/>
  <c r="B761"/>
  <c r="B762"/>
  <c r="B763"/>
  <c r="B764"/>
  <c r="B765"/>
  <c r="B766"/>
  <c r="B767"/>
  <c r="B768"/>
  <c r="B769"/>
  <c r="B770"/>
  <c r="B771"/>
  <c r="B772"/>
  <c r="B773"/>
  <c r="B774"/>
  <c r="B775"/>
  <c r="B776"/>
  <c r="B777"/>
  <c r="B778"/>
  <c r="B779"/>
  <c r="B780"/>
  <c r="B781"/>
  <c r="B782"/>
  <c r="B783"/>
  <c r="B784"/>
  <c r="B785"/>
  <c r="B786"/>
  <c r="B787"/>
  <c r="B789"/>
  <c r="B790"/>
  <c r="B791"/>
  <c r="B792"/>
  <c r="B793"/>
  <c r="B794"/>
  <c r="B795"/>
  <c r="B796"/>
  <c r="B797"/>
  <c r="B798"/>
  <c r="B799"/>
  <c r="B800"/>
  <c r="B801"/>
  <c r="B802"/>
  <c r="B803"/>
  <c r="B804"/>
  <c r="B805"/>
  <c r="B806"/>
  <c r="B807"/>
  <c r="B808"/>
  <c r="B809"/>
  <c r="B810"/>
  <c r="B811"/>
  <c r="B812"/>
  <c r="B813"/>
  <c r="B814"/>
  <c r="B815"/>
  <c r="B816"/>
  <c r="B817"/>
  <c r="B818"/>
  <c r="B819"/>
  <c r="B820"/>
  <c r="B821"/>
  <c r="B822"/>
  <c r="B823"/>
  <c r="B824"/>
  <c r="B825"/>
  <c r="B826"/>
  <c r="B827"/>
  <c r="B828"/>
  <c r="B829"/>
  <c r="B830"/>
  <c r="B831"/>
  <c r="B832"/>
  <c r="B833"/>
  <c r="B834"/>
  <c r="B835"/>
  <c r="B836"/>
  <c r="B837"/>
  <c r="B838"/>
  <c r="B839"/>
  <c r="B840"/>
  <c r="B841"/>
  <c r="B842"/>
  <c r="B843"/>
  <c r="B844"/>
  <c r="B845"/>
  <c r="B846"/>
  <c r="B847"/>
  <c r="B848"/>
  <c r="B849"/>
  <c r="B850"/>
  <c r="B851"/>
  <c r="B852"/>
  <c r="B853"/>
  <c r="B854"/>
  <c r="B855"/>
  <c r="B856"/>
  <c r="B857"/>
  <c r="B858"/>
  <c r="B859"/>
  <c r="B860"/>
  <c r="B861"/>
  <c r="B862"/>
  <c r="B863"/>
  <c r="B864"/>
  <c r="B865"/>
  <c r="B866"/>
  <c r="B867"/>
  <c r="B868"/>
  <c r="B869"/>
  <c r="B870"/>
  <c r="B871"/>
  <c r="B872"/>
  <c r="B873"/>
  <c r="B874"/>
  <c r="B875"/>
  <c r="B876"/>
  <c r="B877"/>
  <c r="B878"/>
  <c r="B879"/>
  <c r="B880"/>
  <c r="B881"/>
  <c r="B882"/>
  <c r="B883"/>
  <c r="B884"/>
  <c r="B885"/>
  <c r="B886"/>
  <c r="B887"/>
  <c r="B888"/>
  <c r="B889"/>
  <c r="B890"/>
  <c r="B891"/>
  <c r="B892"/>
  <c r="B893"/>
  <c r="B894"/>
  <c r="B895"/>
  <c r="B896"/>
  <c r="B898"/>
  <c r="B900"/>
  <c r="B902"/>
  <c r="B903"/>
  <c r="B904"/>
  <c r="B905"/>
  <c r="B906"/>
  <c r="B907"/>
  <c r="B908"/>
  <c r="B909"/>
  <c r="B910"/>
  <c r="B911"/>
  <c r="B912"/>
  <c r="B913"/>
  <c r="B914"/>
  <c r="B915"/>
  <c r="B916"/>
  <c r="B917"/>
  <c r="B918"/>
  <c r="B919"/>
  <c r="B920"/>
  <c r="B921"/>
  <c r="B922"/>
  <c r="B923"/>
  <c r="B924"/>
  <c r="B925"/>
  <c r="B926"/>
  <c r="B927"/>
  <c r="B928"/>
  <c r="B929"/>
  <c r="B930"/>
  <c r="B931"/>
  <c r="B932"/>
  <c r="B933"/>
  <c r="B934"/>
  <c r="B935"/>
  <c r="B936"/>
  <c r="B937"/>
  <c r="B938"/>
  <c r="B939"/>
  <c r="B940"/>
  <c r="B941"/>
  <c r="B942"/>
  <c r="B943"/>
  <c r="B944"/>
  <c r="B945"/>
  <c r="B946"/>
  <c r="B947"/>
  <c r="B948"/>
  <c r="B949"/>
  <c r="B950"/>
  <c r="B951"/>
  <c r="B952"/>
  <c r="B953"/>
  <c r="B954"/>
  <c r="B955"/>
  <c r="B956"/>
  <c r="B957"/>
  <c r="B959"/>
  <c r="B960"/>
  <c r="B961"/>
  <c r="B962"/>
  <c r="B963"/>
  <c r="B964"/>
  <c r="B965"/>
  <c r="B966"/>
  <c r="B968"/>
  <c r="B970"/>
  <c r="B972"/>
  <c r="B974"/>
  <c r="B975"/>
  <c r="B976"/>
  <c r="B977"/>
  <c r="B978"/>
  <c r="B979"/>
  <c r="B980"/>
  <c r="B981"/>
  <c r="B982"/>
  <c r="B983"/>
  <c r="B984"/>
  <c r="B986"/>
  <c r="B987"/>
  <c r="B988"/>
  <c r="B989"/>
  <c r="B990"/>
  <c r="B991"/>
  <c r="B992"/>
  <c r="B994"/>
  <c r="B995"/>
  <c r="B996"/>
  <c r="B997"/>
  <c r="B998"/>
  <c r="B999"/>
  <c r="B1000"/>
  <c r="B1001"/>
  <c r="B1002"/>
  <c r="B1003"/>
  <c r="B1004"/>
  <c r="B1006"/>
  <c r="B1007"/>
  <c r="B1008"/>
  <c r="B1009"/>
  <c r="B1010"/>
  <c r="B1011"/>
  <c r="B1012"/>
  <c r="B1014"/>
  <c r="B1015"/>
  <c r="B1016"/>
  <c r="B1017"/>
  <c r="B1018"/>
  <c r="B1020"/>
  <c r="B1021"/>
  <c r="B1023"/>
  <c r="B1025"/>
  <c r="B1027"/>
  <c r="B1028"/>
  <c r="B1029"/>
  <c r="B1030"/>
  <c r="B1031"/>
  <c r="B1032"/>
  <c r="B1034"/>
  <c r="B1035"/>
  <c r="B1036"/>
  <c r="B1038"/>
  <c r="B1039"/>
  <c r="B1040"/>
</calcChain>
</file>

<file path=xl/connections.xml><?xml version="1.0" encoding="utf-8"?>
<connections xmlns="http://schemas.openxmlformats.org/spreadsheetml/2006/main">
  <connection id="1" name="AutoRuns" type="6" refreshedVersion="3" background="1" saveData="1">
    <textPr sourceFile="C:\Users\Popebob\Desktop\AutoRuns.txt" consecutive="1">
      <textFields count="4">
        <textField/>
        <textField/>
        <textField/>
        <textField/>
      </textFields>
    </textPr>
  </connection>
</connections>
</file>

<file path=xl/sharedStrings.xml><?xml version="1.0" encoding="utf-8"?>
<sst xmlns="http://schemas.openxmlformats.org/spreadsheetml/2006/main" count="2968" uniqueCount="1431">
  <si>
    <t>HKLM\System\CurrentControlSet\Control\Terminal Server\Wds\rdpwd\StartupPrograms</t>
  </si>
  <si>
    <t>RDP Clip Monitor</t>
  </si>
  <si>
    <t>Microsoft Corporation</t>
  </si>
  <si>
    <t>c:\windows\system32\rdpclip.exe</t>
  </si>
  <si>
    <t>HKLM\SOFTWARE\Microsoft\Windows NT\CurrentVersion\Winlogon\Userinit</t>
  </si>
  <si>
    <t>Userinit Logon Application</t>
  </si>
  <si>
    <t>c:\windows\system32\userinit.exe</t>
  </si>
  <si>
    <t>HKLM\SOFTWARE\Microsoft\Windows NT\CurrentVersion\Winlogon\Shell</t>
  </si>
  <si>
    <t>Windows Explorer</t>
  </si>
  <si>
    <t>c:\windows\explorer.exe</t>
  </si>
  <si>
    <t>HKLM\SOFTWARE\Microsoft\Windows\CurrentVersion\Run</t>
  </si>
  <si>
    <t>File not found: LBTWIZ.EXE -silent</t>
  </si>
  <si>
    <t>Logitech KHAL Main Process</t>
  </si>
  <si>
    <t>Logitech, Inc.</t>
  </si>
  <si>
    <t>c:\windows\khalmnpr.exe</t>
  </si>
  <si>
    <t>Realtek HD Audio Manager</t>
  </si>
  <si>
    <t>Realtek Semiconductor</t>
  </si>
  <si>
    <t>c:\program files\realtek\audio\hda\ravcpl64.exe</t>
  </si>
  <si>
    <t>Windows Mobile Device Center</t>
  </si>
  <si>
    <t>c:\windows\windowsmobile\wmdc.exe</t>
  </si>
  <si>
    <t>HKLM\SOFTWARE\Wow6432Node\Microsoft\Windows\CurrentVersion\Run</t>
  </si>
  <si>
    <t>Adobe Acrobat SpeedLauncher</t>
  </si>
  <si>
    <t>Adobe Systems Incorporated</t>
  </si>
  <si>
    <t>c:\program files (x86)\adobe\reader 9.0\reader\reader_sl.exe</t>
  </si>
  <si>
    <t>RIM Auto Update</t>
  </si>
  <si>
    <t>Research In Motion Limited</t>
  </si>
  <si>
    <t>c:\program files (x86)\common files\research in motion\auto update\rimautoupdate.exe</t>
  </si>
  <si>
    <t>Citrix online plug-in Connection Center</t>
  </si>
  <si>
    <t>Citrix Systems, Inc.</t>
  </si>
  <si>
    <t>c:\program files (x86)\citrix\ica client\concentr.exe</t>
  </si>
  <si>
    <t>Virtual CloneDrive Daemon</t>
  </si>
  <si>
    <t>Elaborate Bytes AG</t>
  </si>
  <si>
    <t>c:\program files (x86)\virtualclonedrive\vcddaemon.exe</t>
  </si>
  <si>
    <t>c:\program files (x86)\winamp\winampa.exe</t>
  </si>
  <si>
    <t>C:\ProgramData\Microsoft\Windows\Start Menu\Programs\Startup</t>
  </si>
  <si>
    <t>Logitech SetPoint Event Manager (UNICODE)</t>
  </si>
  <si>
    <t>c:\program files\logitech\setpoint\setpoint.exe</t>
  </si>
  <si>
    <t>HKCU\Software\Microsoft\Windows\CurrentVersion\Run</t>
  </si>
  <si>
    <t>Windows Desktop Gadgets</t>
  </si>
  <si>
    <t>c:\program files\windows sidebar\sidebar.exe</t>
  </si>
  <si>
    <t>HKLM\SOFTWARE\Classes\Protocols\Filter</t>
  </si>
  <si>
    <t>Microsoft .NET Runtime Execution Engine</t>
  </si>
  <si>
    <t>c:\windows\system32\mscoree.dll</t>
  </si>
  <si>
    <t>OLE32 Extensions for Win32</t>
  </si>
  <si>
    <t>c:\windows\system32\urlmon.dll</t>
  </si>
  <si>
    <t>Microsoft Office XML MIME Filter</t>
  </si>
  <si>
    <t>c:\program files\common files\microsoft shared\office12\msoxmlmf.dll</t>
  </si>
  <si>
    <t>HKLM\SOFTWARE\Classes\Protocols\Handler</t>
  </si>
  <si>
    <t>Microsoft (R) HTML Viewer</t>
  </si>
  <si>
    <t>c:\windows\system32\mshtml.dll</t>
  </si>
  <si>
    <t>ActiveX control for streaming video</t>
  </si>
  <si>
    <t>c:\windows\system32\msvidctl.dll</t>
  </si>
  <si>
    <t>Microsoft® InfoTech Storage System Library</t>
  </si>
  <si>
    <t>c:\windows\system32\itss.dll</t>
  </si>
  <si>
    <t>Microsoft Internet Messaging API Resources</t>
  </si>
  <si>
    <t>c:\windows\system32\inetcomm.dll</t>
  </si>
  <si>
    <t>HKLM\SOFTWARE\Microsoft\Active Setup\Installed Components</t>
  </si>
  <si>
    <t>IEAK branding</t>
  </si>
  <si>
    <t>c:\windows\system32\iedkcs32.dll</t>
  </si>
  <si>
    <t>IE Per-User Initialization Utility</t>
  </si>
  <si>
    <t>c:\windows\system32\ie4uinit.exe</t>
  </si>
  <si>
    <t>Windows Mail</t>
  </si>
  <si>
    <t>c:\program files\windows mail\winmail.exe</t>
  </si>
  <si>
    <t>Microsoft Windows Media Player Setup Utility</t>
  </si>
  <si>
    <t>c:\windows\system32\unregmp2.exe</t>
  </si>
  <si>
    <t>Windows host process (Rundll32)</t>
  </si>
  <si>
    <t>c:\windows\system32\rundll32.exe</t>
  </si>
  <si>
    <t>Microsoft(C) Register Server</t>
  </si>
  <si>
    <t>c:\windows\system32\regsvr32.exe</t>
  </si>
  <si>
    <t>HKLM\SOFTWARE\Wow6432Node\Microsoft\Active Setup\Installed Components</t>
  </si>
  <si>
    <t>c:\windows\syswow64\iedkcs32.dll</t>
  </si>
  <si>
    <t>c:\windows\syswow64\ie4uinit.exe</t>
  </si>
  <si>
    <t>c:\program files (x86)\windows mail\winmail.exe</t>
  </si>
  <si>
    <t>c:\windows\syswow64\unregmp2.exe</t>
  </si>
  <si>
    <t>c:\windows\syswow64\rundll32.exe</t>
  </si>
  <si>
    <t>c:\windows\syswow64\regsvr32.exe</t>
  </si>
  <si>
    <t>HKLM\Software\Classes\*\ShellEx\ContextMenuHandlers</t>
  </si>
  <si>
    <t>X "BriefcaseMenu"</t>
  </si>
  <si>
    <t>Windows Briefcase</t>
  </si>
  <si>
    <t>c:\windows\system32\syncui.dll</t>
  </si>
  <si>
    <t>c:\windows\syswow64\syncui.dll</t>
  </si>
  <si>
    <t>Windows Shell Common Dll</t>
  </si>
  <si>
    <t>c:\windows\system32\shell32.dll</t>
  </si>
  <si>
    <t>c:\windows\syswow64\shell32.dll</t>
  </si>
  <si>
    <t>Quick Par Shell Extension (English)</t>
  </si>
  <si>
    <t>Peter B Clements</t>
  </si>
  <si>
    <t>c:\program files (x86)\quickpar\quickparshlext.dll</t>
  </si>
  <si>
    <t>Shell extensions for sharing</t>
  </si>
  <si>
    <t>c:\windows\system32\ntshrui.dll</t>
  </si>
  <si>
    <t>c:\windows\syswow64\ntshrui.dll</t>
  </si>
  <si>
    <t>CloseTray</t>
  </si>
  <si>
    <t>c:\program files (x86)\virtualclonedrive\elbyvcdshell.dll</t>
  </si>
  <si>
    <t>c:\program files\winrar\rarext.dll</t>
  </si>
  <si>
    <t>X "WinRAR32"</t>
  </si>
  <si>
    <t>c:\program files\winrar\rarext32.dll</t>
  </si>
  <si>
    <t>HKLM\Software\Classes\AllFileSystemObjects\ShellEx\ContextMenuHandlers</t>
  </si>
  <si>
    <t>Client Side Caching UI</t>
  </si>
  <si>
    <t>c:\windows\system32\cscui.dll</t>
  </si>
  <si>
    <t>Previous Versions property page</t>
  </si>
  <si>
    <t>c:\windows\system32\twext.dll</t>
  </si>
  <si>
    <t>c:\windows\syswow64\twext.dll</t>
  </si>
  <si>
    <t>HKLM\Software\Classes\Directory\ShellEx\ContextMenuHandlers</t>
  </si>
  <si>
    <t>ISOShell</t>
  </si>
  <si>
    <t>EZB Systems, Inc.</t>
  </si>
  <si>
    <t>c:\program files (x86)\ultraiso\isoshell.dll</t>
  </si>
  <si>
    <t>HKLM\Software\Classes\Directory\Shellex\DragDropHandlers</t>
  </si>
  <si>
    <t>HKLM\Software\Wow6432Node\Classes\Directory\Shellex\DragDropHandlers</t>
  </si>
  <si>
    <t>HKLM\Software\Classes\Directory\Shellex\PropertySheetHandlers</t>
  </si>
  <si>
    <t>Distributed File System shell extension</t>
  </si>
  <si>
    <t>c:\windows\system32\dfsshlex.dll</t>
  </si>
  <si>
    <t>My Documents Folder UI</t>
  </si>
  <si>
    <t>c:\windows\system32\mydocs.dll</t>
  </si>
  <si>
    <t>Security Shell Extension</t>
  </si>
  <si>
    <t>c:\windows\system32\rshx32.dll</t>
  </si>
  <si>
    <t>HKLM\Software\Wow6432Node\Classes\Directory\Shellex\PropertySheetHandlers</t>
  </si>
  <si>
    <t>c:\windows\syswow64\dfsshlex.dll</t>
  </si>
  <si>
    <t>c:\windows\syswow64\mydocs.dll</t>
  </si>
  <si>
    <t>c:\windows\syswow64\rshx32.dll</t>
  </si>
  <si>
    <t>HKLM\Software\Classes\Directory\Shellex\CopyHookHandlers</t>
  </si>
  <si>
    <t>HKLM\Software\Wow6432Node\Classes\Directory\Shellex\CopyHookHandlers</t>
  </si>
  <si>
    <t>HKLM\Software\Wow6432Node\Classes\Folder\Shellex\ColumnHandlers</t>
  </si>
  <si>
    <t>PDF Shell Extension</t>
  </si>
  <si>
    <t>Adobe Systems, Inc.</t>
  </si>
  <si>
    <t>c:\program files (x86)\common files\adobe\acrobat\activex\pdfshell.dll</t>
  </si>
  <si>
    <t>HKLM\Software\Classes\Folder\ShellEx\ContextMenuHandlers</t>
  </si>
  <si>
    <t>HKLM\Software\Classes\Directory\Background\ShellEx\ContextMenuHandlers</t>
  </si>
  <si>
    <t>Sidebar droptarget</t>
  </si>
  <si>
    <t>c:\program files\windows sidebar\sbdrop.dll</t>
  </si>
  <si>
    <t>c:\program files (x86)\windows sidebar\sbdrop.dll</t>
  </si>
  <si>
    <t>HKLM\Software\Microsoft\Windows\CurrentVersion\Explorer\ShellIconOverlayIdentifiers</t>
  </si>
  <si>
    <t>Windows Enhanced Storage Shell Extension DLL</t>
  </si>
  <si>
    <t>c:\windows\system32\ehstorshell.dll</t>
  </si>
  <si>
    <t>HKLM\Software\Wow6432Node\Microsoft\Windows\CurrentVersion\Explorer\ShellIconOverlayIdentifiers</t>
  </si>
  <si>
    <t>c:\windows\syswow64\ehstorshell.dll</t>
  </si>
  <si>
    <t>HKLM\Software\Microsoft\Windows\CurrentVersion\Shell Extensions\Approved</t>
  </si>
  <si>
    <t>Shell Doc Object and Control Library</t>
  </si>
  <si>
    <t>c:\windows\system32\shdocvw.dll</t>
  </si>
  <si>
    <t>Logitech SetPoint Event Manager</t>
  </si>
  <si>
    <t>c:\program files\logitech\setpoint\kbcplext.dll</t>
  </si>
  <si>
    <t>c:\program files\logitech\setpoint\mcplext.dll</t>
  </si>
  <si>
    <t>Media Foundation DLL</t>
  </si>
  <si>
    <t>c:\windows\system32\mf.dll</t>
  </si>
  <si>
    <t>2007 Microsoft Office component</t>
  </si>
  <si>
    <t>c:\program files\microsoft office\office12\msohevi.dll</t>
  </si>
  <si>
    <t>Microsoft Office Shell Extension Handlers</t>
  </si>
  <si>
    <t>c:\program files\common files\microsoft shared\office12\msoshext.dll</t>
  </si>
  <si>
    <t>Virtual PC Shell Extension</t>
  </si>
  <si>
    <t>c:\windows\system32\vmcpropertyhandler.dll</t>
  </si>
  <si>
    <t>HKLM\Software\Wow6432Node\Microsoft\Windows\CurrentVersion\Shell Extensions\Approved</t>
  </si>
  <si>
    <t>c:\windows\syswow64\shdocvw.dll</t>
  </si>
  <si>
    <t>c:\windows\syswow64\mf.dll</t>
  </si>
  <si>
    <t>c:\program files (x86)\microsoft office\office12\msohevi.dll</t>
  </si>
  <si>
    <t>Outlook Shell Hook for Start/Find</t>
  </si>
  <si>
    <t>c:\program files (x86)\microsoft office\office12\olkfstub.dll</t>
  </si>
  <si>
    <t>Microsoft Shell Extension Library</t>
  </si>
  <si>
    <t>c:\program files (x86)\microsoft office\office12\mlshext.dll</t>
  </si>
  <si>
    <t>HKCU\Software\Microsoft\Internet Explorer\UrlSearchHooks</t>
  </si>
  <si>
    <t>X "Microsoft Url Search Hook"</t>
  </si>
  <si>
    <t>Internet Browser</t>
  </si>
  <si>
    <t>c:\windows\system32\ieframe.dll</t>
  </si>
  <si>
    <t>Task Scheduler</t>
  </si>
  <si>
    <t>Microsoft Malware Protection Command Line Utility</t>
  </si>
  <si>
    <t>c:\program files\windows defender\mpcmdrun.exe</t>
  </si>
  <si>
    <t>X "\Microsoft\Windows\Active Directory Rights Management Services Client\AD RMS Rights Policy Template Management (Automated)"</t>
  </si>
  <si>
    <t>Windows Rights Management client</t>
  </si>
  <si>
    <t>c:\windows\system32\msdrm.dll</t>
  </si>
  <si>
    <t>DIMS Job DLL</t>
  </si>
  <si>
    <t>c:\windows\system32\dimsjob.dll</t>
  </si>
  <si>
    <t>X "\Microsoft\Windows\CertificateServicesClient\UserTask-Roam"</t>
  </si>
  <si>
    <t>Windows SQM Consolidator</t>
  </si>
  <si>
    <t>c:\windows\system32\wsqmcons.exe</t>
  </si>
  <si>
    <t>Kernel Ceip Task</t>
  </si>
  <si>
    <t>c:\windows\system32\kernelceip.dll</t>
  </si>
  <si>
    <t>USBCEIP Task</t>
  </si>
  <si>
    <t>c:\windows\system32\usbceip.dll</t>
  </si>
  <si>
    <t>Disk Defragmenter Module</t>
  </si>
  <si>
    <t>Microsoft Corp.</t>
  </si>
  <si>
    <t>c:\windows\system32\defrag.exe</t>
  </si>
  <si>
    <t>Scripted Diagnostics Scheduled Task</t>
  </si>
  <si>
    <t>c:\windows\system32\sdiagschd.dll</t>
  </si>
  <si>
    <t>Windows Disk Failure Diagnostic Module</t>
  </si>
  <si>
    <t>c:\windows\system32\dfdts.dll</t>
  </si>
  <si>
    <t>X "\Microsoft\Windows\DiskDiagnostic\Microsoft-Windows-DiskDiagnosticResolver"</t>
  </si>
  <si>
    <t>Windows Disk Diagnostic User Resolver</t>
  </si>
  <si>
    <t>c:\windows\system32\dfdwiz.exe</t>
  </si>
  <si>
    <t>Location Activity</t>
  </si>
  <si>
    <t>c:\windows\system32\locationnotifications.exe</t>
  </si>
  <si>
    <t>Windows System Assessment Tool API</t>
  </si>
  <si>
    <t>c:\windows\system32\winsatapi.dll</t>
  </si>
  <si>
    <t>Digital TV Tuner device registration application.</t>
  </si>
  <si>
    <t>c:\windows\ehome\ehprivjob.exe</t>
  </si>
  <si>
    <t>Windows Media Center Store Update Manager</t>
  </si>
  <si>
    <t>c:\windows\ehome\mcupdate.exe</t>
  </si>
  <si>
    <t>X "\Microsoft\Windows\Media Center\PeriodicScanRetry"</t>
  </si>
  <si>
    <t>Media Center Event Trace Module</t>
  </si>
  <si>
    <t>c:\windows\ehome\ehtrace.dll</t>
  </si>
  <si>
    <t>X "\Microsoft\Windows\Media Center\RecordingRestart"</t>
  </si>
  <si>
    <t>Windows Media Center Host Module</t>
  </si>
  <si>
    <t>c:\windows\ehome\ehrec.exe</t>
  </si>
  <si>
    <t>Memory Tester Enhancement</t>
  </si>
  <si>
    <t>c:\windows\system32\memdiag.dll</t>
  </si>
  <si>
    <t>Microsoft Windows HotStart User Agent</t>
  </si>
  <si>
    <t>c:\windows\system32\hotstartuseragent.dll</t>
  </si>
  <si>
    <t>MUI Language pack cleanup</t>
  </si>
  <si>
    <t>c:\windows\system32\lpremove.exe</t>
  </si>
  <si>
    <t>PlaySound Service</t>
  </si>
  <si>
    <t>c:\windows\system32\playsndsrv.dll</t>
  </si>
  <si>
    <t>c:\windows\system32\gathernetworkinfo.vbs</t>
  </si>
  <si>
    <t>X "\Microsoft\Windows\Offline Files\Background Synchronization"</t>
  </si>
  <si>
    <t>X "\Microsoft\Windows\Offline Files\Logon Synchronization"</t>
  </si>
  <si>
    <t>Power Settings Command-Line Tool</t>
  </si>
  <si>
    <t>c:\windows\system32\powercfg.exe</t>
  </si>
  <si>
    <t>Reliability analysis metrics calculation engine</t>
  </si>
  <si>
    <t>c:\windows\system32\racengn.dll</t>
  </si>
  <si>
    <t>RegIdle Backup Task</t>
  </si>
  <si>
    <t>c:\windows\system32\regidle.dll</t>
  </si>
  <si>
    <t>X "\Microsoft\Windows\Shell\WindowsParentalControls"</t>
  </si>
  <si>
    <t>Windows Parental Controls Notifications</t>
  </si>
  <si>
    <t>c:\windows\system32\wpcumi.dll</t>
  </si>
  <si>
    <t>X "\Microsoft\Windows\Shell\WindowsParentalControlsMigration"</t>
  </si>
  <si>
    <t>Windows Parental Controls Migration</t>
  </si>
  <si>
    <t>c:\windows\system32\wpcmig.dll</t>
  </si>
  <si>
    <t>X "\Microsoft\Windows\SideShow\AutoWake"</t>
  </si>
  <si>
    <t>Microsoft Windows SideShow services</t>
  </si>
  <si>
    <t>c:\windows\system32\auxiliarydisplayservices.dll</t>
  </si>
  <si>
    <t>X "\Microsoft\Windows\SideShow\SessionAgent"</t>
  </si>
  <si>
    <t>X "\Microsoft\Windows\SideShow\SystemDataProviders"</t>
  </si>
  <si>
    <t>Performance Monitor</t>
  </si>
  <si>
    <t>c:\windows\system32\wdc.dll</t>
  </si>
  <si>
    <t>Network Diagnostic Framework Client API</t>
  </si>
  <si>
    <t>c:\windows\system32\ndfapi.dll</t>
  </si>
  <si>
    <t>MsCtfMonitor DLL</t>
  </si>
  <si>
    <t>c:\windows\system32\msctfmonitor.dll</t>
  </si>
  <si>
    <t>A tool to aid in developing services for WindowsNT</t>
  </si>
  <si>
    <t>c:\windows\system32\sc.exe</t>
  </si>
  <si>
    <t>Windows Diagnostic Infrastructure</t>
  </si>
  <si>
    <t>c:\windows\system32\wdi.dll</t>
  </si>
  <si>
    <t>Windows Problem Reporting</t>
  </si>
  <si>
    <t>c:\windows\system32\wermgr.exe</t>
  </si>
  <si>
    <t>Base Filtering Engine</t>
  </si>
  <si>
    <t>c:\windows\system32\bfe.dll</t>
  </si>
  <si>
    <t>Microsoft® Windows Backup</t>
  </si>
  <si>
    <t>c:\windows\system32\sdclt.exe</t>
  </si>
  <si>
    <t>X "\Microsoft\Windows\WindowsColorSystem\Calibration Loader"</t>
  </si>
  <si>
    <t>Microsoft Color Matching System DLL</t>
  </si>
  <si>
    <t>c:\windows\system32\mscms.dll</t>
  </si>
  <si>
    <t>HKLM\System\CurrentControlSet\Services</t>
  </si>
  <si>
    <t>Processes application compatibility cache requests for applications as they are launched</t>
  </si>
  <si>
    <t>c:\windows\system32\aelupsvc.dll</t>
  </si>
  <si>
    <t>Provides support for 3rd party protocol plug-ins for Internet Connection Sharing</t>
  </si>
  <si>
    <t>c:\windows\system32\alg.exe</t>
  </si>
  <si>
    <t>Determines and verifies the identity of an application. Disabling this service will prevent AppLocker from being enforced.</t>
  </si>
  <si>
    <t>c:\windows\system32\appidsvc.dll</t>
  </si>
  <si>
    <t>Facilitates the running of interactive applications with additional administrative privileges.  If this service is stopped, users will be unable to launch applications with the additional administrative privileges they may require to perform desired user tasks.</t>
  </si>
  <si>
    <t>c:\windows\system32\appinfo.dll</t>
  </si>
  <si>
    <t>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t>
  </si>
  <si>
    <t>c:\windows\system32\appmgmts.dll</t>
  </si>
  <si>
    <t>Manages audio devices for the Windows Audio service.  If this service is stopped, audio devices and effects will not function properly.  If this service is disabled, any services that explicitly depend on it will fail to start</t>
  </si>
  <si>
    <t>c:\windows\system32\audiosrv.dll</t>
  </si>
  <si>
    <t>Manages audio for Windows-based programs.  If this service is stopped, audio devices and effects will not function properly.  If this service is disabled, any services that explicitly depend on it will fail to start</t>
  </si>
  <si>
    <t>Provides User Account Control validation for the installation of ActiveX controls from the Internet and enables management of ActiveX control installation based on Group Policy settings. This service is started on demand and if disabled the installation of ActiveX controls will behave according to default browser settings.</t>
  </si>
  <si>
    <t>c:\windows\system32\axinstsv.dll</t>
  </si>
  <si>
    <t>BDESVC hosts the BitLocker Drive Encryption service. BitLocker Drive Encryption provides secure startup for the operating system, as well as full volume encryption for OS, fixed or removable volumes. This service allows BitLocker to prompt users for various actions related to their volumes when mounted, and unlocks volumes automatically without user interaction. Additionally, it stores recovery information to Active Directory, if available, and, if necessary, ensures the most recent recovery certificates are used.  Stopping or disabling the service would prevent users from leveraging this functionality.</t>
  </si>
  <si>
    <t>c:\windows\system32\bdesvc.dll</t>
  </si>
  <si>
    <t>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t>
  </si>
  <si>
    <t>Transfers files in the background using idle network bandwidth. If the service is disabled, then any applications that depend on BITS, such as Windows Update or MSN Explorer, will be unable to automatically download programs and other information.</t>
  </si>
  <si>
    <t>c:\windows\system32\qmgr.dll</t>
  </si>
  <si>
    <t>Maintains an updated list of computers on the network and supplies this list to computers designated as browsers. If this service is stopped, this list will not be updated or maintained. If this service is disabled, any services that explicitly depend on it will fail to start.</t>
  </si>
  <si>
    <t>c:\windows\system32\browser.dll</t>
  </si>
  <si>
    <t>The Bluetooth service supports discovery and association of remote Bluetooth devices.  Stopping or disabling this service may cause already installed Bluetooth devices to fail to operate properly and prevent new devices from being discovered or associated.</t>
  </si>
  <si>
    <t>c:\windows\system32\bthserv.dll</t>
  </si>
  <si>
    <t>Copies user certificates and root certificates from smart cards into the current user's certificate store, detects when a smart card is inserted into a smart card reader, and, if needed, installs the smart card Plug and Play minidriver.</t>
  </si>
  <si>
    <t>c:\windows\system32\certprop.dll</t>
  </si>
  <si>
    <t>Microsoft .NET Framework NGEN</t>
  </si>
  <si>
    <t>c:\windows\microsoft.net\framework\v2.0.50727\mscorsvw.exe</t>
  </si>
  <si>
    <t>c:\windows\microsoft.net\framework64\v2.0.50727\mscorsvw.exe</t>
  </si>
  <si>
    <t>Manages the configuration and tracking of Component Object Model (COM)+-based components. If the service is stopped, most COM+-based components will not function properly. If this service is disabled, any services that explicitly depend on it will fail to start.</t>
  </si>
  <si>
    <t>c:\windows\system32\dllhost.exe</t>
  </si>
  <si>
    <t>Provides four management services: Catalog Database Service, which confirms the signatures of Windows files and allows new programs to be installed; Protected Root Service, which adds and removes Trusted Root Certification Authority certificates from this computer; Automatic Root Certificate Update Service, which retrieves root certificates from Windows Update and enable scenarios such as SSL; and Key Service, which helps enroll this computer for certificates. If this service is stopped, these management services will not function properly. If this service is disabled, any services that explicitly depend on it will fail to start.</t>
  </si>
  <si>
    <t>c:\windows\system32\cryptsvc.dll</t>
  </si>
  <si>
    <t>The Offline Files service performs maintenance activities on the Offline Files cache, responds to user logon and logoff events, implements the internals of the public API, and dispatches interesting events to those interested in Offline Files activities and changes in cache state.</t>
  </si>
  <si>
    <t>c:\windows\system32\cscsvc.dll</t>
  </si>
  <si>
    <t>The DCOMLAUNCH service launches COM and DCOM servers in response to object activation requests. If this service is stopped or disabled, programs using COM or DCOM will not function properly. It is strongly recommended that you have the DCOMLAUNCH service running.</t>
  </si>
  <si>
    <t>c:\windows\system32\rpcss.dll</t>
  </si>
  <si>
    <t>Provides Disk Defragmentation Capabilities.</t>
  </si>
  <si>
    <t>c:\windows\system32\defragsvc.dll</t>
  </si>
  <si>
    <t>Registers and updates IP addresses and DNS records for this computer. If this service is stopped, this computer will not receive dynamic IP addresses and DNS updates. If this service is disabled, any services that explicitly depend on it will fail to start.</t>
  </si>
  <si>
    <t>c:\windows\system32\dhcpcore.dll</t>
  </si>
  <si>
    <t>The DNS Client service (dnscache) caches Domain Name System (DNS) names and registers the full computer name for this computer. If the service is stopped, DNS names will continue to be resolved. However, the results of DNS name queries will not be cached and the computer's name will not be registered. If the service is disabled, any services that explicitly depend on it will fail to start.</t>
  </si>
  <si>
    <t>c:\windows\system32\dnsrslvr.dll</t>
  </si>
  <si>
    <t>The Wired AutoConfig (DOT3SVC) service is responsible for performing IEEE 802.1X authentication on Ethernet interfaces. If your current wired network deployment enforces 802.1X authentication, the DOT3SVC service should be configured to run for establishing Layer 2 connectivity and/or providing access to network resources. Wired networks that do not enforce 802.1X authentication are unaffected by the DOT3SVC service.</t>
  </si>
  <si>
    <t>c:\windows\system32\dot3svc.dll</t>
  </si>
  <si>
    <t>The Diagnostic Policy Service enables problem detection, troubleshooting and resolution for Windows components.  If this service is stopped, diagnostics will no longer function.</t>
  </si>
  <si>
    <t>c:\windows\system32\dps.dll</t>
  </si>
  <si>
    <t>The Extensible Authentication Protocol (EAP) service provides network authentication in such scenarios as 802.1x wired and wireless, VPN, and Network Access Protection (NAP).  EAP also provides application programming interfaces (APIs) that are used by network access clients, including wireless and VPN clients, during the authentication process.  If you disable this service, this computer is prevented from accessing networks that require EAP authentication.</t>
  </si>
  <si>
    <t>c:\windows\system32\eapsvc.dll</t>
  </si>
  <si>
    <t>Provides the core file encryption technology used to store encrypted files on NTFS file system volumes. If this service is stopped or disabled, applications will be unable to access encrypted files.</t>
  </si>
  <si>
    <t>c:\windows\system32\lsass.exe</t>
  </si>
  <si>
    <t>Windows Media Center Service for TV and FM broadcast reception</t>
  </si>
  <si>
    <t>c:\windows\ehome\ehrecvr.exe</t>
  </si>
  <si>
    <t>Starts and stops recording of TV programs within Windows Media Center</t>
  </si>
  <si>
    <t>c:\windows\ehome\ehsched.exe</t>
  </si>
  <si>
    <t>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t>
  </si>
  <si>
    <t>c:\windows\system32\wevtsvc.dll</t>
  </si>
  <si>
    <t>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t>
  </si>
  <si>
    <t>c:\windows\system32\es.dll</t>
  </si>
  <si>
    <t>Enables you to send and receive faxes, utilizing fax resources available on this computer or on the network.</t>
  </si>
  <si>
    <t>c:\windows\system32\fxssvc.exe</t>
  </si>
  <si>
    <t>The FDPHOST service hosts the Function Discovery (FD) network discovery providers. These FD providers supply network discovery services for the Simple Services Discovery Protocol (SSDP) and Web Services –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t>
  </si>
  <si>
    <t>c:\windows\system32\fdphost.dll</t>
  </si>
  <si>
    <t>Publishes this computer and resources attached to this computer so they can be discovered over the network.  If this service is stopped, network resources will no longer be published and they will not be discovered by other computers on the network.</t>
  </si>
  <si>
    <t>c:\windows\system32\fdrespub.dll</t>
  </si>
  <si>
    <t>Optimizes performance of applications by caching commonly used font data. Applications will start this service if it is not already running. It can be disabled, though doing so will degrade application performance.</t>
  </si>
  <si>
    <t>c:\windows\system32\fntcache.dll</t>
  </si>
  <si>
    <t>Optimizes performance of Windows Presentation Foundation (WPF) applications by caching commonly used font data. WPF applications will start this service if it is not already running. It can be disabled, though doing so will degrade the performance of WPF applications.</t>
  </si>
  <si>
    <t>c:\windows\microsoft.net\framework64\v3.0\wpf\presentationfontcache.exe</t>
  </si>
  <si>
    <t>The service is responsible for applying settings configured by administrators for the computer and users through the Group Policy component. If the service is stopped or disabled, the settings will not be applied and applications and components will not be manageable through Group Policy. Any components or applications that depend on the Group Policy component might not be functional if the service is stopped or disabled.</t>
  </si>
  <si>
    <t>c:\windows\system32\gpsvc.dll</t>
  </si>
  <si>
    <t>Enables generic input access to Human Interface Devices (HID), which activates and maintains the use of predefined hot buttons on keyboards, remote controls, and other multimedia devices. If this service is stopped, hot buttons controlled by this service will no longer function. If this service is disabled, any services that explicitly depend on it will fail to start.</t>
  </si>
  <si>
    <t>c:\windows\system32\hidserv.dll</t>
  </si>
  <si>
    <t>Provides X.509 certificate and key management services for the Network Access Protection Agent (NAPAgent). Enforcement technologies that use X.509 certificates may not function properly without this service</t>
  </si>
  <si>
    <t>c:\windows\system32\kmsvc.dll</t>
  </si>
  <si>
    <t>@%SystemRoot%\System32\ListSvc.dll,-101</t>
  </si>
  <si>
    <t>c:\windows\system32\listsvc.dll</t>
  </si>
  <si>
    <t>Performs networking tasks associated with configuration and maintenance of homegroups. If this service is stopped or disabled, your computer will be unable to detect other homegroups and your homegroup might not work properly. It is recommended that you keep this service running.</t>
  </si>
  <si>
    <t>c:\windows\system32\provsvc.dll</t>
  </si>
  <si>
    <t>Provides support for the Running Object Table for InstallShield Drivers</t>
  </si>
  <si>
    <t>Macrovision Corporation</t>
  </si>
  <si>
    <t>c:\program files (x86)\common files\installshield\driver\1150\intel 32\idrivert.exe</t>
  </si>
  <si>
    <t>Securely enables the creation, management, and disclosure of digital identities.</t>
  </si>
  <si>
    <t>c:\windows\microsoft.net\framework64\v3.0\windows communication foundation\infocard.exe</t>
  </si>
  <si>
    <t>The IKEEXT service hosts the Internet Key Exchange (IKE) and Authenticated Internet Protocol (AuthIP) keying modules. These keying modules are used for authentication and key exchange in Internet Protocol security (IPsec). Stopping or disabling the IKEEXT service will disable IKE and AuthIP key exchange with peer computers. IPsec is typically configured to use IKE or AuthIP; therefore, stopping or disabling the IKEEXT service might result in an IPsec failure and might compromise the security of the system. It is strongly recommended that you have the IKEEXT service running.</t>
  </si>
  <si>
    <t>c:\windows\system32\ikeext.dll</t>
  </si>
  <si>
    <t>The PnP-X bus enumerator service manages the virtual network bus. It discovers network connected devices using the SSDP/WS discovery protocols and gives them presence in PnP. If this service is stopped or disabled, presence of NCD devices will not be maintained in PnP. All pnpx based scenarios will stop functioning.</t>
  </si>
  <si>
    <t>c:\windows\system32\ipbusenum.dll</t>
  </si>
  <si>
    <t>Provides tunnel connectivity using IPv6 transition technologies (6to4, ISATAP, Port Proxy, and Teredo), and IP-HTTPS. If this service is stopped, the computer will not have the enhanced connectivity benefits that these technologies offer.</t>
  </si>
  <si>
    <t>c:\windows\system32\iphlpsvc.dll</t>
  </si>
  <si>
    <t>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t>
  </si>
  <si>
    <t>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t>
  </si>
  <si>
    <t>c:\windows\system32\msdtckrm.dll</t>
  </si>
  <si>
    <t>Supports file, print, and named-pipe sharing over the network for this computer. If this service is stopped, these functions will be unavailable. If this service is disabled, any services that explicitly depend on it will fail to start.</t>
  </si>
  <si>
    <t>c:\windows\system32\srvsvc.dll</t>
  </si>
  <si>
    <t>Creates and maintains client network connections to remote servers using the SMB protocol. If this service is stopped, these connections will be unavailable. If this service is disabled, any services that explicitly depend on it will fail to start.</t>
  </si>
  <si>
    <t>c:\windows\system32\wkssvc.dll</t>
  </si>
  <si>
    <t>Logitech Bluetooth Service</t>
  </si>
  <si>
    <t>c:\program files\common files\logishrd\bluetooth\lbtserv.exe</t>
  </si>
  <si>
    <t>Creates a Network Map, consisting of PC and device topology (connectivity) information, and metadata describing each PC and device.  If this service is disabled, the Network Map will not function properly.</t>
  </si>
  <si>
    <t>c:\windows\system32\lltdsvc.dll</t>
  </si>
  <si>
    <t>Provides support for the NetBIOS over TCP/IP (NetBT) service and NetBIOS name resolution for clients on the network, therefore enabling users to share files, print, and log on to the network. If this service is stopped, these functions might be unavailable. If this service is disabled, any services that explicitly depend on it will fail to start.</t>
  </si>
  <si>
    <t>c:\windows\system32\svchost.exe</t>
  </si>
  <si>
    <t>Supports local and remote debugging for Visual Studio and script debuggers. If this service is stopped, the debuggers will not function properly.</t>
  </si>
  <si>
    <t>c:\program files (x86)\common files\microsoft shared\vs7debug\mdm.exe</t>
  </si>
  <si>
    <t>Enables relative prioritization of work based on system-wide task priorities. This is intended mainly for multimedia applications.  If this service is stopped, individual tasks resort to their default priority.</t>
  </si>
  <si>
    <t>c:\windows\system32\mmcss.dll</t>
  </si>
  <si>
    <t>Windows Firewall helps protect your computer by preventing unauthorized users from gaining access to your computer through the Internet or a network.</t>
  </si>
  <si>
    <t>c:\windows\system32\mpssvc.dll</t>
  </si>
  <si>
    <t>Coordinates transactions that span multiple resource managers, such as databases, message queues, and file systems. If this service is stopped, these transactions will fail. If this service is disabled, any services that explicitly depend on it will fail to start.</t>
  </si>
  <si>
    <t>c:\windows\system32\msdtc.exe</t>
  </si>
  <si>
    <t>Manages Internet SCSI (iSCSI) sessions from this computer to remote iSCSI target devices. If this service is stopped, this computer will not be able to login or access iSCSI targets. If this service is disabled, any services that explicitly depend on it will fail to start.</t>
  </si>
  <si>
    <t>c:\windows\system32\iscsiexe.dll</t>
  </si>
  <si>
    <t>Adds, modifies, and removes applications provided as a Windows Installer (*.msi) package. If this service is disabled, any services that explicitly depend on it will fail to start.</t>
  </si>
  <si>
    <t>c:\windows\system32\msiexec.exe</t>
  </si>
  <si>
    <t>The Network Access Protection (NAP) agent service collects and manages health information for client computers on a network. Information collected by NAP agent is used to make sure that the client computer has the required software and settings. If a client computer is not compliant with health policy, it can be provided with restricted network access until its configuration is updated. Depending on the configuration of health policy, client computers might be automatically updated so that users quickly regain full network access without having to manually update their computer.</t>
  </si>
  <si>
    <t>c:\windows\system32\qagentrt.dll</t>
  </si>
  <si>
    <t>Maintains a secure channel between this computer and the domain controller for authenticating users and services. If this service is stopped, the computer may not authenticate users and services and the domain controller cannot register DNS records. If this service is disabled, any services that explicitly depend on it will fail to start.</t>
  </si>
  <si>
    <t>Manages objects in the Network and Dial-Up Connections folder, in which you can view both local area network and remote connections.</t>
  </si>
  <si>
    <t>c:\windows\system32\netman.dll</t>
  </si>
  <si>
    <t>Identifies the networks to which the computer has connected, collects and stores properties for these networks, and notifies applications when these properties change.</t>
  </si>
  <si>
    <t>c:\windows\system32\netprofm.dll</t>
  </si>
  <si>
    <t>Collects and stores configuration information for the network and notifies programs when this information is modified. If this service is stopped, configuration information might be unavailable. If this service is disabled, any services that explicitly depend on it will fail to start.</t>
  </si>
  <si>
    <t>c:\windows\system32\nlasvc.dll</t>
  </si>
  <si>
    <t>This service delivers network notifications (e.g. interface addition/deleting etc) to user mode clients. Stopping this service will cause loss of network connectivity. If this service is disabled, any other services that explicitly depend on this service will fail to start.</t>
  </si>
  <si>
    <t>Run portions of Microsoft Office Diagnostics.</t>
  </si>
  <si>
    <t>c:\program files (x86)\common files\microsoft shared\office12\odserv.exe</t>
  </si>
  <si>
    <t>Saves installation files used for updates and repairs and is required for the downloading of Setup updates and Watson error reports.</t>
  </si>
  <si>
    <t>c:\program files (x86)\common files\microsoft shared\source engine\ose.exe</t>
  </si>
  <si>
    <t>Provides identity services for the Peer Name Resolution Protocol (PNRP) and Peer-to-Peer Grouping services.  If disabled, the Peer Name Resolution Protocol (PNRP) and Peer-to-Peer Grouping services may not function, and some applications, such as HomeGroup and Remote Assistance, may not function correctly.</t>
  </si>
  <si>
    <t>c:\windows\system32\pnrpsvc.dll</t>
  </si>
  <si>
    <t>Enables multi-party communication using Peer-to-Peer Grouping.  If disabled, some applications, such as HomeGroup, may not function.</t>
  </si>
  <si>
    <t>c:\windows\system32\p2psvc.dll</t>
  </si>
  <si>
    <t>This service provides support for the Program Compatibility Assistant (PCA).  PCA monitors programs installed and run by the user and detects known compatibility problems. If this service is stopped, PCA will not function properly.</t>
  </si>
  <si>
    <t>c:\windows\system32\pcasvc.dll</t>
  </si>
  <si>
    <t>This service caches network content from peers on the local subnet.</t>
  </si>
  <si>
    <t>c:\windows\system32\peerdistsvc.dll</t>
  </si>
  <si>
    <t>Enables remote users and 64-bit processes to query performance counters provided by 32-bit DLLs. If this service is stopped, only local users and 32-bit processes will be able to query performance counters provided by 32-bit DLLs.</t>
  </si>
  <si>
    <t>c:\windows\syswow64\perfhost.exe</t>
  </si>
  <si>
    <t>Performance Logs and Alerts Collects performance data from local or remote computers based on preconfigured schedule parameters, then writes the data to a log or triggers an alert. If this service is stopped, performance information will not be collected. If this service is disabled, any services that explicitly depend on it will fail to start.</t>
  </si>
  <si>
    <t>c:\windows\system32\pla.dll</t>
  </si>
  <si>
    <t>Enables a computer to recognize and adapt to hardware changes with little or no user input. Stopping or disabling this service will result in system instability.</t>
  </si>
  <si>
    <t>c:\windows\system32\umpnpmgr.dll</t>
  </si>
  <si>
    <t xml:space="preserve">This service publishes a machine name using the Peer Name Resolution Protocol.  Configuration is managed via the netsh context 'p2p pnrp peer' </t>
  </si>
  <si>
    <t>c:\windows\system32\pnrpauto.dll</t>
  </si>
  <si>
    <t>Enables serverless peer name resolution over the Internet using the Peer Name Resolution Protocol (PNRP). If disabled, some peer-to-peer and collaborative applications, such as Remote Assistance, may not function.</t>
  </si>
  <si>
    <t>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Firewall is not available when this service is stopped."</t>
  </si>
  <si>
    <t>c:\windows\system32\ipsecsvc.dll</t>
  </si>
  <si>
    <t>Manages power policy and power policy notification delivery.</t>
  </si>
  <si>
    <t>c:\windows\system32\umpo.dll</t>
  </si>
  <si>
    <t>This service is responsible for loading and unloading user profiles. If this service is stopped or disabled, users will no longer be able to successfully logon or logoff, applications may have problems getting to users' data, and components registered to receive profile event notifications will not receive them.</t>
  </si>
  <si>
    <t>c:\windows\system32\profsvc.dll</t>
  </si>
  <si>
    <t>Provides protected storage for sensitive data, such as passwords, to prevent access by unauthorized services, processes, or users.</t>
  </si>
  <si>
    <t>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t>
  </si>
  <si>
    <t>c:\windows\system32\qwave.dll</t>
  </si>
  <si>
    <t>Provides remote command and control to Windows Mobile-based devices.</t>
  </si>
  <si>
    <t>c:\windows\windowsmobile\rapimgr.dll</t>
  </si>
  <si>
    <t>Creates a connection to a remote network whenever a program references a remote DNS or NetBIOS name or address.</t>
  </si>
  <si>
    <t>c:\windows\system32\rasauto.dll</t>
  </si>
  <si>
    <t>Manages dial-up and virtual private network (VPN) connections from this computer to the Internet or other remote networks. If this service is disabled, any services that explicitly depend on it will fail to start.</t>
  </si>
  <si>
    <t>c:\windows\system32\rasmans.dll</t>
  </si>
  <si>
    <t>Enables remote users to modify registry settings on this computer. If this service is stopped, the registry can be modified only by users on this computer. If this service is disabled, any services that explicitly depend on it will fail to start.</t>
  </si>
  <si>
    <t>c:\windows\system32\regsvc.dll</t>
  </si>
  <si>
    <t>Resolves RPC interfaces identifiers to transport endpoints. If this service is stopped or disabled, programs using Remote Procedure Call (RPC) services will not function properly.</t>
  </si>
  <si>
    <t>c:\windows\system32\rpcepmap.dll</t>
  </si>
  <si>
    <t>In Windows 2003 and earlier versions of Windows, the Remote Procedure Call (RPC) Locator service manages the RPC name service database. In Windows Vista and later versions of Windows, this service does not provide any functionality and is present for application compatibility.</t>
  </si>
  <si>
    <t>c:\windows\system32\locator.exe</t>
  </si>
  <si>
    <t>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t>
  </si>
  <si>
    <t>The startup of this service signals other services that the Security Accounts Manager (SAM) is ready to accept requests.  Disabling this service will prevent other services in the system from being notified when the SAM is ready, which may in turn cause those services to fail to start correctly. This service should not be disabled.</t>
  </si>
  <si>
    <t>Manages access to smart cards read by this computer. If this service is stopped, this computer will be unable to read smart cards. If this service is disabled, any services that explicitly depend on it will fail to start.</t>
  </si>
  <si>
    <t>c:\windows\system32\scardsvr.dll</t>
  </si>
  <si>
    <t>Enables a user to configure and schedule automated tasks on this computer. The service also hosts multiple Windows system-critical tasks. If this service is stopped or disabled, these tasks will not be run at their scheduled times. If this service is disabled, any services that explicitly depend on it will fail to start.</t>
  </si>
  <si>
    <t>c:\windows\system32\schedsvc.dll</t>
  </si>
  <si>
    <t>Allows the system to be configured to lock the user desktop upon smart card removal.</t>
  </si>
  <si>
    <t>Provides Windows Backup and Restore capabilities.</t>
  </si>
  <si>
    <t>c:\windows\system32\sdrsvc.dll</t>
  </si>
  <si>
    <t>Enables starting processes under alternate credentials. If this service is stopped, this type of logon access will be unavailable. If this service is disabled, any services that explicitly depend on it will fail to start.</t>
  </si>
  <si>
    <t>c:\windows\system32\seclogon.dll</t>
  </si>
  <si>
    <t>Monitors system events and notifies subscribers to COM+ Event System of these events.</t>
  </si>
  <si>
    <t>c:\windows\system32\sens.dll</t>
  </si>
  <si>
    <t>Monitors ambient light sensors to detect changes in ambient light and adjust the display brightness.  If this service is stopped or disabled, the display brightness will not adapt to lighting conditions.</t>
  </si>
  <si>
    <t>c:\windows\system32\sensrsvc.dll</t>
  </si>
  <si>
    <t>Remote Desktop Configuration service (RDCS) is responsible for all Remote Desktop Services and Remote Desktop related configuration and session maintenance activities that require SYSTEM context. These include per-session temporary folders, RD themes, and RD certificates.</t>
  </si>
  <si>
    <t>c:\windows\system32\sessenv.dll</t>
  </si>
  <si>
    <t>Provides notifications for AutoPlay hardware events.</t>
  </si>
  <si>
    <t>c:\windows\system32\shsvcs.dll</t>
  </si>
  <si>
    <t>Receives trap messages generated by local or remote Simple Network Management Protocol (SNMP) agents and forwards the messages to SNMP management programs running on this computer. If this service is stopped, SNMP-based programs on this computer will not receive SNMP trap messages. If this service is disabled, any services that explicitly depend on it will fail to start.</t>
  </si>
  <si>
    <t>c:\windows\system32\snmptrap.exe</t>
  </si>
  <si>
    <t>Loads files to memory for later printing</t>
  </si>
  <si>
    <t>c:\windows\system32\spoolsv.exe</t>
  </si>
  <si>
    <t>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t>
  </si>
  <si>
    <t>c:\windows\system32\sppsvc.exe</t>
  </si>
  <si>
    <t>Provides Software Licensing activation and notification</t>
  </si>
  <si>
    <t>c:\windows\system32\sppuinotify.dll</t>
  </si>
  <si>
    <t>Discovers networked devices and services that use the SSDP discovery protocol, such as UPnP devices. Also announces SSDP devices and services running on the local computer. If this service is stopped, SSDP-based devices will not be discovered. If this service is disabled, any services that explicitly depend on it will fail to start.</t>
  </si>
  <si>
    <t>c:\windows\system32\ssdpsrv.dll</t>
  </si>
  <si>
    <t>Provides support for the Secure Socket Tunneling Protocol (SSTP) to connect to remote computers using VPN. If this service is disabled, users will not be able to use SSTP to access remote servers.</t>
  </si>
  <si>
    <t>c:\windows\system32\sstpsvc.dll</t>
  </si>
  <si>
    <t>Provides image acquisition services for scanners and cameras</t>
  </si>
  <si>
    <t>c:\windows\system32\wiaservc.dll</t>
  </si>
  <si>
    <t>Manages software-based volume shadow copies taken by the Volume Shadow Copy service. If this service is stopped, software-based volume shadow copies cannot be managed. If this service is disabled, any services that explicitly depend on it will fail to start.</t>
  </si>
  <si>
    <t>c:\windows\system32\swprv.dll</t>
  </si>
  <si>
    <t>Maintains and improves system performance over time.</t>
  </si>
  <si>
    <t>c:\windows\system32\sysmain.dll</t>
  </si>
  <si>
    <t>Enables Tablet PC pen and ink functionality</t>
  </si>
  <si>
    <t>c:\windows\system32\tabsvc.dll</t>
  </si>
  <si>
    <t>Provides Telephony API (TAPI) support for programs that control telephony devices on the local computer and, through the LAN, on servers that are also running the service.</t>
  </si>
  <si>
    <t>c:\windows\system32\tapisrv.dll</t>
  </si>
  <si>
    <t>Enables access to the Trusted Platform Module (TPM), which provides hardware-based cryptographic services to system components and applications.  If this service is stopped or disabled, applications will be unable to use keys protected by the TPM.</t>
  </si>
  <si>
    <t>c:\windows\system32\tbssvc.dll</t>
  </si>
  <si>
    <t>Allows users to connect interactively to a remote computer. Remote Desktop and Remote Desktop Session Host Server depend on this service.  To prevent remote use of this computer, clear the checkboxes on the Remote tab of the System properties control panel item.</t>
  </si>
  <si>
    <t>c:\windows\system32\termsrv.dll</t>
  </si>
  <si>
    <t>Provides user experience theme management.</t>
  </si>
  <si>
    <t>c:\windows\system32\themeservice.dll</t>
  </si>
  <si>
    <t>Provides ordered execution for a group of threads within a specific period of time.</t>
  </si>
  <si>
    <t>Maintains links between NTFS files within a computer or across computers in a network.</t>
  </si>
  <si>
    <t>c:\windows\system32\trkwks.dll</t>
  </si>
  <si>
    <t>Enables installation, modification, and removal of Windows updates and optional components. If this service is disabled, install or uninstall of Windows updates might fail for this computer.</t>
  </si>
  <si>
    <t>c:\windows\servicing\trustedinstaller.exe</t>
  </si>
  <si>
    <t>Enables user notification of user input for interactive services, which enables access to dialogs created by interactive services when they appear. If this service is stopped, notifications of new interactive service dialogs will no longer function and there might not be access to interactive service dialogs. If this service is disabled, both notifications of and access to new interactive service dialogs will no longer function.</t>
  </si>
  <si>
    <t>c:\windows\system32\ui0detect.exe</t>
  </si>
  <si>
    <t>Allows the redirection of Printers/Drives/Ports for RDP connections</t>
  </si>
  <si>
    <t>c:\windows\system32\umrdp.dll</t>
  </si>
  <si>
    <t>Allows UPnP devices to be hosted on this computer. If this service is stopped, any hosted UPnP devices will stop functioning and no additional hosted devices can be added. If this service is disabled, any services that explicitly depend on it will fail to start.</t>
  </si>
  <si>
    <t>c:\windows\system32\upnphost.dll</t>
  </si>
  <si>
    <t>Provides Desktop Window Manager startup and maintenance services</t>
  </si>
  <si>
    <t>c:\windows\system32\uxsms.dll</t>
  </si>
  <si>
    <t>Provides secure storage and retrieval of credentials to users, applications and security service packages.</t>
  </si>
  <si>
    <t>Provides management services for disks, volumes, file systems, and storage arrays.</t>
  </si>
  <si>
    <t>c:\windows\system32\vds.exe</t>
  </si>
  <si>
    <t>Manages and implements Volume Shadow Copies used for backup and other purposes. If this service is stopped, shadow copies will be unavailable for backup and the backup may fail. If this service is disabled, any services that explicitly depend on it will fail to start.</t>
  </si>
  <si>
    <t>c:\windows\system32\vssvc.exe</t>
  </si>
  <si>
    <t>Maintains date and time synchronization on all clients and servers in the network. If this service is stopped, date and time synchronization will be unavailable. If this service is disabled, any services that explicitly depend on it will fail to start.</t>
  </si>
  <si>
    <t>c:\windows\system32\w32time.dll</t>
  </si>
  <si>
    <t>The WBENGINE service is used by Windows Backup to perform backup and recovery operations. If this service is stopped by a user, it may cause the currently running backup or recovery operation to fail. Disabling this service may disable backup and recovery operations using Windows Backup on this computer.</t>
  </si>
  <si>
    <t>c:\windows\system32\wbengine.exe</t>
  </si>
  <si>
    <t>The Windows biometric service gives client applications the ability to capture, compare, manipulate, and store biometric data without gaining direct access to any biometric hardware or samples. The service is hosted in a privileged SVCHOST process.</t>
  </si>
  <si>
    <t>c:\windows\system32\wbiosrvc.dll</t>
  </si>
  <si>
    <t>Provides connectivity for Windows Mobile-2003-based devices</t>
  </si>
  <si>
    <t>c:\windows\windowsmobile\wcescomm.dll</t>
  </si>
  <si>
    <t>WCNCSVC hosts the Windows Connect Now Configuration which is Microsoft's Implementation of Wi-Fi Protected Setup (WPS) protocol. This is used to configure Wireless LAN settings for an Access Point (AP) or a Wi-Fi Device. The service is started programmatically as needed.</t>
  </si>
  <si>
    <t>c:\windows\system32\wcncsvc.dll</t>
  </si>
  <si>
    <t>The WcsPlugInService service hosts third-party Windows Color System color device model and gamut map model plug-in modules. These plug-in modules are vendor-specific extensions to the Windows Color System baseline color device and gamut map models. Stopping or disabling the WcsPlugInService service will disable this extensibility feature, and the Windows Color System will use its baseline model processing rather than the vendor's desired processing. This might result in inaccurate color rendering.</t>
  </si>
  <si>
    <t>c:\windows\system32\wcspluginservice.dll</t>
  </si>
  <si>
    <t>The Diagnostic Service Host is used by the Diagnostic Policy Service to host diagnostics that need to run in a Local Service context.  If this service is stopped, any diagnostics that depend on it will no longer function.</t>
  </si>
  <si>
    <t>The Diagnostic System Host is used by the Diagnostic Policy Service to host diagnostics that need to run in a Local System context.  If this service is stopped, any diagnostics that depend on it will no longer function.</t>
  </si>
  <si>
    <t>Enables Windows-based programs to create, access, and modify Internet-based files. If this service is stopped, these functions will not be available. If this service is disabled, any services that explicitly depend on it will fail to start.</t>
  </si>
  <si>
    <t>c:\windows\system32\webclnt.dll</t>
  </si>
  <si>
    <t>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t>
  </si>
  <si>
    <t>c:\windows\system32\wecsvc.dll</t>
  </si>
  <si>
    <t>This service provides support for viewing, sending and deletion of system-level problem reports for the Problem Reports and Solutions control panel.</t>
  </si>
  <si>
    <t>c:\windows\system32\wercplsupport.dll</t>
  </si>
  <si>
    <t>Allows errors to be reported when programs stop working or responding and allows existing solutions to be delivered. Also allows logs to be generated for diagnostic and repair services. If this service is stopped, error reporting might not work correctly and results of diagnostic services and repairs might not be displayed.</t>
  </si>
  <si>
    <t>c:\windows\system32\wersvc.dll</t>
  </si>
  <si>
    <t>Protection against spyware and potentially unwanted software</t>
  </si>
  <si>
    <t>c:\program files\windows defender\mpsvc.dll</t>
  </si>
  <si>
    <t>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t>
  </si>
  <si>
    <t>c:\windows\system32\winhttp.dll</t>
  </si>
  <si>
    <t>Provides a common interface and object model to access management information about operating system, devices, applications and services. If this service is stopped, most Windows-based software will not function properly. If this service is disabled, any services that explicitly depend on it will fail to start.</t>
  </si>
  <si>
    <t>c:\windows\system32\wbem\wmisvc.dll</t>
  </si>
  <si>
    <t>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WinRM Service needs to be configured with a listener using winrm.cmd command line tool or through Group Policy in order for it to listen over the network. The WinRM service provides access to WMI data and enables event collection. Event collection and subscription to events require that the service is running. WinRM messages use HTTP and HTTPS as transports. The WinRM service does not depend on IIS but is preconfigured to share a port with IIS on the same machine.  The WinRM service reserves the /wsman URL prefix. To prevent conflicts with IIS, administrators should ensure that any websites hosted on IIS do not use the /wsman URL prefix.</t>
  </si>
  <si>
    <t>c:\windows\system32\wsmsvc.dll</t>
  </si>
  <si>
    <t>The WLANSVC service provides the logic required to configure, discover, connect to, and disconnect from a wireless local area network (WLAN) as defined by IEEE 802.11 standards. It also contains the logic to turn your computer into a software access point so that other devices or computers can connect to your computer wirelessly using a WLAN adapter that can support this. Stopping or disabling the WLANSVC service will make all WLAN adapters on your computer inaccessible from the Windows networking UI. It is strongly recommended that you have the WLANSVC service running if your computer has a WLAN adapter.</t>
  </si>
  <si>
    <t>c:\windows\system32\wlansvc.dll</t>
  </si>
  <si>
    <t>Provides performance library information from Windows Management Instrumentation (WMI) providers to clients on the network. This service only runs when Performance Data Helper is activated.</t>
  </si>
  <si>
    <t>c:\windows\system32\wbem\wmiapsrv.exe</t>
  </si>
  <si>
    <t>Shares Windows Media Player libraries to other networked players and media devices using Universal Plug and Play</t>
  </si>
  <si>
    <t>c:\program files\windows media player\wmpnetwk.exe</t>
  </si>
  <si>
    <t>This service is a stub for Windows Parental Control functionality that existed in Vista. It is provided for backward compatibility only.</t>
  </si>
  <si>
    <t>c:\windows\system32\wpcsvc.dll</t>
  </si>
  <si>
    <t>Enforces group policy for removable mass-storage devices. Enables applications such as Windows Media Player and Image Import Wizard to transfer and synchronize content using removable mass-storage devices.</t>
  </si>
  <si>
    <t>c:\windows\system32\wpdbusenum.dll</t>
  </si>
  <si>
    <t>The WSCSVC (Windows Security Center) service monitors and reports security health settings on the computer.  The health settings include firewall (on/off), antivirus (on/off/out of date), antispyware (on/off/out of date), Windows Update (automatically/manually download and install updates), User Account Control (on/off), and Internet settings (recommended/not recommended). The service provides COM APIs for independent software vendors to register and record the state of their products to the Security Center service.  The Action Center (AC) UI uses the service to provide systray alerts and a graphical view of the security health states in the AC control panel.  Network Access Protection (NAP) uses the service to report the security health states of clients to the NAP Network Policy Server to make network quarantine decisions.  The service also has a public API that allows external consumers to programmatically retrieve the aggregated security health state of the system.</t>
  </si>
  <si>
    <t>c:\windows\system32\wscsvc.dll</t>
  </si>
  <si>
    <t>Provides content indexing, property caching, and search results for files, e-mail, and other content.</t>
  </si>
  <si>
    <t>c:\windows\system32\searchindexer.exe</t>
  </si>
  <si>
    <t>Enables the detection, download, and installation of updates for Windows and other programs. If this service is disabled, users of this computer will not be able to use Windows Update or its automatic updating feature, and programs will not be able to use the Windows Update Agent (WUA) API.</t>
  </si>
  <si>
    <t>c:\windows\system32\wuaueng.dll</t>
  </si>
  <si>
    <t>Manages user-mode driver host processes.</t>
  </si>
  <si>
    <t>c:\windows\system32\wudfsvc.dll</t>
  </si>
  <si>
    <t>This service manages mobile broadband (GSM &amp; CDMA) data card/embedded module adapters and connections by auto-configuring the networks. It is strongly recommended that this service be kept running for best user experience of mobile broadband devices.</t>
  </si>
  <si>
    <t>c:\windows\system32\wwansvc.dll</t>
  </si>
  <si>
    <t>1394 OpenHCI Driver</t>
  </si>
  <si>
    <t>c:\windows\system32\drivers\1394ohci.sys</t>
  </si>
  <si>
    <t>ACPI Driver for NT</t>
  </si>
  <si>
    <t>c:\windows\system32\drivers\acpi.sys</t>
  </si>
  <si>
    <t>ACPI Power Metering Driver</t>
  </si>
  <si>
    <t>c:\windows\system32\drivers\acpipmi.sys</t>
  </si>
  <si>
    <t>Adaptec Windows SAS/SATA Storport Driver</t>
  </si>
  <si>
    <t>Adaptec, Inc.</t>
  </si>
  <si>
    <t>c:\windows\system32\drivers\adp94xx.sys</t>
  </si>
  <si>
    <t>Adaptec Windows SATA Storport Driver</t>
  </si>
  <si>
    <t>c:\windows\system32\drivers\adpahci.sys</t>
  </si>
  <si>
    <t>Adaptec StorPort Ultra320 SCSI Driver (X64)</t>
  </si>
  <si>
    <t>c:\windows\system32\drivers\adpu320.sys</t>
  </si>
  <si>
    <t>Ancillary Function Driver for Winsock</t>
  </si>
  <si>
    <t>c:\windows\system32\drivers\afd.sys</t>
  </si>
  <si>
    <t>440 NT AGP Filter</t>
  </si>
  <si>
    <t>c:\windows\system32\drivers\agp440.sys</t>
  </si>
  <si>
    <t>ALi mini IDE Driver</t>
  </si>
  <si>
    <t>Acer Laboratories Inc.</t>
  </si>
  <si>
    <t>c:\windows\system32\drivers\aliide.sys</t>
  </si>
  <si>
    <t>AMD IDE Driver</t>
  </si>
  <si>
    <t>c:\windows\system32\drivers\amdide.sys</t>
  </si>
  <si>
    <t>Processor Device Driver</t>
  </si>
  <si>
    <t>c:\windows\system32\drivers\amdk8.sys</t>
  </si>
  <si>
    <t>c:\windows\system32\drivers\amdppm.sys</t>
  </si>
  <si>
    <t>AHCI 1.2 Device Driver</t>
  </si>
  <si>
    <t>Advanced Micro Devices</t>
  </si>
  <si>
    <t>c:\windows\system32\drivers\amdsata.sys</t>
  </si>
  <si>
    <t>AMD Technology AHCI Compatible Controller Driver for Windows - AMD64 platform</t>
  </si>
  <si>
    <t>AMD Technologies Inc.</t>
  </si>
  <si>
    <t>c:\windows\system32\drivers\amdsbs.sys</t>
  </si>
  <si>
    <t>Storage Filter Driver</t>
  </si>
  <si>
    <t>c:\windows\system32\drivers\amdxata.sys</t>
  </si>
  <si>
    <t>Identifies an application and enforces software restriction policies.</t>
  </si>
  <si>
    <t>c:\windows\system32\drivers\appid.sys</t>
  </si>
  <si>
    <t>Adaptec RAID Storport Driver</t>
  </si>
  <si>
    <t>c:\windows\system32\drivers\arc.sys</t>
  </si>
  <si>
    <t>Adaptec SAS RAID WS03 Driver</t>
  </si>
  <si>
    <t>c:\windows\system32\drivers\arcsas.sys</t>
  </si>
  <si>
    <t>RAS Asynchronous Media Driver</t>
  </si>
  <si>
    <t>c:\windows\system32\drivers\asyncmac.sys</t>
  </si>
  <si>
    <t>ATAPI IDE Miniport Driver</t>
  </si>
  <si>
    <t>c:\windows\system32\drivers\atapi.sys</t>
  </si>
  <si>
    <t>Broadcom NetXtreme II GigE VBD</t>
  </si>
  <si>
    <t>Broadcom Corporation</t>
  </si>
  <si>
    <t>c:\windows\system32\drivers\bxvbda.sys</t>
  </si>
  <si>
    <t>Broadcom NetXtreme Gigabit Ethernet NDIS6.x Unified Driver.</t>
  </si>
  <si>
    <t>c:\windows\system32\drivers\b57nd60a.sys</t>
  </si>
  <si>
    <t>BEEP Driver</t>
  </si>
  <si>
    <t>c:\windows\system32\drivers\beep.sys</t>
  </si>
  <si>
    <t>BLB Drive Driver</t>
  </si>
  <si>
    <t>c:\windows\system32\drivers\blbdrive.sys</t>
  </si>
  <si>
    <t>Implements the kernel datagram receiver for the computer browser browser service.</t>
  </si>
  <si>
    <t>c:\windows\system32\drivers\bowser.sys</t>
  </si>
  <si>
    <t>Windows ME USB Mass-Storage Bulk-Only Lower Filter Driver</t>
  </si>
  <si>
    <t>Brother Industries, Ltd.</t>
  </si>
  <si>
    <t>c:\windows\system32\drivers\brfiltlo.sys</t>
  </si>
  <si>
    <t>Windows ME USB Mass-Storage Bulk-Only Upper Filter Driver</t>
  </si>
  <si>
    <t>c:\windows\system32\drivers\brfiltup.sys</t>
  </si>
  <si>
    <t>Brotehr Serial I/F Driver (WDM)</t>
  </si>
  <si>
    <t>Brother Industries Ltd.</t>
  </si>
  <si>
    <t>c:\windows\system32\drivers\brserid.sys</t>
  </si>
  <si>
    <t>Brother Serial driver (WDM version)</t>
  </si>
  <si>
    <t>c:\windows\system32\drivers\brserwdm.sys</t>
  </si>
  <si>
    <t xml:space="preserve">Brother USB MDM Driver </t>
  </si>
  <si>
    <t>c:\windows\system32\drivers\brusbmdm.sys</t>
  </si>
  <si>
    <t>Brother USB Serial Driver</t>
  </si>
  <si>
    <t>c:\windows\system32\drivers\brusbser.sys</t>
  </si>
  <si>
    <t>Bluetooth Bus Extender</t>
  </si>
  <si>
    <t>c:\windows\system32\drivers\bthenum.sys</t>
  </si>
  <si>
    <t>Bluetooth Communications Driver</t>
  </si>
  <si>
    <t>c:\windows\system32\drivers\bthmodem.sys</t>
  </si>
  <si>
    <t>Bluetooth Device (Personal Area Network)</t>
  </si>
  <si>
    <t>c:\windows\system32\drivers\bthpan.sys</t>
  </si>
  <si>
    <t>Bluetooth Bus Driver</t>
  </si>
  <si>
    <t>c:\windows\system32\drivers\bthport.sys</t>
  </si>
  <si>
    <t>Bluetooth Miniport Driver</t>
  </si>
  <si>
    <t>c:\windows\system32\drivers\bthusb.sys</t>
  </si>
  <si>
    <t>Widcomm Bluetooth USB Filter for Windows XP</t>
  </si>
  <si>
    <t>Broadcom Corporation.</t>
  </si>
  <si>
    <t>c:\windows\system32\drivers\btusbflt.sys</t>
  </si>
  <si>
    <t>SCSI CD-ROM Driver</t>
  </si>
  <si>
    <t>c:\windows\system32\drivers\cdrom.sys</t>
  </si>
  <si>
    <t>Consumer IR Class Driver for eHome</t>
  </si>
  <si>
    <t>c:\windows\system32\drivers\circlass.sys</t>
  </si>
  <si>
    <t>General-purpose logging service</t>
  </si>
  <si>
    <t>c:\windows\system32\clfs.sys</t>
  </si>
  <si>
    <t>Control Method Battery Driver</t>
  </si>
  <si>
    <t>c:\windows\system32\drivers\cmbatt.sys</t>
  </si>
  <si>
    <t>CMD PCI IDE Bus Driver</t>
  </si>
  <si>
    <t>CMD Technology, Inc.</t>
  </si>
  <si>
    <t>c:\windows\system32\drivers\cmdide.sys</t>
  </si>
  <si>
    <t>Kernel Cryptography, Next Generation</t>
  </si>
  <si>
    <t>c:\windows\system32\drivers\cng.sys</t>
  </si>
  <si>
    <t>Composite Battery Driver</t>
  </si>
  <si>
    <t>c:\windows\system32\drivers\compbatt.sys</t>
  </si>
  <si>
    <t>Multi-Transport Composite Bus Enumerator</t>
  </si>
  <si>
    <t>c:\windows\system32\drivers\compositebus.sys</t>
  </si>
  <si>
    <t>Allows network files to be used while the local computer is offline.</t>
  </si>
  <si>
    <t>c:\windows\system32\drivers\csc.sys</t>
  </si>
  <si>
    <t>Citrix USB Filter Driver</t>
  </si>
  <si>
    <t>c:\windows\system32\drivers\ctxusbm.sys</t>
  </si>
  <si>
    <t>Client driver for access to DFS Namespaces</t>
  </si>
  <si>
    <t>c:\windows\system32\drivers\dfsc.sys</t>
  </si>
  <si>
    <t>Attribute Cache Indexer</t>
  </si>
  <si>
    <t>c:\windows\system32\drivers\discache.sys</t>
  </si>
  <si>
    <t>PnP Disk Driver</t>
  </si>
  <si>
    <t>c:\windows\system32\drivers\disk.sys</t>
  </si>
  <si>
    <t>IEEE-1284.4-1999 Driver</t>
  </si>
  <si>
    <t>c:\windows\system32\drivers\dot4.sys</t>
  </si>
  <si>
    <t>IEEE-1284.4 Print Class Driver</t>
  </si>
  <si>
    <t>c:\windows\system32\drivers\dot4prt.sys</t>
  </si>
  <si>
    <t>Microsoft Trusted Audio Drivers</t>
  </si>
  <si>
    <t>c:\windows\system32\drivers\drmkaud.sys</t>
  </si>
  <si>
    <t>Controls the underlying video driver stacks to provide fully-featured display capabilities.</t>
  </si>
  <si>
    <t>c:\windows\system32\drivers\dxgkrnl.sys</t>
  </si>
  <si>
    <t>Broadcom NetXtreme II 10 GigE VBD</t>
  </si>
  <si>
    <t>c:\windows\system32\drivers\evbda.sys</t>
  </si>
  <si>
    <t>ElbyCD Windows x64 I/O driver</t>
  </si>
  <si>
    <t>c:\windows\system32\drivers\elbycdio.sys</t>
  </si>
  <si>
    <t>Storport Miniport Driver for LightPulse HBAs</t>
  </si>
  <si>
    <t>Emulex</t>
  </si>
  <si>
    <t>c:\windows\system32\drivers\elxstor.sys</t>
  </si>
  <si>
    <t>Error Device Driver</t>
  </si>
  <si>
    <t>c:\windows\system32\drivers\errdev.sys</t>
  </si>
  <si>
    <t>exFAT File System Driver</t>
  </si>
  <si>
    <t>c:\windows\system32\drivers\exfat.sys</t>
  </si>
  <si>
    <t>Note - dependance on CDROM.SYS only if required to read/write DVD-RAM media (which appears as CD class device). (Core) (All pieces)</t>
  </si>
  <si>
    <t>c:\windows\system32\drivers\fastfat.sys</t>
  </si>
  <si>
    <t>Floppy Disk Controller Driver</t>
  </si>
  <si>
    <t>c:\windows\system32\drivers\fdc.sys</t>
  </si>
  <si>
    <t>Collects information about files in memory to be consumed by other system services.</t>
  </si>
  <si>
    <t>c:\windows\system32\drivers\fileinfo.sys</t>
  </si>
  <si>
    <t>ETW File Trace Filter</t>
  </si>
  <si>
    <t>c:\windows\system32\drivers\filetrace.sys</t>
  </si>
  <si>
    <t>Floppy Driver</t>
  </si>
  <si>
    <t>c:\windows\system32\drivers\flpydisk.sys</t>
  </si>
  <si>
    <t>File System Filter Manager Driver</t>
  </si>
  <si>
    <t>c:\windows\system32\drivers\fltmgr.sys</t>
  </si>
  <si>
    <t>This minifilter tracks the dependencies associated with the various nested volumes/filesystems</t>
  </si>
  <si>
    <t>c:\windows\system32\drivers\fsdepends.sys</t>
  </si>
  <si>
    <t>Bitlocker Drive Encryption Filter Driver</t>
  </si>
  <si>
    <t>c:\windows\system32\drivers\fvevol.sys</t>
  </si>
  <si>
    <t>MS Generic AGPv3.0 Filter for K8/9 Processor Platforms</t>
  </si>
  <si>
    <t>c:\windows\system32\drivers\gagp30kx.sys</t>
  </si>
  <si>
    <t>Hauppauge WinTV 885 Consumer IR Driver for eHome</t>
  </si>
  <si>
    <t>Hauppauge Computer Works, Inc.</t>
  </si>
  <si>
    <t>c:\windows\system32\drivers\hcw85cir.sys</t>
  </si>
  <si>
    <t>High Definition Audio Function Driver</t>
  </si>
  <si>
    <t>c:\windows\system32\drivers\hdaudio.sys</t>
  </si>
  <si>
    <t>High Definition Audio Bus Driver</t>
  </si>
  <si>
    <t>c:\windows\system32\drivers\hdaudbus.sys</t>
  </si>
  <si>
    <t>Hid Battery Driver</t>
  </si>
  <si>
    <t>c:\windows\system32\drivers\hidbatt.sys</t>
  </si>
  <si>
    <t>Bluetooth Miniport Driver for HID Devices</t>
  </si>
  <si>
    <t>c:\windows\system32\drivers\hidbth.sys</t>
  </si>
  <si>
    <t>Infrared Miniport Driver for Input Devices</t>
  </si>
  <si>
    <t>c:\windows\system32\drivers\hidir.sys</t>
  </si>
  <si>
    <t>USB Miniport Driver for Input Devices</t>
  </si>
  <si>
    <t>c:\windows\system32\drivers\hidusb.sys</t>
  </si>
  <si>
    <t>Smart Array SAS/SATA Controller Media Driver</t>
  </si>
  <si>
    <t>Hewlett-Packard Company</t>
  </si>
  <si>
    <t>c:\windows\system32\drivers\hpsamd.sys</t>
  </si>
  <si>
    <t>This service implements the hypertext transfer protocol (HTTP). If this service is disabled, any services that explicitly depend on it will fail to start.</t>
  </si>
  <si>
    <t>c:\windows\system32\drivers\http.sys</t>
  </si>
  <si>
    <t>Contains Processor and other policies</t>
  </si>
  <si>
    <t>c:\windows\system32\drivers\hwpolicy.sys</t>
  </si>
  <si>
    <t>i8042 Port Driver</t>
  </si>
  <si>
    <t>c:\windows\system32\drivers\i8042prt.sys</t>
  </si>
  <si>
    <t>Intel Matrix Storage Manager driver - x64</t>
  </si>
  <si>
    <t>Intel Corporation</t>
  </si>
  <si>
    <t>c:\windows\system32\drivers\iastorv.sys</t>
  </si>
  <si>
    <t>Intel/ICP Raid Storport Driver</t>
  </si>
  <si>
    <t>Intel Corp./ICP vortex GmbH</t>
  </si>
  <si>
    <t>c:\windows\system32\drivers\iirsp.sys</t>
  </si>
  <si>
    <t>Realtek(r) High Definition Audio Function Driver</t>
  </si>
  <si>
    <t>Realtek Semiconductor Corp.</t>
  </si>
  <si>
    <t>c:\windows\system32\drivers\rtkvhd64.sys</t>
  </si>
  <si>
    <t>Intel PCI IDE Driver</t>
  </si>
  <si>
    <t>c:\windows\system32\drivers\intelide.sys</t>
  </si>
  <si>
    <t>c:\windows\system32\drivers\intelppm.sys</t>
  </si>
  <si>
    <t>IP Traffic Filter Driver</t>
  </si>
  <si>
    <t>c:\windows\system32\drivers\ipfltdrv.sys</t>
  </si>
  <si>
    <t>WMI IPMI DRIVER</t>
  </si>
  <si>
    <t>c:\windows\system32\drivers\ipmidrv.sys</t>
  </si>
  <si>
    <t>IP Network Address Translator</t>
  </si>
  <si>
    <t>c:\windows\system32\drivers\ipnat.sys</t>
  </si>
  <si>
    <t>IR Bus Enumerator</t>
  </si>
  <si>
    <t>c:\windows\system32\drivers\irenum.sys</t>
  </si>
  <si>
    <t>PNP ISA Bus Driver</t>
  </si>
  <si>
    <t>c:\windows\system32\drivers\isapnp.sys</t>
  </si>
  <si>
    <t>Microsoft iSCSI Initiator Driver</t>
  </si>
  <si>
    <t>c:\windows\system32\drivers\msiscsi.sys</t>
  </si>
  <si>
    <t>Keyboard Class Driver</t>
  </si>
  <si>
    <t>c:\windows\system32\drivers\kbdclass.sys</t>
  </si>
  <si>
    <t>HID Keyboard Filter Driver</t>
  </si>
  <si>
    <t>c:\windows\system32\drivers\kbdhid.sys</t>
  </si>
  <si>
    <t>Kernel Security Support Provider Interface</t>
  </si>
  <si>
    <t>c:\windows\system32\drivers\ksecdd.sys</t>
  </si>
  <si>
    <t>Kernel Security Support Provider Interface Packages</t>
  </si>
  <si>
    <t>c:\windows\system32\drivers\ksecpkg.sys</t>
  </si>
  <si>
    <t>Kernel Streaming WOW Thunk Service</t>
  </si>
  <si>
    <t>c:\windows\system32\drivers\ksthunk.sys</t>
  </si>
  <si>
    <t>Logitech HID Filter Driver.</t>
  </si>
  <si>
    <t>c:\windows\system32\drivers\lhidfilt.sys</t>
  </si>
  <si>
    <t>Link-Layer Topology Mapper I/O Driver</t>
  </si>
  <si>
    <t>c:\windows\system32\drivers\lltdio.sys</t>
  </si>
  <si>
    <t>Logitech Mouse Filter Driver.</t>
  </si>
  <si>
    <t>c:\windows\system32\drivers\lmoufilt.sys</t>
  </si>
  <si>
    <t>LSI Fusion-MPT FC Driver (StorPort)</t>
  </si>
  <si>
    <t>LSI Corporation</t>
  </si>
  <si>
    <t>c:\windows\system32\drivers\lsi_fc.sys</t>
  </si>
  <si>
    <t>LSI Fusion-MPT SAS Driver (StorPort)</t>
  </si>
  <si>
    <t>c:\windows\system32\drivers\lsi_sas.sys</t>
  </si>
  <si>
    <t>LSI SAS Gen2 Driver (StorPort)</t>
  </si>
  <si>
    <t>c:\windows\system32\drivers\lsi_sas2.sys</t>
  </si>
  <si>
    <t>LSI Fusion-MPT SCSI Driver (StorPort)</t>
  </si>
  <si>
    <t>c:\windows\system32\drivers\lsi_scsi.sys</t>
  </si>
  <si>
    <t>Virtualizes file write failures to per-user locations.</t>
  </si>
  <si>
    <t>c:\windows\system32\drivers\luafv.sys</t>
  </si>
  <si>
    <t>MEGASAS RAID Controller Driver for Windows 7\Server 2008 R2 for x64</t>
  </si>
  <si>
    <t>c:\windows\system32\drivers\megasas.sys</t>
  </si>
  <si>
    <t>LSI MegaRAID Software RAID Driver</t>
  </si>
  <si>
    <t>LSI Corporation, Inc.</t>
  </si>
  <si>
    <t>c:\windows\system32\drivers\megasr.sys</t>
  </si>
  <si>
    <t>Modem Device Driver</t>
  </si>
  <si>
    <t>c:\windows\system32\drivers\modem.sys</t>
  </si>
  <si>
    <t>Monitor Driver</t>
  </si>
  <si>
    <t>c:\windows\system32\drivers\monitor.sys</t>
  </si>
  <si>
    <t>Mouse Class Driver</t>
  </si>
  <si>
    <t>c:\windows\system32\drivers\mouclass.sys</t>
  </si>
  <si>
    <t>HID Mouse Filter Driver</t>
  </si>
  <si>
    <t>c:\windows\system32\drivers\mouhid.sys</t>
  </si>
  <si>
    <t>Driver responsible with maintaining persistent drive letters and names for volumes</t>
  </si>
  <si>
    <t>c:\windows\system32\drivers\mountmgr.sys</t>
  </si>
  <si>
    <t>MultiPath Support Bus-Driver</t>
  </si>
  <si>
    <t>c:\windows\system32\drivers\mpio.sys</t>
  </si>
  <si>
    <t>Windows Firewall Authorization Driver is a kernel mode driver that provides deep inspection services on inbound and outbound network traffic.</t>
  </si>
  <si>
    <t>c:\windows\system32\drivers\mpsdrv.sys</t>
  </si>
  <si>
    <t>Network Redirector that provides WebDAV file access for the WebClient service</t>
  </si>
  <si>
    <t>c:\windows\system32\drivers\mrxdav.sys</t>
  </si>
  <si>
    <t>Implements the framework for the SMB filesystem redirector</t>
  </si>
  <si>
    <t>c:\windows\system32\drivers\mrxsmb.sys</t>
  </si>
  <si>
    <t>Implements the SMB 1.x (CIFS) protocol. This protocol provides connectivity to network resources on pre-Windows Vista servers</t>
  </si>
  <si>
    <t>c:\windows\system32\drivers\mrxsmb10.sys</t>
  </si>
  <si>
    <t>Implements the SMB 2.0 protocol, which provides connectivity to network resources on Windows Vista and later servers</t>
  </si>
  <si>
    <t>c:\windows\system32\drivers\mrxsmb20.sys</t>
  </si>
  <si>
    <t>MS AHCI 1.0 Standard Driver</t>
  </si>
  <si>
    <t>c:\windows\system32\drivers\msahci.sys</t>
  </si>
  <si>
    <t>Microsoft Device Specific Module</t>
  </si>
  <si>
    <t>c:\windows\system32\drivers\msdsm.sys</t>
  </si>
  <si>
    <t>Mailslot driver</t>
  </si>
  <si>
    <t>c:\windows\system32\drivers\msfs.sys</t>
  </si>
  <si>
    <t>Device Filter to provide pass-through interface between HIDCLASS and KMDF</t>
  </si>
  <si>
    <t>c:\windows\system32\drivers\mshidkmdf.sys</t>
  </si>
  <si>
    <t>ISA Driver</t>
  </si>
  <si>
    <t>c:\windows\system32\drivers\msisadrv.sys</t>
  </si>
  <si>
    <t>MS KS Server</t>
  </si>
  <si>
    <t>c:\windows\system32\drivers\mskssrv.sys</t>
  </si>
  <si>
    <t>MS Proxy Clock</t>
  </si>
  <si>
    <t>c:\windows\system32\drivers\mspclock.sys</t>
  </si>
  <si>
    <t>MS Proxy Quality Manager</t>
  </si>
  <si>
    <t>c:\windows\system32\drivers\mspqm.sys</t>
  </si>
  <si>
    <t>Kernel Remote Procedure Call Provider</t>
  </si>
  <si>
    <t>c:\windows\system32\drivers\msrpc.sys</t>
  </si>
  <si>
    <t>System Management BIOS Driver</t>
  </si>
  <si>
    <t>c:\windows\system32\drivers\mssmbios.sys</t>
  </si>
  <si>
    <t xml:space="preserve">WDM Tee/Communication Transform Filter </t>
  </si>
  <si>
    <t>c:\windows\system32\drivers\mstee.sys</t>
  </si>
  <si>
    <t>Microsoft Multi-Touch HID Driver</t>
  </si>
  <si>
    <t>c:\windows\system32\drivers\mtconfig.sys</t>
  </si>
  <si>
    <t>ATK0110 ACPI Utility</t>
  </si>
  <si>
    <t>c:\windows\system32\drivers\asacpi.sys</t>
  </si>
  <si>
    <t>Multiple UNC Provider Driver</t>
  </si>
  <si>
    <t>c:\windows\system32\drivers\mup.sys</t>
  </si>
  <si>
    <t>NativeWiFi Miniport Driver</t>
  </si>
  <si>
    <t>c:\windows\system32\drivers\nwifi.sys</t>
  </si>
  <si>
    <t>NDIS System Driver</t>
  </si>
  <si>
    <t>c:\windows\system32\drivers\ndis.sys</t>
  </si>
  <si>
    <t>NDIS Capture LightWeight Filter</t>
  </si>
  <si>
    <t>c:\windows\system32\drivers\ndiscap.sys</t>
  </si>
  <si>
    <t>Remote Access NDIS TAPI Driver</t>
  </si>
  <si>
    <t>c:\windows\system32\drivers\ndistapi.sys</t>
  </si>
  <si>
    <t>NDIS User mode I/O driver</t>
  </si>
  <si>
    <t>c:\windows\system32\drivers\ndisuio.sys</t>
  </si>
  <si>
    <t>Remote Access NDIS WAN Driver</t>
  </si>
  <si>
    <t>c:\windows\system32\drivers\ndiswan.sys</t>
  </si>
  <si>
    <t>NDIS Proxy</t>
  </si>
  <si>
    <t>c:\windows\system32\drivers\ndproxy.sys</t>
  </si>
  <si>
    <t>NetBIOS Interface</t>
  </si>
  <si>
    <t>c:\windows\system32\drivers\netbios.sys</t>
  </si>
  <si>
    <t>This service implements NetBios over TCP/IP.</t>
  </si>
  <si>
    <t>c:\windows\system32\drivers\netbt.sys</t>
  </si>
  <si>
    <t>IBM ServeRAID Controller Driver</t>
  </si>
  <si>
    <t>IBM Corporation</t>
  </si>
  <si>
    <t>c:\windows\system32\drivers\nfrd960.sys</t>
  </si>
  <si>
    <t>NPFS Driver</t>
  </si>
  <si>
    <t>c:\windows\system32\drivers\npfs.sys</t>
  </si>
  <si>
    <t>NSI proxy service.</t>
  </si>
  <si>
    <t>c:\windows\system32\drivers\nsiproxy.sys</t>
  </si>
  <si>
    <t>NT File System Driver</t>
  </si>
  <si>
    <t>c:\windows\system32\drivers\ntfs.sys</t>
  </si>
  <si>
    <t>NULL Driver</t>
  </si>
  <si>
    <t>c:\windows\system32\drivers\null.sys</t>
  </si>
  <si>
    <t>NForce NT AGP Filter</t>
  </si>
  <si>
    <t>c:\windows\system32\drivers\nv_agp.sys</t>
  </si>
  <si>
    <t>NVIDIA MCP Networking Function Driver.</t>
  </si>
  <si>
    <t>NVIDIA Corporation</t>
  </si>
  <si>
    <t>c:\windows\system32\drivers\nvm62x64.sys</t>
  </si>
  <si>
    <t xml:space="preserve">NVIDIA Windows Kernel Mode Driver, Version 185.93 </t>
  </si>
  <si>
    <t>c:\windows\system32\drivers\nvlddmkm.sys</t>
  </si>
  <si>
    <t>NVIDIA® nForce(TM) RAID Driver</t>
  </si>
  <si>
    <t>c:\windows\system32\drivers\nvraid.sys</t>
  </si>
  <si>
    <t>NVIDIA® nForce(TM) Sata Performance Driver</t>
  </si>
  <si>
    <t>c:\windows\system32\drivers\nvstor.sys</t>
  </si>
  <si>
    <t>1394 OpenHCI Port Driver</t>
  </si>
  <si>
    <t>c:\windows\system32\drivers\ohci1394.sys</t>
  </si>
  <si>
    <t>Parallel Port Driver</t>
  </si>
  <si>
    <t>c:\windows\system32\drivers\parport.sys</t>
  </si>
  <si>
    <t>Disk class filter driver that auctions out partitions to volume managers</t>
  </si>
  <si>
    <t>c:\windows\system32\drivers\partmgr.sys</t>
  </si>
  <si>
    <t>NT Plug and Play PCI Enumerator</t>
  </si>
  <si>
    <t>c:\windows\system32\drivers\pci.sys</t>
  </si>
  <si>
    <t>Generic PCI IDE Bus Driver</t>
  </si>
  <si>
    <t>c:\windows\system32\drivers\pciide.sys</t>
  </si>
  <si>
    <t>PCMCIA Bus Driver</t>
  </si>
  <si>
    <t>c:\windows\system32\drivers\pcmcia.sys</t>
  </si>
  <si>
    <t>Performance Counters for Windows Driver</t>
  </si>
  <si>
    <t>c:\windows\system32\drivers\pcw.sys</t>
  </si>
  <si>
    <t>Protected Environment Authentication and Authorization Export Driver</t>
  </si>
  <si>
    <t>c:\windows\system32\drivers\peauth.sys</t>
  </si>
  <si>
    <t>WAN Miniport (PPTP)</t>
  </si>
  <si>
    <t>c:\windows\system32\drivers\raspptp.sys</t>
  </si>
  <si>
    <t>c:\windows\system32\drivers\processr.sys</t>
  </si>
  <si>
    <t>QoS Packet Scheduler</t>
  </si>
  <si>
    <t>c:\windows\system32\drivers\pacer.sys</t>
  </si>
  <si>
    <t>QLogic Fibre Channel Stor Miniport Driver</t>
  </si>
  <si>
    <t>QLogic Corporation</t>
  </si>
  <si>
    <t>c:\windows\system32\drivers\ql2300.sys</t>
  </si>
  <si>
    <t>QLogic iSCSI Storport Miniport Driver</t>
  </si>
  <si>
    <t>c:\windows\system32\drivers\ql40xx.sys</t>
  </si>
  <si>
    <t>Quality Windows Audio/Video Experience component driver</t>
  </si>
  <si>
    <t>c:\windows\system32\drivers\qwavedrv.sys</t>
  </si>
  <si>
    <t>Remote Access Auto Connection Driver</t>
  </si>
  <si>
    <t>c:\windows\system32\drivers\rasacd.sys</t>
  </si>
  <si>
    <t>WAN Miniport (IKEv2)</t>
  </si>
  <si>
    <t>c:\windows\system32\drivers\agilevpn.sys</t>
  </si>
  <si>
    <t>WAN Miniport (L2TP)</t>
  </si>
  <si>
    <t>c:\windows\system32\drivers\rasl2tp.sys</t>
  </si>
  <si>
    <t>Remote Access PPPOE Driver</t>
  </si>
  <si>
    <t>c:\windows\system32\drivers\raspppoe.sys</t>
  </si>
  <si>
    <t>WAN Miniport (SSTP)</t>
  </si>
  <si>
    <t>c:\windows\system32\drivers\rassstp.sys</t>
  </si>
  <si>
    <t>Provides the framework for network mini-redirectors</t>
  </si>
  <si>
    <t>c:\windows\system32\drivers\rdbss.sys</t>
  </si>
  <si>
    <t>Microsoft RDP Bus Device driver</t>
  </si>
  <si>
    <t>c:\windows\system32\drivers\rdpbus.sys</t>
  </si>
  <si>
    <t>RDPDD Chained DD</t>
  </si>
  <si>
    <t>c:\windows\system32\drivers\rdpcdd.sys</t>
  </si>
  <si>
    <t>Microsoft RDP Device redirector</t>
  </si>
  <si>
    <t>c:\windows\system32\drivers\rdpdr.sys</t>
  </si>
  <si>
    <t>RDP Encoder Mirror Driver</t>
  </si>
  <si>
    <t>c:\windows\system32\drivers\rdpencdd.sys</t>
  </si>
  <si>
    <t>RDP Reflector Driver Miniport</t>
  </si>
  <si>
    <t>c:\windows\system32\drivers\rdprefmp.sys</t>
  </si>
  <si>
    <t>RDP Terminal Stack Driver</t>
  </si>
  <si>
    <t>c:\windows\system32\drivers\rdpwd.sys</t>
  </si>
  <si>
    <t>ReadyBoost</t>
  </si>
  <si>
    <t>c:\windows\system32\drivers\rdyboost.sys</t>
  </si>
  <si>
    <t>Bluetooth Device (RFCOMM Protocol TDI)</t>
  </si>
  <si>
    <t>c:\windows\system32\drivers\rfcomm.sys</t>
  </si>
  <si>
    <t>BlackBerry Device Driver</t>
  </si>
  <si>
    <t>c:\windows\system32\drivers\rimusb_amd64.sys</t>
  </si>
  <si>
    <t>RIM Virtual Serial Driver</t>
  </si>
  <si>
    <t>Research in Motion Ltd</t>
  </si>
  <si>
    <t>c:\windows\system32\drivers\rimserial_amd64.sys</t>
  </si>
  <si>
    <t>Legacy Non-Pnp Modem Device Driver</t>
  </si>
  <si>
    <t>c:\windows\system32\drivers\rootmdm.sys</t>
  </si>
  <si>
    <t>Link-Layer Topology Responder Driver for NDIS 6</t>
  </si>
  <si>
    <t>c:\windows\system32\drivers\rspndr.sys</t>
  </si>
  <si>
    <t>Microsoft S3 Emulated Device Cap Driver</t>
  </si>
  <si>
    <t>c:\windows\system32\drivers\vms3cap.sys</t>
  </si>
  <si>
    <t>SBP-2 Protocol Driver</t>
  </si>
  <si>
    <t>c:\windows\system32\drivers\sbp2port.sys</t>
  </si>
  <si>
    <t>Smart card reader filter driver enabling smart card PnP.</t>
  </si>
  <si>
    <t>c:\windows\system32\drivers\scfilter.sys</t>
  </si>
  <si>
    <t>Macrovision SECURITY Driver</t>
  </si>
  <si>
    <t>Macrovision Corporation, Macrovision Europe Limited, and Macrovision Japan and Asia K.K.</t>
  </si>
  <si>
    <t>c:\windows\system32\drivers\secdrv.sys</t>
  </si>
  <si>
    <t>Serial Port Enumerator</t>
  </si>
  <si>
    <t>c:\windows\system32\drivers\serenum.sys</t>
  </si>
  <si>
    <t>Serial Device Driver</t>
  </si>
  <si>
    <t>c:\windows\system32\drivers\serial.sys</t>
  </si>
  <si>
    <t>Serial Mouse Filter Driver</t>
  </si>
  <si>
    <t>c:\windows\system32\drivers\sermouse.sys</t>
  </si>
  <si>
    <t>Small Form Factor Disk Driver</t>
  </si>
  <si>
    <t>c:\windows\system32\drivers\sffdisk.sys</t>
  </si>
  <si>
    <t>Small Form Factor MMC Protocol Driver</t>
  </si>
  <si>
    <t>c:\windows\system32\drivers\sffp_mmc.sys</t>
  </si>
  <si>
    <t>Small Form Factor SD Protocol Driver</t>
  </si>
  <si>
    <t>c:\windows\system32\drivers\sffp_sd.sys</t>
  </si>
  <si>
    <t>SCSI Floppy Driver</t>
  </si>
  <si>
    <t>c:\windows\system32\drivers\sfloppy.sys</t>
  </si>
  <si>
    <t>SiS RAID Stor Miniport Driver</t>
  </si>
  <si>
    <t>Silicon Integrated Systems Corp.</t>
  </si>
  <si>
    <t>c:\windows\system32\drivers\sisraid2.sys</t>
  </si>
  <si>
    <t>SiS AHCI Stor-Miniport Driver</t>
  </si>
  <si>
    <t>Silicon Integrated Systems</t>
  </si>
  <si>
    <t>c:\windows\system32\drivers\sisraid4.sys</t>
  </si>
  <si>
    <t>Microsoft NetbiosSmb Device Driver</t>
  </si>
  <si>
    <t>c:\windows\system32\drivers\smb.sys</t>
  </si>
  <si>
    <t>loader for security processor</t>
  </si>
  <si>
    <t>c:\windows\system32\drivers\spldr.sys</t>
  </si>
  <si>
    <t>Enables connectivity from Windows XP and earlier clients</t>
  </si>
  <si>
    <t>c:\windows\system32\drivers\srv.sys</t>
  </si>
  <si>
    <t>Enables connectivity from Windows Vista and later clients</t>
  </si>
  <si>
    <t>c:\windows\system32\drivers\srv2.sys</t>
  </si>
  <si>
    <t>Server Network driver</t>
  </si>
  <si>
    <t>c:\windows\system32\drivers\srvnet.sys</t>
  </si>
  <si>
    <t xml:space="preserve">Promise  SuperTrak EX Series Driver for Windows </t>
  </si>
  <si>
    <t>Promise Technology</t>
  </si>
  <si>
    <t>c:\windows\system32\drivers\stexstor.sys</t>
  </si>
  <si>
    <t>Virtual Storage Filter Driver</t>
  </si>
  <si>
    <t>c:\windows\system32\drivers\vmstorfl.sys</t>
  </si>
  <si>
    <t>Storage VSC Driver</t>
  </si>
  <si>
    <t>c:\windows\system32\drivers\storvsc.sys</t>
  </si>
  <si>
    <t>Plug and Play Software Device Enumerator</t>
  </si>
  <si>
    <t>c:\windows\system32\drivers\swenum.sys</t>
  </si>
  <si>
    <t>TCP/IP Protocol Driver</t>
  </si>
  <si>
    <t>c:\windows\system32\drivers\tcpip.sys</t>
  </si>
  <si>
    <t>Microsoft IPv6 Protocol Driver</t>
  </si>
  <si>
    <t>Provides compatibility for legacy applications which interact with TCP/IP through the registry. If this service is stopped, certain applications may have impaired functionality.</t>
  </si>
  <si>
    <t>c:\windows\system32\drivers\tcpipreg.sys</t>
  </si>
  <si>
    <t>Named Pipe Transport Driver</t>
  </si>
  <si>
    <t>c:\windows\system32\drivers\tdpipe.sys</t>
  </si>
  <si>
    <t>TCP Transport Driver</t>
  </si>
  <si>
    <t>c:\windows\system32\drivers\tdtcp.sys</t>
  </si>
  <si>
    <t>NetIO Legacy TDI Support Driver</t>
  </si>
  <si>
    <t>c:\windows\system32\drivers\tdx.sys</t>
  </si>
  <si>
    <t>Remote Desktop Server Driver</t>
  </si>
  <si>
    <t>c:\windows\system32\drivers\termdd.sys</t>
  </si>
  <si>
    <t>Remote Desktop Services Security Filter Driver</t>
  </si>
  <si>
    <t>c:\windows\system32\drivers\tssecsrv.sys</t>
  </si>
  <si>
    <t>Microsoft Tunnel Interface Driver</t>
  </si>
  <si>
    <t>c:\windows\system32\drivers\tunnel.sys</t>
  </si>
  <si>
    <t>MS AGPv3.5 Filter</t>
  </si>
  <si>
    <t>c:\windows\system32\drivers\uagp35.sys</t>
  </si>
  <si>
    <t>ULi AGPv3.0 Filter for K8/9 Processor Platforms</t>
  </si>
  <si>
    <t>c:\windows\system32\drivers\uliagpkx.sys</t>
  </si>
  <si>
    <t>User-Mode Bus Enumerator</t>
  </si>
  <si>
    <t>c:\windows\system32\drivers\umbus.sys</t>
  </si>
  <si>
    <t>Generic pass-through driver</t>
  </si>
  <si>
    <t>c:\windows\system32\drivers\umpass.sys</t>
  </si>
  <si>
    <t>Remote NDIS USB Driver</t>
  </si>
  <si>
    <t>c:\windows\system32\drivers\usb8023x.sys</t>
  </si>
  <si>
    <t>USB Audio Class Driver</t>
  </si>
  <si>
    <t>c:\windows\system32\drivers\usbaudio.sys</t>
  </si>
  <si>
    <t>USB Common Class Generic Parent Driver</t>
  </si>
  <si>
    <t>c:\windows\system32\drivers\usbccgp.sys</t>
  </si>
  <si>
    <t>USB Consumer IR Driver for eHome</t>
  </si>
  <si>
    <t>c:\windows\system32\drivers\usbcir.sys</t>
  </si>
  <si>
    <t>EHCI eUSB Miniport Driver</t>
  </si>
  <si>
    <t>c:\windows\system32\drivers\usbehci.sys</t>
  </si>
  <si>
    <t>Default Hub Driver for USB</t>
  </si>
  <si>
    <t>c:\windows\system32\drivers\usbhub.sys</t>
  </si>
  <si>
    <t>OHCI USB Miniport Driver</t>
  </si>
  <si>
    <t>c:\windows\system32\drivers\usbohci.sys</t>
  </si>
  <si>
    <t>USB Printer driver</t>
  </si>
  <si>
    <t>c:\windows\system32\drivers\usbprint.sys</t>
  </si>
  <si>
    <t>USB Mass Storage Class Driver</t>
  </si>
  <si>
    <t>c:\windows\system32\drivers\usbstor.sys</t>
  </si>
  <si>
    <t>UHCI USB Miniport Driver</t>
  </si>
  <si>
    <t>c:\windows\system32\drivers\usbuhci.sys</t>
  </si>
  <si>
    <t>VirtualCloneCD Driver</t>
  </si>
  <si>
    <t>c:\windows\system32\drivers\vclone.sys</t>
  </si>
  <si>
    <t>Virtual Drive Root Enumerator</t>
  </si>
  <si>
    <t>c:\windows\system32\drivers\vdrvroot.sys</t>
  </si>
  <si>
    <t>VGA/Super VGA Video Driver</t>
  </si>
  <si>
    <t>c:\windows\system32\drivers\vgapnp.sys</t>
  </si>
  <si>
    <t>c:\windows\system32\drivers\vga.sys</t>
  </si>
  <si>
    <t>VHD Miniport Driver</t>
  </si>
  <si>
    <t>c:\windows\system32\drivers\vhdmp.sys</t>
  </si>
  <si>
    <t>VIA Generic PCI IDE Bus Driver</t>
  </si>
  <si>
    <t>VIA Technologies, Inc.</t>
  </si>
  <si>
    <t>c:\windows\system32\drivers\viaide.sys</t>
  </si>
  <si>
    <t>Virtual Machine Bus</t>
  </si>
  <si>
    <t>c:\windows\system32\drivers\vmbus.sys</t>
  </si>
  <si>
    <t>Microsoft VMBus HID Miniport</t>
  </si>
  <si>
    <t>c:\windows\system32\drivers\vmbushid.sys</t>
  </si>
  <si>
    <t>Volume Manager Driver</t>
  </si>
  <si>
    <t>c:\windows\system32\drivers\volmgr.sys</t>
  </si>
  <si>
    <t>Extension of the volume manager driver that manages software RAID volumes (spanned, striped, mirrored, RAID-5) on dynamic disks</t>
  </si>
  <si>
    <t>c:\windows\system32\drivers\volmgrx.sys</t>
  </si>
  <si>
    <t>Volume Shadow Copy Driver</t>
  </si>
  <si>
    <t>c:\windows\system32\drivers\volsnap.sys</t>
  </si>
  <si>
    <t>Virtual PC Host Bus Driver</t>
  </si>
  <si>
    <t>c:\windows\system32\drivers\vpchbus.sys</t>
  </si>
  <si>
    <t>Virtual PC Network Filter Driver</t>
  </si>
  <si>
    <t>c:\windows\system32\drivers\vpcnfltr.sys</t>
  </si>
  <si>
    <t>Virtual USB Connector Driver</t>
  </si>
  <si>
    <t>c:\windows\system32\drivers\vpcusb.sys</t>
  </si>
  <si>
    <t>Virtual PC Virtual Machine Monitor</t>
  </si>
  <si>
    <t>c:\windows\system32\drivers\vpcvmm.sys</t>
  </si>
  <si>
    <t>VIA RAID DRIVER FOR AMD-X86-64</t>
  </si>
  <si>
    <t>VIA Technologies Inc.,Ltd</t>
  </si>
  <si>
    <t>c:\windows\system32\drivers\vsmraid.sys</t>
  </si>
  <si>
    <t>Implements bus functionality for Virtual WiFi</t>
  </si>
  <si>
    <t>c:\windows\system32\drivers\vwifibus.sys</t>
  </si>
  <si>
    <t>Wacom Serial Pen Tablet HID Driver</t>
  </si>
  <si>
    <t>c:\windows\system32\drivers\wacompen.sys</t>
  </si>
  <si>
    <t>Remote Access IP ARP Driver</t>
  </si>
  <si>
    <t>c:\windows\system32\drivers\wanarp.sys</t>
  </si>
  <si>
    <t>Remote Access IPv6 ARP Driver</t>
  </si>
  <si>
    <t>Microsoft Watchdog Timer Driver</t>
  </si>
  <si>
    <t>c:\windows\system32\drivers\wd.sys</t>
  </si>
  <si>
    <t>Kernel Mode Driver Framework Runtime</t>
  </si>
  <si>
    <t>c:\windows\system32\drivers\wdf01000.sys</t>
  </si>
  <si>
    <t>WFP Lightweight Filter</t>
  </si>
  <si>
    <t>c:\windows\system32\drivers\wfplwf.sys</t>
  </si>
  <si>
    <t>WIM Image mount service driver</t>
  </si>
  <si>
    <t>c:\windows\system32\drivers\wimmount.sys</t>
  </si>
  <si>
    <t>Windows USB Class Driver BETA</t>
  </si>
  <si>
    <t>c:\windows\system32\drivers\winusb.sys</t>
  </si>
  <si>
    <t>Windows Management Interface for ACPI</t>
  </si>
  <si>
    <t>c:\windows\system32\drivers\wmiacpi.sys</t>
  </si>
  <si>
    <t>Windows Driver Foundation - User-mode Driver Framework Platform Driver</t>
  </si>
  <si>
    <t>c:\windows\system32\drivers\wudfpf.sys</t>
  </si>
  <si>
    <t>Windows Driver Foundation - User-mode Driver Framework Reflector</t>
  </si>
  <si>
    <t>c:\windows\system32\drivers\wudfrd.sys</t>
  </si>
  <si>
    <t>HKLM\Software\Microsoft\Windows NT\CurrentVersion\Drivers32</t>
  </si>
  <si>
    <t>Winmm  audio system driver</t>
  </si>
  <si>
    <t>c:\windows\system32\wdmaud.drv</t>
  </si>
  <si>
    <t>Microsoft MIDI Mapper</t>
  </si>
  <si>
    <t>c:\windows\system32\midimap.dll</t>
  </si>
  <si>
    <t>IMA ADPCM CODEC for MSACM</t>
  </si>
  <si>
    <t>c:\windows\system32\imaadp32.acm</t>
  </si>
  <si>
    <t>MPEG Layer-3 Audio Codec for MSACM</t>
  </si>
  <si>
    <t>Fraunhofer Institut Integrierte Schaltungen IIS</t>
  </si>
  <si>
    <t>c:\windows\system32\l3codeca.acm</t>
  </si>
  <si>
    <t>Microsoft ADPCM CODEC for MSACM</t>
  </si>
  <si>
    <t>c:\windows\system32\msadp32.acm</t>
  </si>
  <si>
    <t>Microsoft CCITT G.711 (A-Law and u-Law) CODEC for MSACM</t>
  </si>
  <si>
    <t>c:\windows\system32\msg711.acm</t>
  </si>
  <si>
    <t>Microsoft GSM 6.10 Audio CODEC for MSACM</t>
  </si>
  <si>
    <t>c:\windows\system32\msgsm32.acm</t>
  </si>
  <si>
    <t>Intel Indeo(R) Video YUV Codec</t>
  </si>
  <si>
    <t>c:\windows\system32\iyuv_32.dll</t>
  </si>
  <si>
    <t>Microsoft RLE Compressor</t>
  </si>
  <si>
    <t>c:\windows\system32\msrle32.dll</t>
  </si>
  <si>
    <t>Microsoft Video 1 Compressor</t>
  </si>
  <si>
    <t>c:\windows\system32\msvidc32.dll</t>
  </si>
  <si>
    <t>Microsoft UYVY Video Decompressor</t>
  </si>
  <si>
    <t>c:\windows\system32\msyuv.dll</t>
  </si>
  <si>
    <t>Toshiba Video Codec</t>
  </si>
  <si>
    <t>c:\windows\system32\tsbyuv.dll</t>
  </si>
  <si>
    <t>Microsoft Sound Mapper</t>
  </si>
  <si>
    <t>c:\windows\system32\msacm32.drv</t>
  </si>
  <si>
    <t>HKLM\Software\Wow6432Node\Microsoft\Windows NT\CurrentVersion\Drivers32</t>
  </si>
  <si>
    <t>c:\windows\syswow64\wdmaud.drv</t>
  </si>
  <si>
    <t>c:\windows\syswow64\midimap.dll</t>
  </si>
  <si>
    <t>AC-3 ACM Codec</t>
  </si>
  <si>
    <t>fccHandler</t>
  </si>
  <si>
    <t>c:\windows\syswow64\ac3acm.acm</t>
  </si>
  <si>
    <t>DivX WMA Audi</t>
  </si>
  <si>
    <t>Kristal Studi</t>
  </si>
  <si>
    <t>c:\windows\syswow64\divxa32.acm</t>
  </si>
  <si>
    <t>c:\windows\syswow64\imaadp32.acm</t>
  </si>
  <si>
    <t>c:\windows\syswow64\l3codeca.acm</t>
  </si>
  <si>
    <t>MPEG Audio Layer-3 Codec for MSACM</t>
  </si>
  <si>
    <t>c:\windows\syswow64\mp3fhg.acm</t>
  </si>
  <si>
    <t>Lame MP3 codec engine</t>
  </si>
  <si>
    <t>http://www.mp3dev.org/</t>
  </si>
  <si>
    <t>c:\windows\syswow64\lameacm.acm</t>
  </si>
  <si>
    <t>c:\windows\syswow64\msadp32.acm</t>
  </si>
  <si>
    <t>c:\windows\syswow64\msg711.acm</t>
  </si>
  <si>
    <t>c:\windows\syswow64\msgsm32.acm</t>
  </si>
  <si>
    <t>Ogg Vorbis CODEC for MSACM</t>
  </si>
  <si>
    <t>HMS http://hp.vector.co.jp/authors/VA012897/</t>
  </si>
  <si>
    <t>c:\windows\syswow64\vorbis.acm</t>
  </si>
  <si>
    <t>Cinepak® Codec</t>
  </si>
  <si>
    <t>Radius Inc.</t>
  </si>
  <si>
    <t>c:\windows\syswow64\iccvid.dll</t>
  </si>
  <si>
    <t>DivX</t>
  </si>
  <si>
    <t>DivX, Inc.</t>
  </si>
  <si>
    <t>c:\windows\syswow64\divx.dll</t>
  </si>
  <si>
    <t>c:\windows\syswow64\ff_vfw.dll</t>
  </si>
  <si>
    <t>Huffyuv lossless video codec</t>
  </si>
  <si>
    <t>Disappearing Inc.</t>
  </si>
  <si>
    <t>c:\windows\syswow64\huffyuv.dll</t>
  </si>
  <si>
    <t>Intel I.263 Video Driver 2.55.012</t>
  </si>
  <si>
    <t>c:\windows\syswow64\i263_32.drv</t>
  </si>
  <si>
    <t>c:\windows\syswow64\iyuv_32.dll</t>
  </si>
  <si>
    <t>Intel Indeo® Video 4.5</t>
  </si>
  <si>
    <t>c:\windows\syswow64\ir41_32.ax</t>
  </si>
  <si>
    <t>Intel Indeo® video 5.10</t>
  </si>
  <si>
    <t>c:\windows\syswow64\ir50_32.dll</t>
  </si>
  <si>
    <t>c:\windows\syswow64\msrle32.dll</t>
  </si>
  <si>
    <t>c:\windows\syswow64\msvidc32.dll</t>
  </si>
  <si>
    <t>c:\windows\syswow64\msyuv.dll</t>
  </si>
  <si>
    <t xml:space="preserve">VP6 VIDEO FOR WINDOWS CODEC </t>
  </si>
  <si>
    <t>On2.com</t>
  </si>
  <si>
    <t>c:\windows\syswow64\vp6vfw.dll</t>
  </si>
  <si>
    <t xml:space="preserve">VP70 VIDEO FOR WINDOWS CODEC </t>
  </si>
  <si>
    <t>c:\windows\syswow64\vp7vfw.dll</t>
  </si>
  <si>
    <t>c:\windows\syswow64\x264vfw.dll</t>
  </si>
  <si>
    <t>c:\windows\syswow64\xvidvfw.dll</t>
  </si>
  <si>
    <t>Helix YV12 YUV Codec</t>
  </si>
  <si>
    <t>www.helixcommunity.org</t>
  </si>
  <si>
    <t>c:\windows\syswow64\yv12vfw.dll</t>
  </si>
  <si>
    <t>c:\windows\syswow64\tsbyuv.dll</t>
  </si>
  <si>
    <t>c:\windows\syswow64\msacm32.drv</t>
  </si>
  <si>
    <t>HKLM\Software\Classes\CLSID\{083863F1-70DE-11d0-BD40-00A0C911CE86}\Instance</t>
  </si>
  <si>
    <t>DirectShow MPEG-2 Splitter.</t>
  </si>
  <si>
    <t>c:\windows\system32\mpg2splt.ax</t>
  </si>
  <si>
    <t>DirectShow Runtime.</t>
  </si>
  <si>
    <t>c:\windows\system32\quartz.dll</t>
  </si>
  <si>
    <t>c:\windows\system32\qcap.dll</t>
  </si>
  <si>
    <t>Microsoft Transport Information Filter for MPEG2 based networks.</t>
  </si>
  <si>
    <t>c:\windows\system32\psisrndr.ax</t>
  </si>
  <si>
    <t>Windows Media Center Content Analysis Filter Module</t>
  </si>
  <si>
    <t>c:\windows\ehome\cbva.dll</t>
  </si>
  <si>
    <t>CCA DirectShow Filter.</t>
  </si>
  <si>
    <t>c:\windows\system32\cca.dll</t>
  </si>
  <si>
    <t>c:\windows\system32\qdv.dll</t>
  </si>
  <si>
    <t>DirectShow DVD PlayBack Runtime.</t>
  </si>
  <si>
    <t>c:\windows\system32\qdvd.dll</t>
  </si>
  <si>
    <t>Enhanced Video Renderer DLL</t>
  </si>
  <si>
    <t>c:\windows\system32\evr.dll</t>
  </si>
  <si>
    <t>iTV Data Filters.</t>
  </si>
  <si>
    <t>c:\windows\system32\itvdata.dll</t>
  </si>
  <si>
    <t>Media Center Extender Filter</t>
  </si>
  <si>
    <t>c:\windows\ehome\mcx2filter.dll</t>
  </si>
  <si>
    <t>Microsoft AC-3 Encoder</t>
  </si>
  <si>
    <t>c:\windows\system32\msac3enc.dll</t>
  </si>
  <si>
    <t>Microsoft DTV-DVD Audio Decoder</t>
  </si>
  <si>
    <t>c:\windows\system32\msmpeg2adec.dll</t>
  </si>
  <si>
    <t>Microsoft DTV-DVD Video Decoder</t>
  </si>
  <si>
    <t>c:\windows\system32\msmpeg2vdec.dll</t>
  </si>
  <si>
    <t>Microsoft MPEG-2 Encoder</t>
  </si>
  <si>
    <t>c:\windows\system32\msmpeg2enc.dll</t>
  </si>
  <si>
    <t>Media Center Captioning Module</t>
  </si>
  <si>
    <t>c:\windows\ehome\mstvcapn.dll</t>
  </si>
  <si>
    <t>Microsoft MPEG-2 Section and Table Acquisition Module</t>
  </si>
  <si>
    <t>c:\windows\system32\mpeg2data.ax</t>
  </si>
  <si>
    <t>DirectShow Stream Buffer Filter.</t>
  </si>
  <si>
    <t>c:\windows\system32\sbe.dll</t>
  </si>
  <si>
    <t>Media Center NetBridge</t>
  </si>
  <si>
    <t>c:\windows\ehome\netbridge.dll</t>
  </si>
  <si>
    <t>DirectShow Editing.</t>
  </si>
  <si>
    <t>c:\windows\system32\qedit.dll</t>
  </si>
  <si>
    <t>RDP Renderer Filter (redirector)</t>
  </si>
  <si>
    <t>Microsoft</t>
  </si>
  <si>
    <t>c:\windows\system32\dshowrdpfilter.dll</t>
  </si>
  <si>
    <t>Windows Sound Recorder</t>
  </si>
  <si>
    <t>c:\windows\system32\wavdest.dll</t>
  </si>
  <si>
    <t>Microsoft VBI Codec</t>
  </si>
  <si>
    <t>c:\windows\system32\vbicodec.ax</t>
  </si>
  <si>
    <t>VBI Surface Allocator Filter</t>
  </si>
  <si>
    <t>c:\windows\system32\vbisurf.ax</t>
  </si>
  <si>
    <t>Microsoft Teletext Server</t>
  </si>
  <si>
    <t>c:\windows\system32\wstpager.ax</t>
  </si>
  <si>
    <t>DirectShow ASF Support</t>
  </si>
  <si>
    <t>c:\windows\system32\qasf.dll</t>
  </si>
  <si>
    <t>WMPSrcWp Module</t>
  </si>
  <si>
    <t>c:\windows\system32\wmpsrcwp.dll</t>
  </si>
  <si>
    <t>HKLM\Software\Wow6432Node\Classes\CLSID\{083863F1-70DE-11d0-BD40-00A0C911CE86}\Instance</t>
  </si>
  <si>
    <t>c:\windows\syswow64\mpg2splt.ax</t>
  </si>
  <si>
    <t>c:\program files (x86)\k-lite codec pack\filters\ac3file.ax</t>
  </si>
  <si>
    <t>c:\windows\syswow64\quartz.dll</t>
  </si>
  <si>
    <t>c:\windows\syswow64\qcap.dll</t>
  </si>
  <si>
    <t>c:\windows\syswow64\psisrndr.ax</t>
  </si>
  <si>
    <t>CDXA Reader Filter</t>
  </si>
  <si>
    <t>Gabest</t>
  </si>
  <si>
    <t>c:\program files (x86)\k-lite codec pack\filters\cdxareader.ax</t>
  </si>
  <si>
    <t>c:\windows\syswow64\cca.dll</t>
  </si>
  <si>
    <t>CoreVorbis</t>
  </si>
  <si>
    <t>-</t>
  </si>
  <si>
    <t>c:\program files (x86)\k-lite codec pack\filters\corevorbis.ax</t>
  </si>
  <si>
    <t>DirectShow™ Audio Decoder</t>
  </si>
  <si>
    <t>http://www.dsp-worx.de</t>
  </si>
  <si>
    <t>c:\program files (x86)\k-lite codec pack\filters\dcbasssource.ax</t>
  </si>
  <si>
    <t>VobSub &amp; TextSub filter for DirectShow/VirtualDub/Avisynth</t>
  </si>
  <si>
    <t>c:\program files (x86)\k-lite codec pack\filters\vsfilter.dll</t>
  </si>
  <si>
    <t>c:\windows\syswow64\qdv.dll</t>
  </si>
  <si>
    <t>c:\windows\syswow64\qdvd.dll</t>
  </si>
  <si>
    <t>c:\windows\syswow64\evr.dll</t>
  </si>
  <si>
    <t>DirectShow and VFW video and audio decoding/encoding/processing filter</t>
  </si>
  <si>
    <t>c:\program files (x86)\k-lite codec pack\ffdshow\ffdshow.ax</t>
  </si>
  <si>
    <t>c:\program files (x86)\k-lite codec pack\filters\monkeysource.ax</t>
  </si>
  <si>
    <t>Haali Media Splitter</t>
  </si>
  <si>
    <t>c:\program files (x86)\k-lite codec pack\filters\haali\splitter.ax</t>
  </si>
  <si>
    <t>c:\program files (x86)\k-lite codec pack\filters\haali\dxr.dll</t>
  </si>
  <si>
    <t>c:\windows\syswow64\itvdata.dll</t>
  </si>
  <si>
    <t>DirectShow FLAC Decoder</t>
  </si>
  <si>
    <t>www.madshi.net</t>
  </si>
  <si>
    <t>c:\program files (x86)\k-lite codec pack\filters\madflac.ax</t>
  </si>
  <si>
    <t>c:\windows\syswow64\msac3enc.dll</t>
  </si>
  <si>
    <t>c:\windows\syswow64\msmpeg2adec.dll</t>
  </si>
  <si>
    <t>c:\windows\syswow64\msmpeg2vdec.dll</t>
  </si>
  <si>
    <t>c:\windows\syswow64\msmpeg2enc.dll</t>
  </si>
  <si>
    <t>AMR Filter Pack</t>
  </si>
  <si>
    <t>MONOGRAM Multimedia, s.r.o.</t>
  </si>
  <si>
    <t>c:\program files (x86)\k-lite codec pack\filters\mmamr.ax</t>
  </si>
  <si>
    <t>mmmpcdec</t>
  </si>
  <si>
    <t>c:\program files (x86)\k-lite codec pack\filters\mmmpcdec.ax</t>
  </si>
  <si>
    <t>mmmpcdmx</t>
  </si>
  <si>
    <t>c:\program files (x86)\k-lite codec pack\filters\mmmpcdmx.ax</t>
  </si>
  <si>
    <t>FLV Splitter</t>
  </si>
  <si>
    <t>c:\program files (x86)\k-lite codec pack\filters\flvsplitter.ax</t>
  </si>
  <si>
    <t>MP4 Splitter</t>
  </si>
  <si>
    <t>c:\program files (x86)\k-lite codec pack\filters\mp4splitter.ax</t>
  </si>
  <si>
    <t>Mpeg Splitter</t>
  </si>
  <si>
    <t>c:\program files (x86)\k-lite codec pack\filters\mpegsplitter.ax</t>
  </si>
  <si>
    <t>RealMedia Splitter</t>
  </si>
  <si>
    <t>c:\program files (x86)\k-lite codec pack\real\realmediasplitter.ax</t>
  </si>
  <si>
    <t>c:\windows\syswow64\mpeg2data.ax</t>
  </si>
  <si>
    <t>c:\windows\syswow64\sbe.dll</t>
  </si>
  <si>
    <t>c:\windows\syswow64\qedit.dll</t>
  </si>
  <si>
    <t>RLOFRDec</t>
  </si>
  <si>
    <t>RadLight</t>
  </si>
  <si>
    <t>c:\program files (x86)\k-lite codec pack\filters\rlofrdec.ax</t>
  </si>
  <si>
    <t>c:\windows\syswow64\dshowrdpfilter.dll</t>
  </si>
  <si>
    <t>VP7 Decompression Filter</t>
  </si>
  <si>
    <t>On2.com Inc.</t>
  </si>
  <si>
    <t>c:\program files (x86)\k-lite codec pack\filters\vp7dec.ax</t>
  </si>
  <si>
    <t>c:\windows\syswow64\vbicodec.ax</t>
  </si>
  <si>
    <t>c:\windows\syswow64\vbisurf.ax</t>
  </si>
  <si>
    <t>c:\windows\syswow64\wstpager.ax</t>
  </si>
  <si>
    <t>WavPack Audio DirectShow Decoder</t>
  </si>
  <si>
    <t>c:\program files (x86)\k-lite codec pack\filters\wavpackdsdecoder.ax</t>
  </si>
  <si>
    <t>WavPack Audio DirectShow Splitter</t>
  </si>
  <si>
    <t>c:\program files (x86)\k-lite codec pack\filters\wavpackdssplitter.ax</t>
  </si>
  <si>
    <t>c:\windows\syswow64\qasf.dll</t>
  </si>
  <si>
    <t>c:\windows\syswow64\wmpsrcwp.dll</t>
  </si>
  <si>
    <t>HKLM\System\CurrentControlSet\Control\Session Manager\BootExecute</t>
  </si>
  <si>
    <t>Auto Check Utility</t>
  </si>
  <si>
    <t>c:\windows\system32\autochk.exe</t>
  </si>
  <si>
    <t>HKLM\System\CurrentControlSet\Control\ServiceControlManagerExtension</t>
  </si>
  <si>
    <t>Service Control Manager Extension DLL for non-minwin</t>
  </si>
  <si>
    <t>c:\windows\system32\scext.dll</t>
  </si>
  <si>
    <t>HKLM\System\CurrentControlSet\Control\Session Manager\KnownDlls</t>
  </si>
  <si>
    <t>Advanced Windows 32 Base API</t>
  </si>
  <si>
    <t>c:\windows\syswow64\advapi32.dll</t>
  </si>
  <si>
    <t>c:\windows\system32\advapi32.dll</t>
  </si>
  <si>
    <t>COM+ Configuration Catalog</t>
  </si>
  <si>
    <t>c:\windows\syswow64\clbcatq.dll</t>
  </si>
  <si>
    <t>c:\windows\system32\clbcatq.dll</t>
  </si>
  <si>
    <t>Common Dialogs DLL</t>
  </si>
  <si>
    <t>c:\windows\syswow64\comdlg32.dll</t>
  </si>
  <si>
    <t>c:\windows\system32\comdlg32.dll</t>
  </si>
  <si>
    <t>Driver Install Frameworks for API library module</t>
  </si>
  <si>
    <t>c:\windows\syswow64\difxapi.dll</t>
  </si>
  <si>
    <t>c:\windows\system32\difxapi.dll</t>
  </si>
  <si>
    <t>GDI Client DLL</t>
  </si>
  <si>
    <t>c:\windows\syswow64\gdi32.dll</t>
  </si>
  <si>
    <t>c:\windows\system32\gdi32.dll</t>
  </si>
  <si>
    <t>Run time utility for Internet Explorer</t>
  </si>
  <si>
    <t>c:\windows\syswow64\iertutil.dll</t>
  </si>
  <si>
    <t>c:\windows\system32\iertutil.dll</t>
  </si>
  <si>
    <t>Windows NT Image Helper</t>
  </si>
  <si>
    <t>c:\windows\syswow64\imagehlp.dll</t>
  </si>
  <si>
    <t>c:\windows\system32\imagehlp.dll</t>
  </si>
  <si>
    <t>Multi-User Windows IMM32 API Client DLL</t>
  </si>
  <si>
    <t>c:\windows\syswow64\imm32.dll</t>
  </si>
  <si>
    <t>c:\windows\system32\imm32.dll</t>
  </si>
  <si>
    <t>Windows NT BASE API Client DLL</t>
  </si>
  <si>
    <t>c:\windows\syswow64\kernel32.dll</t>
  </si>
  <si>
    <t>c:\windows\system32\kernel32.dll</t>
  </si>
  <si>
    <t>Language Pack</t>
  </si>
  <si>
    <t>c:\windows\syswow64\lpk.dll</t>
  </si>
  <si>
    <t>c:\windows\system32\lpk.dll</t>
  </si>
  <si>
    <t>MSCTF Server DLL</t>
  </si>
  <si>
    <t>c:\windows\syswow64\msctf.dll</t>
  </si>
  <si>
    <t>c:\windows\system32\msctf.dll</t>
  </si>
  <si>
    <t>Windows NT CRT DLL</t>
  </si>
  <si>
    <t>c:\windows\syswow64\msvcrt.dll</t>
  </si>
  <si>
    <t>c:\windows\system32\msvcrt.dll</t>
  </si>
  <si>
    <t>Unicode Normalization DLL</t>
  </si>
  <si>
    <t>c:\windows\syswow64\normaliz.dll</t>
  </si>
  <si>
    <t>c:\windows\system32\normaliz.dll</t>
  </si>
  <si>
    <t>NSI User-mode interface DLL</t>
  </si>
  <si>
    <t>c:\windows\syswow64\nsi.dll</t>
  </si>
  <si>
    <t>c:\windows\system32\nsi.dll</t>
  </si>
  <si>
    <t>Microsoft OLE for Windows</t>
  </si>
  <si>
    <t>c:\windows\syswow64\ole32.dll</t>
  </si>
  <si>
    <t>c:\windows\system32\ole32.dll</t>
  </si>
  <si>
    <t>c:\windows\syswow64\oleaut32.dll</t>
  </si>
  <si>
    <t>c:\windows\system32\oleaut32.dll</t>
  </si>
  <si>
    <t>Process Status Helper</t>
  </si>
  <si>
    <t>c:\windows\syswow64\psapi.dll</t>
  </si>
  <si>
    <t>c:\windows\system32\psapi.dll</t>
  </si>
  <si>
    <t>Remote Procedure Call Runtime</t>
  </si>
  <si>
    <t>c:\windows\syswow64\rpcrt4.dll</t>
  </si>
  <si>
    <t>c:\windows\system32\rpcrt4.dll</t>
  </si>
  <si>
    <t>Host for SCM/SDDL/LSA Lookup APIs</t>
  </si>
  <si>
    <t>c:\windows\syswow64\sechost.dll</t>
  </si>
  <si>
    <t>c:\windows\system32\sechost.dll</t>
  </si>
  <si>
    <t>Windows Setup API</t>
  </si>
  <si>
    <t>c:\windows\syswow64\setupapi.dll</t>
  </si>
  <si>
    <t>c:\windows\system32\setupapi.dll</t>
  </si>
  <si>
    <t>Shell Light-weight Utility Library</t>
  </si>
  <si>
    <t>c:\windows\syswow64\shlwapi.dll</t>
  </si>
  <si>
    <t>c:\windows\system32\shlwapi.dll</t>
  </si>
  <si>
    <t>c:\windows\syswow64\urlmon.dll</t>
  </si>
  <si>
    <t>Multi-User Windows USER API Client DLL</t>
  </si>
  <si>
    <t>c:\windows\syswow64\user32.dll</t>
  </si>
  <si>
    <t>c:\windows\system32\user32.dll</t>
  </si>
  <si>
    <t>Uniscribe Unicode script processor</t>
  </si>
  <si>
    <t>c:\windows\syswow64\usp10.dll</t>
  </si>
  <si>
    <t>c:\windows\system32\usp10.dll</t>
  </si>
  <si>
    <t>Internet Extensions for Win32</t>
  </si>
  <si>
    <t>c:\windows\syswow64\wininet.dll</t>
  </si>
  <si>
    <t>c:\windows\system32\wininet.dll</t>
  </si>
  <si>
    <t>Win32 LDAP API DLL</t>
  </si>
  <si>
    <t>c:\windows\syswow64\wldap32.dll</t>
  </si>
  <si>
    <t>c:\windows\system32\wldap32.dll</t>
  </si>
  <si>
    <t>Windows Socket 2.0 32-Bit DLL</t>
  </si>
  <si>
    <t>c:\windows\syswow64\ws2_32.dll</t>
  </si>
  <si>
    <t>c:\windows\system32\ws2_32.dll</t>
  </si>
  <si>
    <t>HKLM\SOFTWARE\Microsoft\Windows\CurrentVersion\Authentication\Credential Providers</t>
  </si>
  <si>
    <t>Cert Credential Provider</t>
  </si>
  <si>
    <t>c:\windows\system32\certcredprovider.dll</t>
  </si>
  <si>
    <t>Windows Authentication UI</t>
  </si>
  <si>
    <t>c:\windows\system32\authui.dll</t>
  </si>
  <si>
    <t>Windows Smartcard Credential Provider</t>
  </si>
  <si>
    <t>c:\windows\system32\smartcardcredentialprovider.dll</t>
  </si>
  <si>
    <t>Vault Credential Provider</t>
  </si>
  <si>
    <t>c:\windows\system32\vaultcredprovider.dll</t>
  </si>
  <si>
    <t>WinBio Credential Provider</t>
  </si>
  <si>
    <t>c:\windows\system32\biocredprov.dll</t>
  </si>
  <si>
    <t>HKLM\SOFTWARE\Microsoft\Windows\CurrentVersion\Authentication\Credential Provider Filters</t>
  </si>
  <si>
    <t>HKLM\SOFTWARE\Microsoft\Windows\CurrentVersion\Authentication\PLAP Providers</t>
  </si>
  <si>
    <t>RAS PLAP Credential Provider</t>
  </si>
  <si>
    <t>c:\windows\system32\rasplap.dll</t>
  </si>
  <si>
    <t>HKLM\SOFTWARE\Microsoft\Windows NT\CurrentVersion\Winlogon\Notify</t>
  </si>
  <si>
    <t>c:\program files\common files\logishrd\bluetooth\lbtwlgn.dll</t>
  </si>
  <si>
    <t>HKLM\System\CurrentControlSet\Services\WinSock2\Parameters\Protocol_Catalog9\Catalog_Entries</t>
  </si>
  <si>
    <t>Microsoft Windows Sockets 2.0 Service Provider</t>
  </si>
  <si>
    <t>c:\windows\system32\mswsock.dll</t>
  </si>
  <si>
    <t>HKLM\System\CurrentControlSet\Services\WinSock2\Parameters\NameSpace_Catalog5\Catalog_Entries</t>
  </si>
  <si>
    <t>Windows Sockets Helper DLL</t>
  </si>
  <si>
    <t>c:\windows\system32\wshbth.dll</t>
  </si>
  <si>
    <t>E-mail Naming Shim Provider</t>
  </si>
  <si>
    <t>c:\windows\system32\napinsp.dll</t>
  </si>
  <si>
    <t>Network Location Awareness 2</t>
  </si>
  <si>
    <t>c:\windows\system32\nlaapi.dll</t>
  </si>
  <si>
    <t>LDAP RnR Provider DLL</t>
  </si>
  <si>
    <t>c:\windows\system32\winrnr.dll</t>
  </si>
  <si>
    <t>PNRP Name Space Provider</t>
  </si>
  <si>
    <t>c:\windows\system32\pnrpnsp.dll</t>
  </si>
  <si>
    <t>HKLM\System\CurrentControlSet\Services\WinSock2\Parameters\Protocol_Catalog9\Catalog_Entries64</t>
  </si>
  <si>
    <t>HKLM\System\CurrentControlSet\Services\WinSock2\Parameters\NameSpace_Catalog5\Catalog_Entries64</t>
  </si>
  <si>
    <t>HKLM\SYSTEM\CurrentControlSet\Control\Print\Monitors</t>
  </si>
  <si>
    <t>Local Spooler DLL</t>
  </si>
  <si>
    <t>c:\windows\system32\localspl.dll</t>
  </si>
  <si>
    <t>Microsoft  Fax Print Monitor</t>
  </si>
  <si>
    <t>c:\windows\system32\fxsmon.dll</t>
  </si>
  <si>
    <t>Standard TCP/IP Port Monitor DLL</t>
  </si>
  <si>
    <t>c:\windows\system32\tcpmon.dll</t>
  </si>
  <si>
    <t>Standard Dynamic Printing Port Monitor DLL</t>
  </si>
  <si>
    <t>c:\windows\system32\usbmon.dll</t>
  </si>
  <si>
    <t>WSD Printer Port Monitor</t>
  </si>
  <si>
    <t>c:\windows\system32\wsdmon.dll</t>
  </si>
  <si>
    <t>HKLM\SYSTEM\CurrentControlSet\Control\SecurityProviders\SecurityProviders</t>
  </si>
  <si>
    <t>Credential Delegation Security Package</t>
  </si>
  <si>
    <t>c:\windows\system32\credssp.dll</t>
  </si>
  <si>
    <t>c:\windows\syswow64\credssp.dll</t>
  </si>
  <si>
    <t>HKLM\SYSTEM\CurrentControlSet\Control\Lsa\Authentication Packages</t>
  </si>
  <si>
    <t>Microsoft Authentication Package v1.0</t>
  </si>
  <si>
    <t>c:\windows\system32\msv1_0.dll</t>
  </si>
  <si>
    <t>HKLM\SYSTEM\CurrentControlSet\Control\Lsa\Notification Packages</t>
  </si>
  <si>
    <t>Windows Security Configuration Editor Client Engine</t>
  </si>
  <si>
    <t>c:\windows\system32\scecli.dll</t>
  </si>
  <si>
    <t>HKLM\SYSTEM\CurrentControlSet\Control\Lsa\Security Packages</t>
  </si>
  <si>
    <t>Kerberos Security Package</t>
  </si>
  <si>
    <t>c:\windows\system32\kerberos.dll</t>
  </si>
  <si>
    <t>Pku2u Security Package</t>
  </si>
  <si>
    <t>c:\windows\system32\pku2u.dll</t>
  </si>
  <si>
    <t>TLS / SSL Security Provider</t>
  </si>
  <si>
    <t>c:\windows\system32\schannel.dll</t>
  </si>
  <si>
    <t>Web Service Security Package</t>
  </si>
  <si>
    <t>c:\windows\system32\tspkg.dll</t>
  </si>
  <si>
    <t>Microsoft Digest Access</t>
  </si>
  <si>
    <t>c:\windows\system32\wdigest.dll</t>
  </si>
  <si>
    <t>HKLM\SYSTEM\CurrentControlSet\Control\NetworkProvider\Order</t>
  </si>
  <si>
    <t>Microsoft Windows Network</t>
  </si>
  <si>
    <t>c:\windows\system32\ntlanman.dll</t>
  </si>
  <si>
    <t>Microsoft Terminal Services</t>
  </si>
  <si>
    <t>c:\windows\system32\drprov.dll</t>
  </si>
  <si>
    <t>Web Client Network</t>
  </si>
  <si>
    <t>c:\windows\system32\davclnt.dll</t>
  </si>
  <si>
    <t>C:\Users\Popebob\AppData\Local\Microsoft\Windows Sidebar\Settings.ini</t>
  </si>
  <si>
    <t>Browse the days of the calendar.</t>
  </si>
  <si>
    <t>C:\Program Files\Windows Sidebar\Gadgets\Calendar.Gadget\en-US\Gadget.xml</t>
  </si>
  <si>
    <t>Watch the clock in your own time zone or any city in the world.</t>
  </si>
  <si>
    <t>C:\Program Files\Windows Sidebar\Gadgets\Clock.Gadget\en-US\Gadget.xml</t>
  </si>
  <si>
    <t>See the current computer CPU and system memory (RAM).</t>
  </si>
  <si>
    <t>C:\Program Files\Windows Sidebar\Gadgets\CPU.Gadget\en-US\Gadget.xml</t>
  </si>
  <si>
    <t>Entry</t>
  </si>
  <si>
    <t>Description</t>
  </si>
  <si>
    <t>Publisher</t>
  </si>
  <si>
    <t>Path</t>
  </si>
</sst>
</file>

<file path=xl/styles.xml><?xml version="1.0" encoding="utf-8"?>
<styleSheet xmlns="http://schemas.openxmlformats.org/spreadsheetml/2006/main">
  <fonts count="2">
    <font>
      <sz val="11"/>
      <color theme="1"/>
      <name val="Calibri"/>
      <family val="2"/>
      <scheme val="minor"/>
    </font>
    <font>
      <sz val="8"/>
      <color theme="1"/>
      <name val="Calibri"/>
      <family val="2"/>
      <scheme val="minor"/>
    </font>
  </fonts>
  <fills count="4">
    <fill>
      <patternFill patternType="none"/>
    </fill>
    <fill>
      <patternFill patternType="gray125"/>
    </fill>
    <fill>
      <patternFill patternType="solid">
        <fgColor theme="0" tint="-0.14996795556505021"/>
        <bgColor indexed="64"/>
      </patternFill>
    </fill>
    <fill>
      <patternFill patternType="solid">
        <fgColor theme="0" tint="-0.24994659260841701"/>
        <bgColor indexed="64"/>
      </patternFill>
    </fill>
  </fills>
  <borders count="4">
    <border>
      <left/>
      <right/>
      <top/>
      <bottom/>
      <diagonal/>
    </border>
    <border>
      <left/>
      <right style="thick">
        <color auto="1"/>
      </right>
      <top/>
      <bottom/>
      <diagonal/>
    </border>
    <border>
      <left style="thick">
        <color auto="1"/>
      </left>
      <right/>
      <top/>
      <bottom style="medium">
        <color auto="1"/>
      </bottom>
      <diagonal/>
    </border>
    <border>
      <left/>
      <right/>
      <top/>
      <bottom style="medium">
        <color auto="1"/>
      </bottom>
      <diagonal/>
    </border>
  </borders>
  <cellStyleXfs count="1">
    <xf numFmtId="0" fontId="0" fillId="0" borderId="0"/>
  </cellStyleXfs>
  <cellXfs count="5">
    <xf numFmtId="0" fontId="0" fillId="0" borderId="0" xfId="0"/>
    <xf numFmtId="0" fontId="1" fillId="0" borderId="0" xfId="0" applyFont="1"/>
    <xf numFmtId="0" fontId="1" fillId="2" borderId="1" xfId="0" applyFont="1" applyFill="1" applyBorder="1"/>
    <xf numFmtId="0" fontId="1" fillId="3" borderId="2" xfId="0" applyFont="1" applyFill="1" applyBorder="1"/>
    <xf numFmtId="0" fontId="1" fillId="3" borderId="3"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Run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E1040"/>
  <sheetViews>
    <sheetView tabSelected="1" workbookViewId="0">
      <selection activeCell="B2" sqref="B2"/>
    </sheetView>
  </sheetViews>
  <sheetFormatPr defaultColWidth="19.140625" defaultRowHeight="11.25"/>
  <cols>
    <col min="1" max="1" width="1.5703125" style="2" customWidth="1"/>
    <col min="2" max="2" width="61.140625" style="1" customWidth="1"/>
    <col min="3" max="3" width="47.5703125" style="1" customWidth="1"/>
    <col min="4" max="4" width="19.85546875" style="1" customWidth="1"/>
    <col min="5" max="5" width="31.42578125" style="1" customWidth="1"/>
    <col min="6" max="16384" width="19.140625" style="1"/>
  </cols>
  <sheetData>
    <row r="1" spans="2:5" ht="12" thickBot="1">
      <c r="B1" s="3" t="s">
        <v>1427</v>
      </c>
      <c r="C1" s="4" t="s">
        <v>1428</v>
      </c>
      <c r="D1" s="4" t="s">
        <v>1429</v>
      </c>
      <c r="E1" s="4" t="s">
        <v>1430</v>
      </c>
    </row>
    <row r="2" spans="2:5">
      <c r="B2" s="1" t="s">
        <v>0</v>
      </c>
    </row>
    <row r="3" spans="2:5" hidden="1">
      <c r="B3" s="1" t="str">
        <f>+ "rdpclip"</f>
        <v>rdpclip</v>
      </c>
      <c r="C3" s="1" t="s">
        <v>1</v>
      </c>
      <c r="D3" s="1" t="s">
        <v>2</v>
      </c>
      <c r="E3" s="1" t="s">
        <v>3</v>
      </c>
    </row>
    <row r="4" spans="2:5">
      <c r="B4" s="1" t="s">
        <v>4</v>
      </c>
    </row>
    <row r="5" spans="2:5" hidden="1">
      <c r="B5" s="1" t="str">
        <f>+ "C:\Windows\system32\userinit.exe"</f>
        <v>C:\Windows\system32\userinit.exe</v>
      </c>
      <c r="C5" s="1" t="s">
        <v>5</v>
      </c>
      <c r="D5" s="1" t="s">
        <v>2</v>
      </c>
      <c r="E5" s="1" t="s">
        <v>6</v>
      </c>
    </row>
    <row r="6" spans="2:5">
      <c r="B6" s="1" t="s">
        <v>7</v>
      </c>
    </row>
    <row r="7" spans="2:5" hidden="1">
      <c r="B7" s="1" t="str">
        <f>+ "explorer.exe"</f>
        <v>explorer.exe</v>
      </c>
      <c r="C7" s="1" t="s">
        <v>8</v>
      </c>
      <c r="D7" s="1" t="s">
        <v>2</v>
      </c>
      <c r="E7" s="1" t="s">
        <v>9</v>
      </c>
    </row>
    <row r="8" spans="2:5">
      <c r="B8" s="1" t="s">
        <v>10</v>
      </c>
    </row>
    <row r="9" spans="2:5">
      <c r="B9" s="1" t="str">
        <f>+ "Bluetooth Connection Assistant"</f>
        <v>Bluetooth Connection Assistant</v>
      </c>
      <c r="E9" s="1" t="s">
        <v>11</v>
      </c>
    </row>
    <row r="10" spans="2:5">
      <c r="B10" s="1" t="str">
        <f>+ "Kernel and Hardware Abstraction Layer"</f>
        <v>Kernel and Hardware Abstraction Layer</v>
      </c>
      <c r="C10" s="1" t="s">
        <v>12</v>
      </c>
      <c r="D10" s="1" t="s">
        <v>13</v>
      </c>
      <c r="E10" s="1" t="s">
        <v>14</v>
      </c>
    </row>
    <row r="11" spans="2:5">
      <c r="B11" s="1" t="str">
        <f>+ "RtHDVCpl"</f>
        <v>RtHDVCpl</v>
      </c>
      <c r="C11" s="1" t="s">
        <v>15</v>
      </c>
      <c r="D11" s="1" t="s">
        <v>16</v>
      </c>
      <c r="E11" s="1" t="s">
        <v>17</v>
      </c>
    </row>
    <row r="12" spans="2:5" hidden="1">
      <c r="B12" s="1" t="str">
        <f>+ "Windows Mobile Device Center"</f>
        <v>Windows Mobile Device Center</v>
      </c>
      <c r="C12" s="1" t="s">
        <v>18</v>
      </c>
      <c r="D12" s="1" t="s">
        <v>2</v>
      </c>
      <c r="E12" s="1" t="s">
        <v>19</v>
      </c>
    </row>
    <row r="13" spans="2:5">
      <c r="B13" s="1" t="s">
        <v>20</v>
      </c>
    </row>
    <row r="14" spans="2:5">
      <c r="B14" s="1" t="str">
        <f>+ "Adobe Reader Speed Launcher"</f>
        <v>Adobe Reader Speed Launcher</v>
      </c>
      <c r="C14" s="1" t="s">
        <v>21</v>
      </c>
      <c r="D14" s="1" t="s">
        <v>22</v>
      </c>
      <c r="E14" s="1" t="s">
        <v>23</v>
      </c>
    </row>
    <row r="15" spans="2:5">
      <c r="B15" s="1" t="str">
        <f>+ "BlackBerryAutoUpdate"</f>
        <v>BlackBerryAutoUpdate</v>
      </c>
      <c r="C15" s="1" t="s">
        <v>24</v>
      </c>
      <c r="D15" s="1" t="s">
        <v>25</v>
      </c>
      <c r="E15" s="1" t="s">
        <v>26</v>
      </c>
    </row>
    <row r="16" spans="2:5">
      <c r="B16" s="1" t="str">
        <f>+ "ConnectionCenter"</f>
        <v>ConnectionCenter</v>
      </c>
      <c r="C16" s="1" t="s">
        <v>27</v>
      </c>
      <c r="D16" s="1" t="s">
        <v>28</v>
      </c>
      <c r="E16" s="1" t="s">
        <v>29</v>
      </c>
    </row>
    <row r="17" spans="2:5">
      <c r="B17" s="1" t="str">
        <f>+ "VirtualCloneDrive"</f>
        <v>VirtualCloneDrive</v>
      </c>
      <c r="C17" s="1" t="s">
        <v>30</v>
      </c>
      <c r="D17" s="1" t="s">
        <v>31</v>
      </c>
      <c r="E17" s="1" t="s">
        <v>32</v>
      </c>
    </row>
    <row r="18" spans="2:5">
      <c r="B18" s="1" t="str">
        <f>+ "WinampAgent"</f>
        <v>WinampAgent</v>
      </c>
      <c r="E18" s="1" t="s">
        <v>33</v>
      </c>
    </row>
    <row r="19" spans="2:5">
      <c r="B19" s="1" t="s">
        <v>34</v>
      </c>
    </row>
    <row r="20" spans="2:5">
      <c r="B20" s="1" t="str">
        <f>+ "Logitech SetPoint.lnk"</f>
        <v>Logitech SetPoint.lnk</v>
      </c>
      <c r="C20" s="1" t="s">
        <v>35</v>
      </c>
      <c r="D20" s="1" t="s">
        <v>13</v>
      </c>
      <c r="E20" s="1" t="s">
        <v>36</v>
      </c>
    </row>
    <row r="21" spans="2:5">
      <c r="B21" s="1" t="s">
        <v>37</v>
      </c>
    </row>
    <row r="22" spans="2:5" hidden="1">
      <c r="B22" s="1" t="str">
        <f>+ "Sidebar"</f>
        <v>Sidebar</v>
      </c>
      <c r="C22" s="1" t="s">
        <v>38</v>
      </c>
      <c r="D22" s="1" t="s">
        <v>2</v>
      </c>
      <c r="E22" s="1" t="s">
        <v>39</v>
      </c>
    </row>
    <row r="23" spans="2:5">
      <c r="B23" s="1" t="s">
        <v>40</v>
      </c>
    </row>
    <row r="24" spans="2:5" hidden="1">
      <c r="B24" s="1" t="str">
        <f>+ "application/octet-stream"</f>
        <v>application/octet-stream</v>
      </c>
      <c r="C24" s="1" t="s">
        <v>41</v>
      </c>
      <c r="D24" s="1" t="s">
        <v>2</v>
      </c>
      <c r="E24" s="1" t="s">
        <v>42</v>
      </c>
    </row>
    <row r="25" spans="2:5" hidden="1">
      <c r="B25" s="1" t="str">
        <f>+ "application/x-complus"</f>
        <v>application/x-complus</v>
      </c>
      <c r="C25" s="1" t="s">
        <v>41</v>
      </c>
      <c r="D25" s="1" t="s">
        <v>2</v>
      </c>
      <c r="E25" s="1" t="s">
        <v>42</v>
      </c>
    </row>
    <row r="26" spans="2:5" hidden="1">
      <c r="B26" s="1" t="str">
        <f>+ "application/x-msdownload"</f>
        <v>application/x-msdownload</v>
      </c>
      <c r="C26" s="1" t="s">
        <v>41</v>
      </c>
      <c r="D26" s="1" t="s">
        <v>2</v>
      </c>
      <c r="E26" s="1" t="s">
        <v>42</v>
      </c>
    </row>
    <row r="27" spans="2:5" hidden="1">
      <c r="B27" s="1" t="str">
        <f>+ "deflate"</f>
        <v>deflate</v>
      </c>
      <c r="C27" s="1" t="s">
        <v>43</v>
      </c>
      <c r="D27" s="1" t="s">
        <v>2</v>
      </c>
      <c r="E27" s="1" t="s">
        <v>44</v>
      </c>
    </row>
    <row r="28" spans="2:5" hidden="1">
      <c r="B28" s="1" t="str">
        <f>+ "gzip"</f>
        <v>gzip</v>
      </c>
      <c r="C28" s="1" t="s">
        <v>43</v>
      </c>
      <c r="D28" s="1" t="s">
        <v>2</v>
      </c>
      <c r="E28" s="1" t="s">
        <v>44</v>
      </c>
    </row>
    <row r="29" spans="2:5" hidden="1">
      <c r="B29" s="1" t="str">
        <f>+ "text/xml"</f>
        <v>text/xml</v>
      </c>
      <c r="C29" s="1" t="s">
        <v>45</v>
      </c>
      <c r="D29" s="1" t="s">
        <v>2</v>
      </c>
      <c r="E29" s="1" t="s">
        <v>46</v>
      </c>
    </row>
    <row r="30" spans="2:5">
      <c r="B30" s="1" t="s">
        <v>47</v>
      </c>
    </row>
    <row r="31" spans="2:5" hidden="1">
      <c r="B31" s="1" t="str">
        <f>+ "about"</f>
        <v>about</v>
      </c>
      <c r="C31" s="1" t="s">
        <v>48</v>
      </c>
      <c r="D31" s="1" t="s">
        <v>2</v>
      </c>
      <c r="E31" s="1" t="s">
        <v>49</v>
      </c>
    </row>
    <row r="32" spans="2:5" hidden="1">
      <c r="B32" s="1" t="str">
        <f>+ "cdl"</f>
        <v>cdl</v>
      </c>
      <c r="C32" s="1" t="s">
        <v>43</v>
      </c>
      <c r="D32" s="1" t="s">
        <v>2</v>
      </c>
      <c r="E32" s="1" t="s">
        <v>44</v>
      </c>
    </row>
    <row r="33" spans="2:5" hidden="1">
      <c r="B33" s="1" t="str">
        <f>+ "dvd"</f>
        <v>dvd</v>
      </c>
      <c r="C33" s="1" t="s">
        <v>50</v>
      </c>
      <c r="D33" s="1" t="s">
        <v>2</v>
      </c>
      <c r="E33" s="1" t="s">
        <v>51</v>
      </c>
    </row>
    <row r="34" spans="2:5" hidden="1">
      <c r="B34" s="1" t="str">
        <f>+ "file"</f>
        <v>file</v>
      </c>
      <c r="C34" s="1" t="s">
        <v>43</v>
      </c>
      <c r="D34" s="1" t="s">
        <v>2</v>
      </c>
      <c r="E34" s="1" t="s">
        <v>44</v>
      </c>
    </row>
    <row r="35" spans="2:5" hidden="1">
      <c r="B35" s="1" t="str">
        <f>+ "ftp"</f>
        <v>ftp</v>
      </c>
      <c r="C35" s="1" t="s">
        <v>43</v>
      </c>
      <c r="D35" s="1" t="s">
        <v>2</v>
      </c>
      <c r="E35" s="1" t="s">
        <v>44</v>
      </c>
    </row>
    <row r="36" spans="2:5" hidden="1">
      <c r="B36" s="1" t="str">
        <f>+ "http"</f>
        <v>http</v>
      </c>
      <c r="C36" s="1" t="s">
        <v>43</v>
      </c>
      <c r="D36" s="1" t="s">
        <v>2</v>
      </c>
      <c r="E36" s="1" t="s">
        <v>44</v>
      </c>
    </row>
    <row r="37" spans="2:5" hidden="1">
      <c r="B37" s="1" t="str">
        <f>+ "https"</f>
        <v>https</v>
      </c>
      <c r="C37" s="1" t="s">
        <v>43</v>
      </c>
      <c r="D37" s="1" t="s">
        <v>2</v>
      </c>
      <c r="E37" s="1" t="s">
        <v>44</v>
      </c>
    </row>
    <row r="38" spans="2:5" hidden="1">
      <c r="B38" s="1" t="str">
        <f>+ "its"</f>
        <v>its</v>
      </c>
      <c r="C38" s="1" t="s">
        <v>52</v>
      </c>
      <c r="D38" s="1" t="s">
        <v>2</v>
      </c>
      <c r="E38" s="1" t="s">
        <v>53</v>
      </c>
    </row>
    <row r="39" spans="2:5" hidden="1">
      <c r="B39" s="1" t="str">
        <f>+ "javascript"</f>
        <v>javascript</v>
      </c>
      <c r="C39" s="1" t="s">
        <v>48</v>
      </c>
      <c r="D39" s="1" t="s">
        <v>2</v>
      </c>
      <c r="E39" s="1" t="s">
        <v>49</v>
      </c>
    </row>
    <row r="40" spans="2:5" hidden="1">
      <c r="B40" s="1" t="str">
        <f>+ "local"</f>
        <v>local</v>
      </c>
      <c r="C40" s="1" t="s">
        <v>43</v>
      </c>
      <c r="D40" s="1" t="s">
        <v>2</v>
      </c>
      <c r="E40" s="1" t="s">
        <v>44</v>
      </c>
    </row>
    <row r="41" spans="2:5" hidden="1">
      <c r="B41" s="1" t="str">
        <f>+ "mailto"</f>
        <v>mailto</v>
      </c>
      <c r="C41" s="1" t="s">
        <v>48</v>
      </c>
      <c r="D41" s="1" t="s">
        <v>2</v>
      </c>
      <c r="E41" s="1" t="s">
        <v>49</v>
      </c>
    </row>
    <row r="42" spans="2:5" hidden="1">
      <c r="B42" s="1" t="str">
        <f>+ "mhtml"</f>
        <v>mhtml</v>
      </c>
      <c r="C42" s="1" t="s">
        <v>54</v>
      </c>
      <c r="D42" s="1" t="s">
        <v>2</v>
      </c>
      <c r="E42" s="1" t="s">
        <v>55</v>
      </c>
    </row>
    <row r="43" spans="2:5" hidden="1">
      <c r="B43" s="1" t="str">
        <f>+ "mk"</f>
        <v>mk</v>
      </c>
      <c r="C43" s="1" t="s">
        <v>43</v>
      </c>
      <c r="D43" s="1" t="s">
        <v>2</v>
      </c>
      <c r="E43" s="1" t="s">
        <v>44</v>
      </c>
    </row>
    <row r="44" spans="2:5" hidden="1">
      <c r="B44" s="1" t="str">
        <f>+ "ms-its"</f>
        <v>ms-its</v>
      </c>
      <c r="C44" s="1" t="s">
        <v>52</v>
      </c>
      <c r="D44" s="1" t="s">
        <v>2</v>
      </c>
      <c r="E44" s="1" t="s">
        <v>53</v>
      </c>
    </row>
    <row r="45" spans="2:5" hidden="1">
      <c r="B45" s="1" t="str">
        <f>+ "res"</f>
        <v>res</v>
      </c>
      <c r="C45" s="1" t="s">
        <v>48</v>
      </c>
      <c r="D45" s="1" t="s">
        <v>2</v>
      </c>
      <c r="E45" s="1" t="s">
        <v>49</v>
      </c>
    </row>
    <row r="46" spans="2:5" hidden="1">
      <c r="B46" s="1" t="str">
        <f>+ "tv"</f>
        <v>tv</v>
      </c>
      <c r="C46" s="1" t="s">
        <v>50</v>
      </c>
      <c r="D46" s="1" t="s">
        <v>2</v>
      </c>
      <c r="E46" s="1" t="s">
        <v>51</v>
      </c>
    </row>
    <row r="47" spans="2:5" hidden="1">
      <c r="B47" s="1" t="str">
        <f>+ "vbscript"</f>
        <v>vbscript</v>
      </c>
      <c r="C47" s="1" t="s">
        <v>48</v>
      </c>
      <c r="D47" s="1" t="s">
        <v>2</v>
      </c>
      <c r="E47" s="1" t="s">
        <v>49</v>
      </c>
    </row>
    <row r="48" spans="2:5">
      <c r="B48" s="1" t="s">
        <v>56</v>
      </c>
    </row>
    <row r="49" spans="2:5" hidden="1">
      <c r="B49" s="1" t="str">
        <f>+ "Browser Customizations"</f>
        <v>Browser Customizations</v>
      </c>
      <c r="C49" s="1" t="s">
        <v>57</v>
      </c>
      <c r="D49" s="1" t="s">
        <v>2</v>
      </c>
      <c r="E49" s="1" t="s">
        <v>58</v>
      </c>
    </row>
    <row r="50" spans="2:5" hidden="1">
      <c r="B50" s="1" t="str">
        <f>+ "Internet Explorer"</f>
        <v>Internet Explorer</v>
      </c>
      <c r="C50" s="1" t="s">
        <v>59</v>
      </c>
      <c r="D50" s="1" t="s">
        <v>2</v>
      </c>
      <c r="E50" s="1" t="s">
        <v>60</v>
      </c>
    </row>
    <row r="51" spans="2:5" hidden="1">
      <c r="B51" s="1" t="str">
        <f>+ "Microsoft Windows"</f>
        <v>Microsoft Windows</v>
      </c>
      <c r="C51" s="1" t="s">
        <v>61</v>
      </c>
      <c r="D51" s="1" t="s">
        <v>2</v>
      </c>
      <c r="E51" s="1" t="s">
        <v>62</v>
      </c>
    </row>
    <row r="52" spans="2:5" hidden="1">
      <c r="B52" s="1" t="str">
        <f>+ "Microsoft Windows Media Player"</f>
        <v>Microsoft Windows Media Player</v>
      </c>
      <c r="C52" s="1" t="s">
        <v>63</v>
      </c>
      <c r="D52" s="1" t="s">
        <v>2</v>
      </c>
      <c r="E52" s="1" t="s">
        <v>64</v>
      </c>
    </row>
    <row r="53" spans="2:5" hidden="1">
      <c r="B53" s="1" t="str">
        <f>+ "Microsoft Windows Media Player"</f>
        <v>Microsoft Windows Media Player</v>
      </c>
      <c r="C53" s="1" t="s">
        <v>63</v>
      </c>
      <c r="D53" s="1" t="s">
        <v>2</v>
      </c>
      <c r="E53" s="1" t="s">
        <v>64</v>
      </c>
    </row>
    <row r="54" spans="2:5" hidden="1">
      <c r="B54" s="1" t="str">
        <f>+ "n/a"</f>
        <v>n/a</v>
      </c>
      <c r="C54" s="1" t="s">
        <v>65</v>
      </c>
      <c r="D54" s="1" t="s">
        <v>2</v>
      </c>
      <c r="E54" s="1" t="s">
        <v>66</v>
      </c>
    </row>
    <row r="55" spans="2:5" hidden="1">
      <c r="B55" s="1" t="str">
        <f>+ "Themes Setup"</f>
        <v>Themes Setup</v>
      </c>
      <c r="C55" s="1" t="s">
        <v>67</v>
      </c>
      <c r="D55" s="1" t="s">
        <v>2</v>
      </c>
      <c r="E55" s="1" t="s">
        <v>68</v>
      </c>
    </row>
    <row r="56" spans="2:5" hidden="1">
      <c r="B56" s="1" t="str">
        <f>+ "Web Platform Customizations"</f>
        <v>Web Platform Customizations</v>
      </c>
      <c r="C56" s="1" t="s">
        <v>59</v>
      </c>
      <c r="D56" s="1" t="s">
        <v>2</v>
      </c>
      <c r="E56" s="1" t="s">
        <v>60</v>
      </c>
    </row>
    <row r="57" spans="2:5" hidden="1">
      <c r="B57" s="1" t="str">
        <f>+ "Windows Desktop Update"</f>
        <v>Windows Desktop Update</v>
      </c>
      <c r="C57" s="1" t="s">
        <v>67</v>
      </c>
      <c r="D57" s="1" t="s">
        <v>2</v>
      </c>
      <c r="E57" s="1" t="s">
        <v>68</v>
      </c>
    </row>
    <row r="58" spans="2:5">
      <c r="B58" s="1" t="s">
        <v>69</v>
      </c>
    </row>
    <row r="59" spans="2:5" hidden="1">
      <c r="B59" s="1" t="str">
        <f>+ "Browser Customizations"</f>
        <v>Browser Customizations</v>
      </c>
      <c r="C59" s="1" t="s">
        <v>57</v>
      </c>
      <c r="D59" s="1" t="s">
        <v>2</v>
      </c>
      <c r="E59" s="1" t="s">
        <v>70</v>
      </c>
    </row>
    <row r="60" spans="2:5" hidden="1">
      <c r="B60" s="1" t="str">
        <f>+ "Internet Explorer"</f>
        <v>Internet Explorer</v>
      </c>
      <c r="C60" s="1" t="s">
        <v>59</v>
      </c>
      <c r="D60" s="1" t="s">
        <v>2</v>
      </c>
      <c r="E60" s="1" t="s">
        <v>71</v>
      </c>
    </row>
    <row r="61" spans="2:5" hidden="1">
      <c r="B61" s="1" t="str">
        <f>+ "Microsoft Windows"</f>
        <v>Microsoft Windows</v>
      </c>
      <c r="C61" s="1" t="s">
        <v>61</v>
      </c>
      <c r="D61" s="1" t="s">
        <v>2</v>
      </c>
      <c r="E61" s="1" t="s">
        <v>72</v>
      </c>
    </row>
    <row r="62" spans="2:5" hidden="1">
      <c r="B62" s="1" t="str">
        <f>+ "Microsoft Windows Media Player"</f>
        <v>Microsoft Windows Media Player</v>
      </c>
      <c r="C62" s="1" t="s">
        <v>63</v>
      </c>
      <c r="D62" s="1" t="s">
        <v>2</v>
      </c>
      <c r="E62" s="1" t="s">
        <v>73</v>
      </c>
    </row>
    <row r="63" spans="2:5" hidden="1">
      <c r="B63" s="1" t="str">
        <f>+ "Microsoft Windows Media Player"</f>
        <v>Microsoft Windows Media Player</v>
      </c>
      <c r="C63" s="1" t="s">
        <v>63</v>
      </c>
      <c r="D63" s="1" t="s">
        <v>2</v>
      </c>
      <c r="E63" s="1" t="s">
        <v>73</v>
      </c>
    </row>
    <row r="64" spans="2:5" hidden="1">
      <c r="B64" s="1" t="str">
        <f>+ "n/a"</f>
        <v>n/a</v>
      </c>
      <c r="C64" s="1" t="s">
        <v>65</v>
      </c>
      <c r="D64" s="1" t="s">
        <v>2</v>
      </c>
      <c r="E64" s="1" t="s">
        <v>74</v>
      </c>
    </row>
    <row r="65" spans="2:5" hidden="1">
      <c r="B65" s="1" t="str">
        <f>+ "Themes Setup"</f>
        <v>Themes Setup</v>
      </c>
      <c r="C65" s="1" t="s">
        <v>67</v>
      </c>
      <c r="D65" s="1" t="s">
        <v>2</v>
      </c>
      <c r="E65" s="1" t="s">
        <v>75</v>
      </c>
    </row>
    <row r="66" spans="2:5" hidden="1">
      <c r="B66" s="1" t="str">
        <f>+ "Web Platform Customizations"</f>
        <v>Web Platform Customizations</v>
      </c>
      <c r="C66" s="1" t="s">
        <v>59</v>
      </c>
      <c r="D66" s="1" t="s">
        <v>2</v>
      </c>
      <c r="E66" s="1" t="s">
        <v>71</v>
      </c>
    </row>
    <row r="67" spans="2:5" hidden="1">
      <c r="B67" s="1" t="str">
        <f>+ "Windows Desktop Update"</f>
        <v>Windows Desktop Update</v>
      </c>
      <c r="C67" s="1" t="s">
        <v>67</v>
      </c>
      <c r="D67" s="1" t="s">
        <v>2</v>
      </c>
      <c r="E67" s="1" t="s">
        <v>75</v>
      </c>
    </row>
    <row r="68" spans="2:5">
      <c r="B68" s="1" t="s">
        <v>76</v>
      </c>
    </row>
    <row r="69" spans="2:5" hidden="1">
      <c r="B69" s="1" t="s">
        <v>77</v>
      </c>
      <c r="C69" s="1" t="s">
        <v>78</v>
      </c>
      <c r="D69" s="1" t="s">
        <v>2</v>
      </c>
      <c r="E69" s="1" t="s">
        <v>79</v>
      </c>
    </row>
    <row r="70" spans="2:5" hidden="1">
      <c r="B70" s="1" t="s">
        <v>77</v>
      </c>
      <c r="C70" s="1" t="s">
        <v>78</v>
      </c>
      <c r="D70" s="1" t="s">
        <v>2</v>
      </c>
      <c r="E70" s="1" t="s">
        <v>80</v>
      </c>
    </row>
    <row r="71" spans="2:5" hidden="1">
      <c r="B71" s="1" t="str">
        <f>+ "Open With"</f>
        <v>Open With</v>
      </c>
      <c r="C71" s="1" t="s">
        <v>81</v>
      </c>
      <c r="D71" s="1" t="s">
        <v>2</v>
      </c>
      <c r="E71" s="1" t="s">
        <v>82</v>
      </c>
    </row>
    <row r="72" spans="2:5" hidden="1">
      <c r="B72" s="1" t="str">
        <f>+ "Open With"</f>
        <v>Open With</v>
      </c>
      <c r="C72" s="1" t="s">
        <v>81</v>
      </c>
      <c r="D72" s="1" t="s">
        <v>2</v>
      </c>
      <c r="E72" s="1" t="s">
        <v>83</v>
      </c>
    </row>
    <row r="73" spans="2:5" hidden="1">
      <c r="B73" s="1" t="str">
        <f>+ "Open With EncryptionMenu"</f>
        <v>Open With EncryptionMenu</v>
      </c>
      <c r="C73" s="1" t="s">
        <v>81</v>
      </c>
      <c r="D73" s="1" t="s">
        <v>2</v>
      </c>
      <c r="E73" s="1" t="s">
        <v>82</v>
      </c>
    </row>
    <row r="74" spans="2:5" hidden="1">
      <c r="B74" s="1" t="str">
        <f>+ "Open With EncryptionMenu"</f>
        <v>Open With EncryptionMenu</v>
      </c>
      <c r="C74" s="1" t="s">
        <v>81</v>
      </c>
      <c r="D74" s="1" t="s">
        <v>2</v>
      </c>
      <c r="E74" s="1" t="s">
        <v>83</v>
      </c>
    </row>
    <row r="75" spans="2:5">
      <c r="B75" s="1" t="str">
        <f>+ "Quick Par"</f>
        <v>Quick Par</v>
      </c>
      <c r="C75" s="1" t="s">
        <v>84</v>
      </c>
      <c r="D75" s="1" t="s">
        <v>85</v>
      </c>
      <c r="E75" s="1" t="s">
        <v>86</v>
      </c>
    </row>
    <row r="76" spans="2:5" hidden="1">
      <c r="B76" s="1" t="str">
        <f>+ "Sharing"</f>
        <v>Sharing</v>
      </c>
      <c r="C76" s="1" t="s">
        <v>87</v>
      </c>
      <c r="D76" s="1" t="s">
        <v>2</v>
      </c>
      <c r="E76" s="1" t="s">
        <v>88</v>
      </c>
    </row>
    <row r="77" spans="2:5" hidden="1">
      <c r="B77" s="1" t="str">
        <f>+ "Sharing"</f>
        <v>Sharing</v>
      </c>
      <c r="C77" s="1" t="s">
        <v>87</v>
      </c>
      <c r="D77" s="1" t="s">
        <v>2</v>
      </c>
      <c r="E77" s="1" t="s">
        <v>89</v>
      </c>
    </row>
    <row r="78" spans="2:5" hidden="1">
      <c r="B78" s="1" t="str">
        <f>+ "Start Menu Pin"</f>
        <v>Start Menu Pin</v>
      </c>
      <c r="C78" s="1" t="s">
        <v>81</v>
      </c>
      <c r="D78" s="1" t="s">
        <v>2</v>
      </c>
      <c r="E78" s="1" t="s">
        <v>82</v>
      </c>
    </row>
    <row r="79" spans="2:5" hidden="1">
      <c r="B79" s="1" t="str">
        <f>+ "Start Menu Pin"</f>
        <v>Start Menu Pin</v>
      </c>
      <c r="C79" s="1" t="s">
        <v>81</v>
      </c>
      <c r="D79" s="1" t="s">
        <v>2</v>
      </c>
      <c r="E79" s="1" t="s">
        <v>83</v>
      </c>
    </row>
    <row r="80" spans="2:5" hidden="1">
      <c r="B80" s="1" t="str">
        <f>+ "Taskband Pin"</f>
        <v>Taskband Pin</v>
      </c>
      <c r="C80" s="1" t="s">
        <v>81</v>
      </c>
      <c r="D80" s="1" t="s">
        <v>2</v>
      </c>
      <c r="E80" s="1" t="s">
        <v>82</v>
      </c>
    </row>
    <row r="81" spans="2:5" hidden="1">
      <c r="B81" s="1" t="str">
        <f>+ "Taskband Pin"</f>
        <v>Taskband Pin</v>
      </c>
      <c r="C81" s="1" t="s">
        <v>81</v>
      </c>
      <c r="D81" s="1" t="s">
        <v>2</v>
      </c>
      <c r="E81" s="1" t="s">
        <v>83</v>
      </c>
    </row>
    <row r="82" spans="2:5">
      <c r="B82" s="1" t="str">
        <f>+ "VirtualCloneDrive"</f>
        <v>VirtualCloneDrive</v>
      </c>
      <c r="C82" s="1" t="s">
        <v>90</v>
      </c>
      <c r="D82" s="1" t="s">
        <v>31</v>
      </c>
      <c r="E82" s="1" t="s">
        <v>91</v>
      </c>
    </row>
    <row r="83" spans="2:5">
      <c r="B83" s="1" t="str">
        <f>+ "WinRAR"</f>
        <v>WinRAR</v>
      </c>
      <c r="E83" s="1" t="s">
        <v>92</v>
      </c>
    </row>
    <row r="84" spans="2:5">
      <c r="B84" s="1" t="s">
        <v>93</v>
      </c>
      <c r="E84" s="1" t="s">
        <v>94</v>
      </c>
    </row>
    <row r="85" spans="2:5">
      <c r="B85" s="1" t="s">
        <v>95</v>
      </c>
    </row>
    <row r="86" spans="2:5" hidden="1">
      <c r="B86" s="1" t="str">
        <f>+ "Client Side Caching UI"</f>
        <v>Client Side Caching UI</v>
      </c>
      <c r="C86" s="1" t="s">
        <v>96</v>
      </c>
      <c r="D86" s="1" t="s">
        <v>2</v>
      </c>
      <c r="E86" s="1" t="s">
        <v>97</v>
      </c>
    </row>
    <row r="87" spans="2:5" hidden="1">
      <c r="B87" s="1" t="str">
        <f>+ "CopyAsPathMenu"</f>
        <v>CopyAsPathMenu</v>
      </c>
      <c r="C87" s="1" t="s">
        <v>81</v>
      </c>
      <c r="D87" s="1" t="s">
        <v>2</v>
      </c>
      <c r="E87" s="1" t="s">
        <v>82</v>
      </c>
    </row>
    <row r="88" spans="2:5" hidden="1">
      <c r="B88" s="1" t="str">
        <f>+ "CopyAsPathMenu"</f>
        <v>CopyAsPathMenu</v>
      </c>
      <c r="C88" s="1" t="s">
        <v>81</v>
      </c>
      <c r="D88" s="1" t="s">
        <v>2</v>
      </c>
      <c r="E88" s="1" t="s">
        <v>83</v>
      </c>
    </row>
    <row r="89" spans="2:5" hidden="1">
      <c r="B89" s="1" t="str">
        <f>+ "Previous Versions Property Page"</f>
        <v>Previous Versions Property Page</v>
      </c>
      <c r="C89" s="1" t="s">
        <v>98</v>
      </c>
      <c r="D89" s="1" t="s">
        <v>2</v>
      </c>
      <c r="E89" s="1" t="s">
        <v>99</v>
      </c>
    </row>
    <row r="90" spans="2:5" hidden="1">
      <c r="B90" s="1" t="str">
        <f>+ "Previous Versions Property Page"</f>
        <v>Previous Versions Property Page</v>
      </c>
      <c r="C90" s="1" t="s">
        <v>98</v>
      </c>
      <c r="D90" s="1" t="s">
        <v>2</v>
      </c>
      <c r="E90" s="1" t="s">
        <v>100</v>
      </c>
    </row>
    <row r="91" spans="2:5" hidden="1">
      <c r="B91" s="1" t="str">
        <f>+ "SendTo"</f>
        <v>SendTo</v>
      </c>
      <c r="C91" s="1" t="s">
        <v>81</v>
      </c>
      <c r="D91" s="1" t="s">
        <v>2</v>
      </c>
      <c r="E91" s="1" t="s">
        <v>82</v>
      </c>
    </row>
    <row r="92" spans="2:5" hidden="1">
      <c r="B92" s="1" t="str">
        <f>+ "SendTo"</f>
        <v>SendTo</v>
      </c>
      <c r="C92" s="1" t="s">
        <v>81</v>
      </c>
      <c r="D92" s="1" t="s">
        <v>2</v>
      </c>
      <c r="E92" s="1" t="s">
        <v>83</v>
      </c>
    </row>
    <row r="93" spans="2:5">
      <c r="B93" s="1" t="s">
        <v>101</v>
      </c>
    </row>
    <row r="94" spans="2:5" hidden="1">
      <c r="B94" s="1" t="str">
        <f>+ "EncryptionMenu"</f>
        <v>EncryptionMenu</v>
      </c>
      <c r="C94" s="1" t="s">
        <v>81</v>
      </c>
      <c r="D94" s="1" t="s">
        <v>2</v>
      </c>
      <c r="E94" s="1" t="s">
        <v>82</v>
      </c>
    </row>
    <row r="95" spans="2:5" hidden="1">
      <c r="B95" s="1" t="str">
        <f>+ "EncryptionMenu"</f>
        <v>EncryptionMenu</v>
      </c>
      <c r="C95" s="1" t="s">
        <v>81</v>
      </c>
      <c r="D95" s="1" t="s">
        <v>2</v>
      </c>
      <c r="E95" s="1" t="s">
        <v>83</v>
      </c>
    </row>
    <row r="96" spans="2:5" hidden="1">
      <c r="B96" s="1" t="str">
        <f>+ "Offline Files"</f>
        <v>Offline Files</v>
      </c>
      <c r="C96" s="1" t="s">
        <v>96</v>
      </c>
      <c r="D96" s="1" t="s">
        <v>2</v>
      </c>
      <c r="E96" s="1" t="s">
        <v>97</v>
      </c>
    </row>
    <row r="97" spans="2:5" hidden="1">
      <c r="B97" s="1" t="str">
        <f>+ "Previous Versions Property Page"</f>
        <v>Previous Versions Property Page</v>
      </c>
      <c r="C97" s="1" t="s">
        <v>98</v>
      </c>
      <c r="D97" s="1" t="s">
        <v>2</v>
      </c>
      <c r="E97" s="1" t="s">
        <v>99</v>
      </c>
    </row>
    <row r="98" spans="2:5" hidden="1">
      <c r="B98" s="1" t="str">
        <f>+ "Previous Versions Property Page"</f>
        <v>Previous Versions Property Page</v>
      </c>
      <c r="C98" s="1" t="s">
        <v>98</v>
      </c>
      <c r="D98" s="1" t="s">
        <v>2</v>
      </c>
      <c r="E98" s="1" t="s">
        <v>100</v>
      </c>
    </row>
    <row r="99" spans="2:5" hidden="1">
      <c r="B99" s="1" t="str">
        <f>+ "Sharing"</f>
        <v>Sharing</v>
      </c>
      <c r="C99" s="1" t="s">
        <v>87</v>
      </c>
      <c r="D99" s="1" t="s">
        <v>2</v>
      </c>
      <c r="E99" s="1" t="s">
        <v>88</v>
      </c>
    </row>
    <row r="100" spans="2:5" hidden="1">
      <c r="B100" s="1" t="str">
        <f>+ "Sharing"</f>
        <v>Sharing</v>
      </c>
      <c r="C100" s="1" t="s">
        <v>87</v>
      </c>
      <c r="D100" s="1" t="s">
        <v>2</v>
      </c>
      <c r="E100" s="1" t="s">
        <v>89</v>
      </c>
    </row>
    <row r="101" spans="2:5">
      <c r="B101" s="1" t="str">
        <f>+ "UltraISO"</f>
        <v>UltraISO</v>
      </c>
      <c r="C101" s="1" t="s">
        <v>102</v>
      </c>
      <c r="D101" s="1" t="s">
        <v>103</v>
      </c>
      <c r="E101" s="1" t="s">
        <v>104</v>
      </c>
    </row>
    <row r="102" spans="2:5">
      <c r="B102" s="1" t="str">
        <f>+ "WinRAR"</f>
        <v>WinRAR</v>
      </c>
      <c r="E102" s="1" t="s">
        <v>92</v>
      </c>
    </row>
    <row r="103" spans="2:5">
      <c r="B103" s="1" t="s">
        <v>93</v>
      </c>
      <c r="E103" s="1" t="s">
        <v>94</v>
      </c>
    </row>
    <row r="104" spans="2:5">
      <c r="B104" s="1" t="s">
        <v>105</v>
      </c>
    </row>
    <row r="105" spans="2:5">
      <c r="B105" s="1" t="str">
        <f>+ "WinRAR"</f>
        <v>WinRAR</v>
      </c>
      <c r="E105" s="1" t="s">
        <v>92</v>
      </c>
    </row>
    <row r="106" spans="2:5">
      <c r="B106" s="1" t="s">
        <v>106</v>
      </c>
    </row>
    <row r="107" spans="2:5">
      <c r="B107" s="1" t="str">
        <f>+ "WinRAR32"</f>
        <v>WinRAR32</v>
      </c>
      <c r="E107" s="1" t="s">
        <v>94</v>
      </c>
    </row>
    <row r="108" spans="2:5">
      <c r="B108" s="1" t="s">
        <v>107</v>
      </c>
    </row>
    <row r="109" spans="2:5" hidden="1">
      <c r="B109" s="1" t="str">
        <f>+ "DfsShell Class"</f>
        <v>DfsShell Class</v>
      </c>
      <c r="C109" s="1" t="s">
        <v>108</v>
      </c>
      <c r="D109" s="1" t="s">
        <v>2</v>
      </c>
      <c r="E109" s="1" t="s">
        <v>109</v>
      </c>
    </row>
    <row r="110" spans="2:5" hidden="1">
      <c r="B110" s="1" t="str">
        <f>+ "Folder Customization Tab"</f>
        <v>Folder Customization Tab</v>
      </c>
      <c r="C110" s="1" t="s">
        <v>81</v>
      </c>
      <c r="D110" s="1" t="s">
        <v>2</v>
      </c>
      <c r="E110" s="1" t="s">
        <v>82</v>
      </c>
    </row>
    <row r="111" spans="2:5" hidden="1">
      <c r="B111" s="1" t="str">
        <f>+ "MyFolder menu and properties"</f>
        <v>MyFolder menu and properties</v>
      </c>
      <c r="C111" s="1" t="s">
        <v>110</v>
      </c>
      <c r="D111" s="1" t="s">
        <v>2</v>
      </c>
      <c r="E111" s="1" t="s">
        <v>111</v>
      </c>
    </row>
    <row r="112" spans="2:5" hidden="1">
      <c r="B112" s="1" t="str">
        <f>+ "Offline Files"</f>
        <v>Offline Files</v>
      </c>
      <c r="C112" s="1" t="s">
        <v>96</v>
      </c>
      <c r="D112" s="1" t="s">
        <v>2</v>
      </c>
      <c r="E112" s="1" t="s">
        <v>97</v>
      </c>
    </row>
    <row r="113" spans="2:5" hidden="1">
      <c r="B113" s="1" t="str">
        <f>+ "Previous Versions Property Page"</f>
        <v>Previous Versions Property Page</v>
      </c>
      <c r="C113" s="1" t="s">
        <v>98</v>
      </c>
      <c r="D113" s="1" t="s">
        <v>2</v>
      </c>
      <c r="E113" s="1" t="s">
        <v>99</v>
      </c>
    </row>
    <row r="114" spans="2:5" hidden="1">
      <c r="B114" s="1" t="str">
        <f>+ "Security Shell Extension"</f>
        <v>Security Shell Extension</v>
      </c>
      <c r="C114" s="1" t="s">
        <v>112</v>
      </c>
      <c r="D114" s="1" t="s">
        <v>2</v>
      </c>
      <c r="E114" s="1" t="s">
        <v>113</v>
      </c>
    </row>
    <row r="115" spans="2:5" hidden="1">
      <c r="B115" s="1" t="str">
        <f>+ "Sharing"</f>
        <v>Sharing</v>
      </c>
      <c r="C115" s="1" t="s">
        <v>87</v>
      </c>
      <c r="D115" s="1" t="s">
        <v>2</v>
      </c>
      <c r="E115" s="1" t="s">
        <v>88</v>
      </c>
    </row>
    <row r="116" spans="2:5">
      <c r="B116" s="1" t="s">
        <v>114</v>
      </c>
    </row>
    <row r="117" spans="2:5" hidden="1">
      <c r="B117" s="1" t="str">
        <f>+ "DfsShell Class"</f>
        <v>DfsShell Class</v>
      </c>
      <c r="C117" s="1" t="s">
        <v>108</v>
      </c>
      <c r="D117" s="1" t="s">
        <v>2</v>
      </c>
      <c r="E117" s="1" t="s">
        <v>115</v>
      </c>
    </row>
    <row r="118" spans="2:5" hidden="1">
      <c r="B118" s="1" t="str">
        <f>+ "Folder Customization Tab"</f>
        <v>Folder Customization Tab</v>
      </c>
      <c r="C118" s="1" t="s">
        <v>81</v>
      </c>
      <c r="D118" s="1" t="s">
        <v>2</v>
      </c>
      <c r="E118" s="1" t="s">
        <v>83</v>
      </c>
    </row>
    <row r="119" spans="2:5" hidden="1">
      <c r="B119" s="1" t="str">
        <f>+ "MyFolder menu and properties"</f>
        <v>MyFolder menu and properties</v>
      </c>
      <c r="C119" s="1" t="s">
        <v>110</v>
      </c>
      <c r="D119" s="1" t="s">
        <v>2</v>
      </c>
      <c r="E119" s="1" t="s">
        <v>116</v>
      </c>
    </row>
    <row r="120" spans="2:5" hidden="1">
      <c r="B120" s="1" t="str">
        <f>+ "Previous Versions Property Page"</f>
        <v>Previous Versions Property Page</v>
      </c>
      <c r="C120" s="1" t="s">
        <v>98</v>
      </c>
      <c r="D120" s="1" t="s">
        <v>2</v>
      </c>
      <c r="E120" s="1" t="s">
        <v>100</v>
      </c>
    </row>
    <row r="121" spans="2:5" hidden="1">
      <c r="B121" s="1" t="str">
        <f>+ "Security Shell Extension"</f>
        <v>Security Shell Extension</v>
      </c>
      <c r="C121" s="1" t="s">
        <v>112</v>
      </c>
      <c r="D121" s="1" t="s">
        <v>2</v>
      </c>
      <c r="E121" s="1" t="s">
        <v>117</v>
      </c>
    </row>
    <row r="122" spans="2:5" hidden="1">
      <c r="B122" s="1" t="str">
        <f>+ "Sharing"</f>
        <v>Sharing</v>
      </c>
      <c r="C122" s="1" t="s">
        <v>87</v>
      </c>
      <c r="D122" s="1" t="s">
        <v>2</v>
      </c>
      <c r="E122" s="1" t="s">
        <v>89</v>
      </c>
    </row>
    <row r="123" spans="2:5">
      <c r="B123" s="1" t="s">
        <v>118</v>
      </c>
    </row>
    <row r="124" spans="2:5" hidden="1">
      <c r="B124" s="1" t="str">
        <f>+ "FileSystem"</f>
        <v>FileSystem</v>
      </c>
      <c r="C124" s="1" t="s">
        <v>81</v>
      </c>
      <c r="D124" s="1" t="s">
        <v>2</v>
      </c>
      <c r="E124" s="1" t="s">
        <v>82</v>
      </c>
    </row>
    <row r="125" spans="2:5" hidden="1">
      <c r="B125" s="1" t="str">
        <f>+ "Sharing"</f>
        <v>Sharing</v>
      </c>
      <c r="C125" s="1" t="s">
        <v>87</v>
      </c>
      <c r="D125" s="1" t="s">
        <v>2</v>
      </c>
      <c r="E125" s="1" t="s">
        <v>88</v>
      </c>
    </row>
    <row r="126" spans="2:5">
      <c r="B126" s="1" t="s">
        <v>119</v>
      </c>
    </row>
    <row r="127" spans="2:5" hidden="1">
      <c r="B127" s="1" t="str">
        <f>+ "FileSystem"</f>
        <v>FileSystem</v>
      </c>
      <c r="C127" s="1" t="s">
        <v>81</v>
      </c>
      <c r="D127" s="1" t="s">
        <v>2</v>
      </c>
      <c r="E127" s="1" t="s">
        <v>83</v>
      </c>
    </row>
    <row r="128" spans="2:5" hidden="1">
      <c r="B128" s="1" t="str">
        <f>+ "Sharing"</f>
        <v>Sharing</v>
      </c>
      <c r="C128" s="1" t="s">
        <v>87</v>
      </c>
      <c r="D128" s="1" t="s">
        <v>2</v>
      </c>
      <c r="E128" s="1" t="s">
        <v>89</v>
      </c>
    </row>
    <row r="129" spans="2:5">
      <c r="B129" s="1" t="s">
        <v>120</v>
      </c>
    </row>
    <row r="130" spans="2:5">
      <c r="B130" s="1" t="str">
        <f>+ "PDF Shell Extension"</f>
        <v>PDF Shell Extension</v>
      </c>
      <c r="C130" s="1" t="s">
        <v>121</v>
      </c>
      <c r="D130" s="1" t="s">
        <v>122</v>
      </c>
      <c r="E130" s="1" t="s">
        <v>123</v>
      </c>
    </row>
    <row r="131" spans="2:5">
      <c r="B131" s="1" t="s">
        <v>124</v>
      </c>
    </row>
    <row r="132" spans="2:5" hidden="1">
      <c r="B132" s="1" t="str">
        <f>+ "BriefcaseMenu"</f>
        <v>BriefcaseMenu</v>
      </c>
      <c r="C132" s="1" t="s">
        <v>78</v>
      </c>
      <c r="D132" s="1" t="s">
        <v>2</v>
      </c>
      <c r="E132" s="1" t="s">
        <v>79</v>
      </c>
    </row>
    <row r="133" spans="2:5" hidden="1">
      <c r="B133" s="1" t="str">
        <f>+ "BriefcaseMenu"</f>
        <v>BriefcaseMenu</v>
      </c>
      <c r="C133" s="1" t="s">
        <v>78</v>
      </c>
      <c r="D133" s="1" t="s">
        <v>2</v>
      </c>
      <c r="E133" s="1" t="s">
        <v>80</v>
      </c>
    </row>
    <row r="134" spans="2:5" hidden="1">
      <c r="B134" s="1" t="str">
        <f>+ "Library Location"</f>
        <v>Library Location</v>
      </c>
      <c r="C134" s="1" t="s">
        <v>81</v>
      </c>
      <c r="D134" s="1" t="s">
        <v>2</v>
      </c>
      <c r="E134" s="1" t="s">
        <v>82</v>
      </c>
    </row>
    <row r="135" spans="2:5" hidden="1">
      <c r="B135" s="1" t="str">
        <f>+ "Library Location"</f>
        <v>Library Location</v>
      </c>
      <c r="C135" s="1" t="s">
        <v>81</v>
      </c>
      <c r="D135" s="1" t="s">
        <v>2</v>
      </c>
      <c r="E135" s="1" t="s">
        <v>83</v>
      </c>
    </row>
    <row r="136" spans="2:5" hidden="1">
      <c r="B136" s="1" t="str">
        <f>+ "Offline Files"</f>
        <v>Offline Files</v>
      </c>
      <c r="C136" s="1" t="s">
        <v>96</v>
      </c>
      <c r="D136" s="1" t="s">
        <v>2</v>
      </c>
      <c r="E136" s="1" t="s">
        <v>97</v>
      </c>
    </row>
    <row r="137" spans="2:5">
      <c r="B137" s="1" t="str">
        <f>+ "UltraISO"</f>
        <v>UltraISO</v>
      </c>
      <c r="C137" s="1" t="s">
        <v>102</v>
      </c>
      <c r="D137" s="1" t="s">
        <v>103</v>
      </c>
      <c r="E137" s="1" t="s">
        <v>104</v>
      </c>
    </row>
    <row r="138" spans="2:5">
      <c r="B138" s="1" t="str">
        <f>+ "WinRAR"</f>
        <v>WinRAR</v>
      </c>
      <c r="E138" s="1" t="s">
        <v>92</v>
      </c>
    </row>
    <row r="139" spans="2:5">
      <c r="B139" s="1" t="s">
        <v>93</v>
      </c>
      <c r="E139" s="1" t="s">
        <v>94</v>
      </c>
    </row>
    <row r="140" spans="2:5">
      <c r="B140" s="1" t="s">
        <v>125</v>
      </c>
    </row>
    <row r="141" spans="2:5" hidden="1">
      <c r="B141" s="1" t="str">
        <f>+ "Gadgets"</f>
        <v>Gadgets</v>
      </c>
      <c r="C141" s="1" t="s">
        <v>126</v>
      </c>
      <c r="D141" s="1" t="s">
        <v>2</v>
      </c>
      <c r="E141" s="1" t="s">
        <v>127</v>
      </c>
    </row>
    <row r="142" spans="2:5" hidden="1">
      <c r="B142" s="1" t="str">
        <f>+ "Gadgets"</f>
        <v>Gadgets</v>
      </c>
      <c r="C142" s="1" t="s">
        <v>126</v>
      </c>
      <c r="D142" s="1" t="s">
        <v>2</v>
      </c>
      <c r="E142" s="1" t="s">
        <v>128</v>
      </c>
    </row>
    <row r="143" spans="2:5" hidden="1">
      <c r="B143" s="1" t="str">
        <f>+ "New"</f>
        <v>New</v>
      </c>
      <c r="C143" s="1" t="s">
        <v>81</v>
      </c>
      <c r="D143" s="1" t="s">
        <v>2</v>
      </c>
      <c r="E143" s="1" t="s">
        <v>82</v>
      </c>
    </row>
    <row r="144" spans="2:5" hidden="1">
      <c r="B144" s="1" t="str">
        <f>+ "New"</f>
        <v>New</v>
      </c>
      <c r="C144" s="1" t="s">
        <v>81</v>
      </c>
      <c r="D144" s="1" t="s">
        <v>2</v>
      </c>
      <c r="E144" s="1" t="s">
        <v>83</v>
      </c>
    </row>
    <row r="145" spans="2:5" hidden="1">
      <c r="B145" s="1" t="str">
        <f>+ "Sharing"</f>
        <v>Sharing</v>
      </c>
      <c r="C145" s="1" t="s">
        <v>87</v>
      </c>
      <c r="D145" s="1" t="s">
        <v>2</v>
      </c>
      <c r="E145" s="1" t="s">
        <v>88</v>
      </c>
    </row>
    <row r="146" spans="2:5" hidden="1">
      <c r="B146" s="1" t="str">
        <f>+ "Sharing"</f>
        <v>Sharing</v>
      </c>
      <c r="C146" s="1" t="s">
        <v>87</v>
      </c>
      <c r="D146" s="1" t="s">
        <v>2</v>
      </c>
      <c r="E146" s="1" t="s">
        <v>89</v>
      </c>
    </row>
    <row r="147" spans="2:5">
      <c r="B147" s="1" t="s">
        <v>129</v>
      </c>
    </row>
    <row r="148" spans="2:5" hidden="1">
      <c r="B148" s="1" t="str">
        <f>+ "EnhancedStorageShell"</f>
        <v>EnhancedStorageShell</v>
      </c>
      <c r="C148" s="1" t="s">
        <v>130</v>
      </c>
      <c r="D148" s="1" t="s">
        <v>2</v>
      </c>
      <c r="E148" s="1" t="s">
        <v>131</v>
      </c>
    </row>
    <row r="149" spans="2:5" hidden="1">
      <c r="B149" s="1" t="str">
        <f>+ "Offline Files"</f>
        <v>Offline Files</v>
      </c>
      <c r="C149" s="1" t="s">
        <v>96</v>
      </c>
      <c r="D149" s="1" t="s">
        <v>2</v>
      </c>
      <c r="E149" s="1" t="s">
        <v>97</v>
      </c>
    </row>
    <row r="150" spans="2:5" hidden="1">
      <c r="B150" s="1" t="str">
        <f>+ "SharingPrivate"</f>
        <v>SharingPrivate</v>
      </c>
      <c r="C150" s="1" t="s">
        <v>87</v>
      </c>
      <c r="D150" s="1" t="s">
        <v>2</v>
      </c>
      <c r="E150" s="1" t="s">
        <v>88</v>
      </c>
    </row>
    <row r="151" spans="2:5">
      <c r="B151" s="1" t="s">
        <v>132</v>
      </c>
    </row>
    <row r="152" spans="2:5" hidden="1">
      <c r="B152" s="1" t="str">
        <f>+ "EnhancedStorageShell"</f>
        <v>EnhancedStorageShell</v>
      </c>
      <c r="C152" s="1" t="s">
        <v>130</v>
      </c>
      <c r="D152" s="1" t="s">
        <v>2</v>
      </c>
      <c r="E152" s="1" t="s">
        <v>133</v>
      </c>
    </row>
    <row r="153" spans="2:5" hidden="1">
      <c r="B153" s="1" t="str">
        <f>+ "SharingPrivate"</f>
        <v>SharingPrivate</v>
      </c>
      <c r="C153" s="1" t="s">
        <v>87</v>
      </c>
      <c r="D153" s="1" t="s">
        <v>2</v>
      </c>
      <c r="E153" s="1" t="s">
        <v>89</v>
      </c>
    </row>
    <row r="154" spans="2:5">
      <c r="B154" s="1" t="s">
        <v>134</v>
      </c>
    </row>
    <row r="155" spans="2:5" hidden="1">
      <c r="B155" s="1" t="str">
        <f>+ "DefaultLocation"</f>
        <v>DefaultLocation</v>
      </c>
      <c r="C155" s="1" t="s">
        <v>135</v>
      </c>
      <c r="D155" s="1" t="s">
        <v>2</v>
      </c>
      <c r="E155" s="1" t="s">
        <v>136</v>
      </c>
    </row>
    <row r="156" spans="2:5">
      <c r="B156" s="1" t="str">
        <f>+ "Logitech Setpoint Extension"</f>
        <v>Logitech Setpoint Extension</v>
      </c>
      <c r="C156" s="1" t="s">
        <v>137</v>
      </c>
      <c r="D156" s="1" t="s">
        <v>13</v>
      </c>
      <c r="E156" s="1" t="s">
        <v>138</v>
      </c>
    </row>
    <row r="157" spans="2:5">
      <c r="B157" s="1" t="str">
        <f>+ "Logitech Setpoint Extension"</f>
        <v>Logitech Setpoint Extension</v>
      </c>
      <c r="C157" s="1" t="s">
        <v>137</v>
      </c>
      <c r="D157" s="1" t="s">
        <v>13</v>
      </c>
      <c r="E157" s="1" t="s">
        <v>139</v>
      </c>
    </row>
    <row r="158" spans="2:5" hidden="1">
      <c r="B158" s="1" t="str">
        <f>+ "MF ADTS Property Handler"</f>
        <v>MF ADTS Property Handler</v>
      </c>
      <c r="C158" s="1" t="s">
        <v>140</v>
      </c>
      <c r="D158" s="1" t="s">
        <v>2</v>
      </c>
      <c r="E158" s="1" t="s">
        <v>141</v>
      </c>
    </row>
    <row r="159" spans="2:5" hidden="1">
      <c r="B159" s="1" t="str">
        <f>+ "Microsoft Office HTML Icon Handler"</f>
        <v>Microsoft Office HTML Icon Handler</v>
      </c>
      <c r="C159" s="1" t="s">
        <v>142</v>
      </c>
      <c r="D159" s="1" t="s">
        <v>2</v>
      </c>
      <c r="E159" s="1" t="s">
        <v>143</v>
      </c>
    </row>
    <row r="160" spans="2:5" hidden="1">
      <c r="B160" s="1" t="str">
        <f>+ "Microsoft Office Metadata Handler"</f>
        <v>Microsoft Office Metadata Handler</v>
      </c>
      <c r="C160" s="1" t="s">
        <v>144</v>
      </c>
      <c r="D160" s="1" t="s">
        <v>2</v>
      </c>
      <c r="E160" s="1" t="s">
        <v>145</v>
      </c>
    </row>
    <row r="161" spans="2:5" hidden="1">
      <c r="B161" s="1" t="str">
        <f>+ "Microsoft Office Thumbnail Handler"</f>
        <v>Microsoft Office Thumbnail Handler</v>
      </c>
      <c r="C161" s="1" t="s">
        <v>144</v>
      </c>
      <c r="D161" s="1" t="s">
        <v>2</v>
      </c>
      <c r="E161" s="1" t="s">
        <v>145</v>
      </c>
    </row>
    <row r="162" spans="2:5">
      <c r="B162" s="1" t="str">
        <f>+ "VirtualCloneDrive"</f>
        <v>VirtualCloneDrive</v>
      </c>
      <c r="C162" s="1" t="s">
        <v>90</v>
      </c>
      <c r="D162" s="1" t="s">
        <v>31</v>
      </c>
      <c r="E162" s="1" t="s">
        <v>91</v>
      </c>
    </row>
    <row r="163" spans="2:5" hidden="1">
      <c r="B163" s="1" t="str">
        <f>+ "VMC Property Handler"</f>
        <v>VMC Property Handler</v>
      </c>
      <c r="C163" s="1" t="s">
        <v>146</v>
      </c>
      <c r="D163" s="1" t="s">
        <v>2</v>
      </c>
      <c r="E163" s="1" t="s">
        <v>147</v>
      </c>
    </row>
    <row r="164" spans="2:5">
      <c r="B164" s="1" t="str">
        <f>+ "WinRAR shell extension"</f>
        <v>WinRAR shell extension</v>
      </c>
      <c r="E164" s="1" t="s">
        <v>92</v>
      </c>
    </row>
    <row r="165" spans="2:5">
      <c r="B165" s="1" t="s">
        <v>148</v>
      </c>
    </row>
    <row r="166" spans="2:5" hidden="1">
      <c r="B166" s="1" t="str">
        <f>+ "DefaultLocation"</f>
        <v>DefaultLocation</v>
      </c>
      <c r="C166" s="1" t="s">
        <v>135</v>
      </c>
      <c r="D166" s="1" t="s">
        <v>2</v>
      </c>
      <c r="E166" s="1" t="s">
        <v>149</v>
      </c>
    </row>
    <row r="167" spans="2:5" hidden="1">
      <c r="B167" s="1" t="str">
        <f>+ "MF ADTS Property Handler"</f>
        <v>MF ADTS Property Handler</v>
      </c>
      <c r="C167" s="1" t="s">
        <v>140</v>
      </c>
      <c r="D167" s="1" t="s">
        <v>2</v>
      </c>
      <c r="E167" s="1" t="s">
        <v>150</v>
      </c>
    </row>
    <row r="168" spans="2:5" hidden="1">
      <c r="B168" s="1" t="str">
        <f>+ "Microsoft Office HTML Icon Handler"</f>
        <v>Microsoft Office HTML Icon Handler</v>
      </c>
      <c r="C168" s="1" t="s">
        <v>142</v>
      </c>
      <c r="D168" s="1" t="s">
        <v>2</v>
      </c>
      <c r="E168" s="1" t="s">
        <v>151</v>
      </c>
    </row>
    <row r="169" spans="2:5" hidden="1">
      <c r="B169" s="1" t="str">
        <f>+ "Microsoft Office Outlook Custom Icon Handler"</f>
        <v>Microsoft Office Outlook Custom Icon Handler</v>
      </c>
      <c r="C169" s="1" t="s">
        <v>152</v>
      </c>
      <c r="D169" s="1" t="s">
        <v>2</v>
      </c>
      <c r="E169" s="1" t="s">
        <v>153</v>
      </c>
    </row>
    <row r="170" spans="2:5" hidden="1">
      <c r="B170" s="1" t="str">
        <f>+ "Microsoft Office Outlook Desktop Icon Handler"</f>
        <v>Microsoft Office Outlook Desktop Icon Handler</v>
      </c>
      <c r="C170" s="1" t="s">
        <v>154</v>
      </c>
      <c r="D170" s="1" t="s">
        <v>2</v>
      </c>
      <c r="E170" s="1" t="s">
        <v>155</v>
      </c>
    </row>
    <row r="171" spans="2:5">
      <c r="B171" s="1" t="str">
        <f>+ "QuickPar ContextMenu extension"</f>
        <v>QuickPar ContextMenu extension</v>
      </c>
      <c r="C171" s="1" t="s">
        <v>84</v>
      </c>
      <c r="D171" s="1" t="s">
        <v>85</v>
      </c>
      <c r="E171" s="1" t="s">
        <v>86</v>
      </c>
    </row>
    <row r="172" spans="2:5">
      <c r="B172" s="1" t="str">
        <f>+ "UltraISO"</f>
        <v>UltraISO</v>
      </c>
      <c r="C172" s="1" t="s">
        <v>102</v>
      </c>
      <c r="D172" s="1" t="s">
        <v>103</v>
      </c>
      <c r="E172" s="1" t="s">
        <v>104</v>
      </c>
    </row>
    <row r="173" spans="2:5">
      <c r="B173" s="1" t="s">
        <v>156</v>
      </c>
    </row>
    <row r="174" spans="2:5" hidden="1">
      <c r="B174" s="1" t="s">
        <v>157</v>
      </c>
      <c r="C174" s="1" t="s">
        <v>158</v>
      </c>
      <c r="D174" s="1" t="s">
        <v>2</v>
      </c>
      <c r="E174" s="1" t="s">
        <v>159</v>
      </c>
    </row>
    <row r="175" spans="2:5">
      <c r="B175" s="1" t="s">
        <v>160</v>
      </c>
    </row>
    <row r="176" spans="2:5" hidden="1">
      <c r="B176" s="1" t="str">
        <f>+ "\Microsoft\Windows Defender\MP Scheduled Scan"</f>
        <v>\Microsoft\Windows Defender\MP Scheduled Scan</v>
      </c>
      <c r="C176" s="1" t="s">
        <v>161</v>
      </c>
      <c r="D176" s="1" t="s">
        <v>2</v>
      </c>
      <c r="E176" s="1" t="s">
        <v>162</v>
      </c>
    </row>
    <row r="177" spans="2:5" hidden="1">
      <c r="B177" s="1" t="s">
        <v>163</v>
      </c>
      <c r="C177" s="1" t="s">
        <v>164</v>
      </c>
      <c r="D177" s="1" t="s">
        <v>2</v>
      </c>
      <c r="E177" s="1" t="s">
        <v>165</v>
      </c>
    </row>
    <row r="178" spans="2:5" hidden="1">
      <c r="B178" s="1" t="str">
        <f>+ "\Microsoft\Windows\Active Directory Rights Management Services Client\AD RMS Rights Policy Template Management (Manual)"</f>
        <v>\Microsoft\Windows\Active Directory Rights Management Services Client\AD RMS Rights Policy Template Management (Manual)</v>
      </c>
      <c r="C178" s="1" t="s">
        <v>164</v>
      </c>
      <c r="D178" s="1" t="s">
        <v>2</v>
      </c>
      <c r="E178" s="1" t="s">
        <v>165</v>
      </c>
    </row>
    <row r="179" spans="2:5" hidden="1">
      <c r="B179" s="1" t="str">
        <f>+ "\Microsoft\Windows\Autochk\Proxy"</f>
        <v>\Microsoft\Windows\Autochk\Proxy</v>
      </c>
      <c r="C179" s="1" t="s">
        <v>65</v>
      </c>
      <c r="D179" s="1" t="s">
        <v>2</v>
      </c>
      <c r="E179" s="1" t="s">
        <v>66</v>
      </c>
    </row>
    <row r="180" spans="2:5" hidden="1">
      <c r="B180" s="1" t="str">
        <f>+ "\Microsoft\Windows\CertificateServicesClient\UserTask"</f>
        <v>\Microsoft\Windows\CertificateServicesClient\UserTask</v>
      </c>
      <c r="C180" s="1" t="s">
        <v>166</v>
      </c>
      <c r="D180" s="1" t="s">
        <v>2</v>
      </c>
      <c r="E180" s="1" t="s">
        <v>167</v>
      </c>
    </row>
    <row r="181" spans="2:5" hidden="1">
      <c r="B181" s="1" t="s">
        <v>168</v>
      </c>
      <c r="C181" s="1" t="s">
        <v>166</v>
      </c>
      <c r="D181" s="1" t="s">
        <v>2</v>
      </c>
      <c r="E181" s="1" t="s">
        <v>167</v>
      </c>
    </row>
    <row r="182" spans="2:5" hidden="1">
      <c r="B182" s="1" t="str">
        <f>+ "\Microsoft\Windows\Customer Experience Improvement Program\Consolidator"</f>
        <v>\Microsoft\Windows\Customer Experience Improvement Program\Consolidator</v>
      </c>
      <c r="C182" s="1" t="s">
        <v>169</v>
      </c>
      <c r="D182" s="1" t="s">
        <v>2</v>
      </c>
      <c r="E182" s="1" t="s">
        <v>170</v>
      </c>
    </row>
    <row r="183" spans="2:5" hidden="1">
      <c r="B183" s="1" t="str">
        <f>+ "\Microsoft\Windows\Customer Experience Improvement Program\KernelCeipTask"</f>
        <v>\Microsoft\Windows\Customer Experience Improvement Program\KernelCeipTask</v>
      </c>
      <c r="C183" s="1" t="s">
        <v>171</v>
      </c>
      <c r="D183" s="1" t="s">
        <v>2</v>
      </c>
      <c r="E183" s="1" t="s">
        <v>172</v>
      </c>
    </row>
    <row r="184" spans="2:5" hidden="1">
      <c r="B184" s="1" t="str">
        <f>+ "\Microsoft\Windows\Customer Experience Improvement Program\UsbCeip"</f>
        <v>\Microsoft\Windows\Customer Experience Improvement Program\UsbCeip</v>
      </c>
      <c r="C184" s="1" t="s">
        <v>173</v>
      </c>
      <c r="D184" s="1" t="s">
        <v>2</v>
      </c>
      <c r="E184" s="1" t="s">
        <v>174</v>
      </c>
    </row>
    <row r="185" spans="2:5" hidden="1">
      <c r="B185" s="1" t="str">
        <f>+ "\Microsoft\Windows\Defrag\ScheduledDefrag"</f>
        <v>\Microsoft\Windows\Defrag\ScheduledDefrag</v>
      </c>
      <c r="C185" s="1" t="s">
        <v>175</v>
      </c>
      <c r="D185" s="1" t="s">
        <v>176</v>
      </c>
      <c r="E185" s="1" t="s">
        <v>177</v>
      </c>
    </row>
    <row r="186" spans="2:5" hidden="1">
      <c r="B186" s="1" t="str">
        <f>+ "\Microsoft\Windows\Diagnosis\Scheduled"</f>
        <v>\Microsoft\Windows\Diagnosis\Scheduled</v>
      </c>
      <c r="C186" s="1" t="s">
        <v>178</v>
      </c>
      <c r="D186" s="1" t="s">
        <v>2</v>
      </c>
      <c r="E186" s="1" t="s">
        <v>179</v>
      </c>
    </row>
    <row r="187" spans="2:5" hidden="1">
      <c r="B187" s="1" t="str">
        <f>+ "\Microsoft\Windows\DiskDiagnostic\Microsoft-Windows-DiskDiagnosticDataCollector"</f>
        <v>\Microsoft\Windows\DiskDiagnostic\Microsoft-Windows-DiskDiagnosticDataCollector</v>
      </c>
      <c r="C187" s="1" t="s">
        <v>180</v>
      </c>
      <c r="D187" s="1" t="s">
        <v>2</v>
      </c>
      <c r="E187" s="1" t="s">
        <v>181</v>
      </c>
    </row>
    <row r="188" spans="2:5" hidden="1">
      <c r="B188" s="1" t="s">
        <v>182</v>
      </c>
      <c r="C188" s="1" t="s">
        <v>183</v>
      </c>
      <c r="D188" s="1" t="s">
        <v>2</v>
      </c>
      <c r="E188" s="1" t="s">
        <v>184</v>
      </c>
    </row>
    <row r="189" spans="2:5" hidden="1">
      <c r="B189" s="1" t="str">
        <f>+ "\Microsoft\Windows\Location\Notifications"</f>
        <v>\Microsoft\Windows\Location\Notifications</v>
      </c>
      <c r="C189" s="1" t="s">
        <v>185</v>
      </c>
      <c r="D189" s="1" t="s">
        <v>2</v>
      </c>
      <c r="E189" s="1" t="s">
        <v>186</v>
      </c>
    </row>
    <row r="190" spans="2:5" hidden="1">
      <c r="B190" s="1" t="str">
        <f>+ "\Microsoft\Windows\Maintenance\WinSAT"</f>
        <v>\Microsoft\Windows\Maintenance\WinSAT</v>
      </c>
      <c r="C190" s="1" t="s">
        <v>187</v>
      </c>
      <c r="D190" s="1" t="s">
        <v>2</v>
      </c>
      <c r="E190" s="1" t="s">
        <v>188</v>
      </c>
    </row>
    <row r="191" spans="2:5" hidden="1">
      <c r="B191" s="1" t="str">
        <f>+ "\Microsoft\Windows\Media Center\ActivateWindowsSearch"</f>
        <v>\Microsoft\Windows\Media Center\ActivateWindowsSearch</v>
      </c>
      <c r="C191" s="1" t="s">
        <v>189</v>
      </c>
      <c r="D191" s="1" t="s">
        <v>2</v>
      </c>
      <c r="E191" s="1" t="s">
        <v>190</v>
      </c>
    </row>
    <row r="192" spans="2:5" hidden="1">
      <c r="B192" s="1" t="str">
        <f>+ "\Microsoft\Windows\Media Center\ConfigureInternetTimeService"</f>
        <v>\Microsoft\Windows\Media Center\ConfigureInternetTimeService</v>
      </c>
      <c r="C192" s="1" t="s">
        <v>189</v>
      </c>
      <c r="D192" s="1" t="s">
        <v>2</v>
      </c>
      <c r="E192" s="1" t="s">
        <v>190</v>
      </c>
    </row>
    <row r="193" spans="2:5" hidden="1">
      <c r="B193" s="1" t="str">
        <f>+ "\Microsoft\Windows\Media Center\DispatchRecoveryTasks"</f>
        <v>\Microsoft\Windows\Media Center\DispatchRecoveryTasks</v>
      </c>
      <c r="C193" s="1" t="s">
        <v>189</v>
      </c>
      <c r="D193" s="1" t="s">
        <v>2</v>
      </c>
      <c r="E193" s="1" t="s">
        <v>190</v>
      </c>
    </row>
    <row r="194" spans="2:5" hidden="1">
      <c r="B194" s="1" t="str">
        <f>+ "\Microsoft\Windows\Media Center\ehDRMInit"</f>
        <v>\Microsoft\Windows\Media Center\ehDRMInit</v>
      </c>
      <c r="C194" s="1" t="s">
        <v>189</v>
      </c>
      <c r="D194" s="1" t="s">
        <v>2</v>
      </c>
      <c r="E194" s="1" t="s">
        <v>190</v>
      </c>
    </row>
    <row r="195" spans="2:5" hidden="1">
      <c r="B195" s="1" t="str">
        <f>+ "\Microsoft\Windows\Media Center\InstallPlayReady"</f>
        <v>\Microsoft\Windows\Media Center\InstallPlayReady</v>
      </c>
      <c r="C195" s="1" t="s">
        <v>189</v>
      </c>
      <c r="D195" s="1" t="s">
        <v>2</v>
      </c>
      <c r="E195" s="1" t="s">
        <v>190</v>
      </c>
    </row>
    <row r="196" spans="2:5" hidden="1">
      <c r="B196" s="1" t="str">
        <f>+ "\Microsoft\Windows\Media Center\mcupdate"</f>
        <v>\Microsoft\Windows\Media Center\mcupdate</v>
      </c>
      <c r="C196" s="1" t="s">
        <v>191</v>
      </c>
      <c r="D196" s="1" t="s">
        <v>2</v>
      </c>
      <c r="E196" s="1" t="s">
        <v>192</v>
      </c>
    </row>
    <row r="197" spans="2:5" hidden="1">
      <c r="B197" s="1" t="str">
        <f>+ "\Microsoft\Windows\Media Center\MediaCenterRecoveryTask"</f>
        <v>\Microsoft\Windows\Media Center\MediaCenterRecoveryTask</v>
      </c>
      <c r="C197" s="1" t="s">
        <v>191</v>
      </c>
      <c r="D197" s="1" t="s">
        <v>2</v>
      </c>
      <c r="E197" s="1" t="s">
        <v>192</v>
      </c>
    </row>
    <row r="198" spans="2:5">
      <c r="B198" s="1" t="str">
        <f>+ "\Microsoft\Windows\Media Center\MediaCenterRecoveryTask"</f>
        <v>\Microsoft\Windows\Media Center\MediaCenterRecoveryTask</v>
      </c>
    </row>
    <row r="199" spans="2:5" hidden="1">
      <c r="B199" s="1" t="str">
        <f>+ "\Microsoft\Windows\Media Center\ObjectStoreRecoveryTask"</f>
        <v>\Microsoft\Windows\Media Center\ObjectStoreRecoveryTask</v>
      </c>
      <c r="C199" s="1" t="s">
        <v>191</v>
      </c>
      <c r="D199" s="1" t="s">
        <v>2</v>
      </c>
      <c r="E199" s="1" t="s">
        <v>192</v>
      </c>
    </row>
    <row r="200" spans="2:5">
      <c r="B200" s="1" t="str">
        <f>+ "\Microsoft\Windows\Media Center\ObjectStoreRecoveryTask"</f>
        <v>\Microsoft\Windows\Media Center\ObjectStoreRecoveryTask</v>
      </c>
    </row>
    <row r="201" spans="2:5" hidden="1">
      <c r="B201" s="1" t="str">
        <f>+ "\Microsoft\Windows\Media Center\OCURActivate"</f>
        <v>\Microsoft\Windows\Media Center\OCURActivate</v>
      </c>
      <c r="C201" s="1" t="s">
        <v>189</v>
      </c>
      <c r="D201" s="1" t="s">
        <v>2</v>
      </c>
      <c r="E201" s="1" t="s">
        <v>190</v>
      </c>
    </row>
    <row r="202" spans="2:5" hidden="1">
      <c r="B202" s="1" t="str">
        <f>+ "\Microsoft\Windows\Media Center\OCURDiscovery"</f>
        <v>\Microsoft\Windows\Media Center\OCURDiscovery</v>
      </c>
      <c r="C202" s="1" t="s">
        <v>189</v>
      </c>
      <c r="D202" s="1" t="s">
        <v>2</v>
      </c>
      <c r="E202" s="1" t="s">
        <v>190</v>
      </c>
    </row>
    <row r="203" spans="2:5" hidden="1">
      <c r="B203" s="1" t="str">
        <f>+ "\Microsoft\Windows\Media Center\PBDADiscovery"</f>
        <v>\Microsoft\Windows\Media Center\PBDADiscovery</v>
      </c>
      <c r="C203" s="1" t="s">
        <v>189</v>
      </c>
      <c r="D203" s="1" t="s">
        <v>2</v>
      </c>
      <c r="E203" s="1" t="s">
        <v>190</v>
      </c>
    </row>
    <row r="204" spans="2:5" hidden="1">
      <c r="B204" s="1" t="str">
        <f>+ "\Microsoft\Windows\Media Center\PBDADiscoveryW1"</f>
        <v>\Microsoft\Windows\Media Center\PBDADiscoveryW1</v>
      </c>
      <c r="C204" s="1" t="s">
        <v>189</v>
      </c>
      <c r="D204" s="1" t="s">
        <v>2</v>
      </c>
      <c r="E204" s="1" t="s">
        <v>190</v>
      </c>
    </row>
    <row r="205" spans="2:5" hidden="1">
      <c r="B205" s="1" t="str">
        <f>+ "\Microsoft\Windows\Media Center\PBDADiscoveryW2"</f>
        <v>\Microsoft\Windows\Media Center\PBDADiscoveryW2</v>
      </c>
      <c r="C205" s="1" t="s">
        <v>189</v>
      </c>
      <c r="D205" s="1" t="s">
        <v>2</v>
      </c>
      <c r="E205" s="1" t="s">
        <v>190</v>
      </c>
    </row>
    <row r="206" spans="2:5" hidden="1">
      <c r="B206" s="1" t="s">
        <v>193</v>
      </c>
      <c r="C206" s="1" t="s">
        <v>191</v>
      </c>
      <c r="D206" s="1" t="s">
        <v>2</v>
      </c>
      <c r="E206" s="1" t="s">
        <v>192</v>
      </c>
    </row>
    <row r="207" spans="2:5" hidden="1">
      <c r="B207" s="1" t="str">
        <f>+ "\Microsoft\Windows\Media Center\PvrRecoveryTask"</f>
        <v>\Microsoft\Windows\Media Center\PvrRecoveryTask</v>
      </c>
      <c r="C207" s="1" t="s">
        <v>191</v>
      </c>
      <c r="D207" s="1" t="s">
        <v>2</v>
      </c>
      <c r="E207" s="1" t="s">
        <v>192</v>
      </c>
    </row>
    <row r="208" spans="2:5" hidden="1">
      <c r="B208" s="1" t="str">
        <f>+ "\Microsoft\Windows\Media Center\PvrRecoveryTask"</f>
        <v>\Microsoft\Windows\Media Center\PvrRecoveryTask</v>
      </c>
      <c r="C208" s="1" t="s">
        <v>194</v>
      </c>
      <c r="D208" s="1" t="s">
        <v>2</v>
      </c>
      <c r="E208" s="1" t="s">
        <v>195</v>
      </c>
    </row>
    <row r="209" spans="2:5" hidden="1">
      <c r="B209" s="1" t="str">
        <f>+ "\Microsoft\Windows\Media Center\PvrScheduleTask"</f>
        <v>\Microsoft\Windows\Media Center\PvrScheduleTask</v>
      </c>
      <c r="C209" s="1" t="s">
        <v>191</v>
      </c>
      <c r="D209" s="1" t="s">
        <v>2</v>
      </c>
      <c r="E209" s="1" t="s">
        <v>192</v>
      </c>
    </row>
    <row r="210" spans="2:5">
      <c r="B210" s="1" t="str">
        <f>+ "\Microsoft\Windows\Media Center\PvrScheduleTask"</f>
        <v>\Microsoft\Windows\Media Center\PvrScheduleTask</v>
      </c>
    </row>
    <row r="211" spans="2:5" hidden="1">
      <c r="B211" s="1" t="s">
        <v>196</v>
      </c>
      <c r="C211" s="1" t="s">
        <v>197</v>
      </c>
      <c r="D211" s="1" t="s">
        <v>2</v>
      </c>
      <c r="E211" s="1" t="s">
        <v>198</v>
      </c>
    </row>
    <row r="212" spans="2:5" hidden="1">
      <c r="B212" s="1" t="str">
        <f>+ "\Microsoft\Windows\Media Center\RegisterSearch"</f>
        <v>\Microsoft\Windows\Media Center\RegisterSearch</v>
      </c>
      <c r="C212" s="1" t="s">
        <v>189</v>
      </c>
      <c r="D212" s="1" t="s">
        <v>2</v>
      </c>
      <c r="E212" s="1" t="s">
        <v>190</v>
      </c>
    </row>
    <row r="213" spans="2:5" hidden="1">
      <c r="B213" s="1" t="str">
        <f>+ "\Microsoft\Windows\Media Center\ReindexSearchRoot"</f>
        <v>\Microsoft\Windows\Media Center\ReindexSearchRoot</v>
      </c>
      <c r="C213" s="1" t="s">
        <v>189</v>
      </c>
      <c r="D213" s="1" t="s">
        <v>2</v>
      </c>
      <c r="E213" s="1" t="s">
        <v>190</v>
      </c>
    </row>
    <row r="214" spans="2:5" hidden="1">
      <c r="B214" s="1" t="str">
        <f>+ "\Microsoft\Windows\Media Center\SqlLiteRecoveryTask"</f>
        <v>\Microsoft\Windows\Media Center\SqlLiteRecoveryTask</v>
      </c>
      <c r="C214" s="1" t="s">
        <v>191</v>
      </c>
      <c r="D214" s="1" t="s">
        <v>2</v>
      </c>
      <c r="E214" s="1" t="s">
        <v>192</v>
      </c>
    </row>
    <row r="215" spans="2:5">
      <c r="B215" s="1" t="str">
        <f>+ "\Microsoft\Windows\Media Center\SqlLiteRecoveryTask"</f>
        <v>\Microsoft\Windows\Media Center\SqlLiteRecoveryTask</v>
      </c>
    </row>
    <row r="216" spans="2:5" hidden="1">
      <c r="B216" s="1" t="str">
        <f>+ "\Microsoft\Windows\Media Center\UpdateRecordPath"</f>
        <v>\Microsoft\Windows\Media Center\UpdateRecordPath</v>
      </c>
      <c r="C216" s="1" t="s">
        <v>189</v>
      </c>
      <c r="D216" s="1" t="s">
        <v>2</v>
      </c>
      <c r="E216" s="1" t="s">
        <v>190</v>
      </c>
    </row>
    <row r="217" spans="2:5" hidden="1">
      <c r="B217" s="1" t="str">
        <f>+ "\Microsoft\Windows\MemoryDiagnostic\CorruptionDetector"</f>
        <v>\Microsoft\Windows\MemoryDiagnostic\CorruptionDetector</v>
      </c>
      <c r="C217" s="1" t="s">
        <v>199</v>
      </c>
      <c r="D217" s="1" t="s">
        <v>2</v>
      </c>
      <c r="E217" s="1" t="s">
        <v>200</v>
      </c>
    </row>
    <row r="218" spans="2:5" hidden="1">
      <c r="B218" s="1" t="str">
        <f>+ "\Microsoft\Windows\MemoryDiagnostic\DecompressionFailureDetector"</f>
        <v>\Microsoft\Windows\MemoryDiagnostic\DecompressionFailureDetector</v>
      </c>
      <c r="C218" s="1" t="s">
        <v>199</v>
      </c>
      <c r="D218" s="1" t="s">
        <v>2</v>
      </c>
      <c r="E218" s="1" t="s">
        <v>200</v>
      </c>
    </row>
    <row r="219" spans="2:5" hidden="1">
      <c r="B219" s="1" t="str">
        <f>+ "\Microsoft\Windows\MobilePC\HotStart"</f>
        <v>\Microsoft\Windows\MobilePC\HotStart</v>
      </c>
      <c r="C219" s="1" t="s">
        <v>201</v>
      </c>
      <c r="D219" s="1" t="s">
        <v>2</v>
      </c>
      <c r="E219" s="1" t="s">
        <v>202</v>
      </c>
    </row>
    <row r="220" spans="2:5" hidden="1">
      <c r="B220" s="1" t="str">
        <f>+ "\Microsoft\Windows\MUI\LPRemove"</f>
        <v>\Microsoft\Windows\MUI\LPRemove</v>
      </c>
      <c r="C220" s="1" t="s">
        <v>203</v>
      </c>
      <c r="D220" s="1" t="s">
        <v>2</v>
      </c>
      <c r="E220" s="1" t="s">
        <v>204</v>
      </c>
    </row>
    <row r="221" spans="2:5" hidden="1">
      <c r="B221" s="1" t="str">
        <f>+ "\Microsoft\Windows\Multimedia\SystemSoundsService"</f>
        <v>\Microsoft\Windows\Multimedia\SystemSoundsService</v>
      </c>
      <c r="C221" s="1" t="s">
        <v>205</v>
      </c>
      <c r="D221" s="1" t="s">
        <v>2</v>
      </c>
      <c r="E221" s="1" t="s">
        <v>206</v>
      </c>
    </row>
    <row r="222" spans="2:5">
      <c r="B222" s="1" t="str">
        <f>+ "\Microsoft\Windows\NetTrace\GatherNetworkInfo"</f>
        <v>\Microsoft\Windows\NetTrace\GatherNetworkInfo</v>
      </c>
      <c r="E222" s="1" t="s">
        <v>207</v>
      </c>
    </row>
    <row r="223" spans="2:5" hidden="1">
      <c r="B223" s="1" t="s">
        <v>208</v>
      </c>
      <c r="C223" s="1" t="s">
        <v>96</v>
      </c>
      <c r="D223" s="1" t="s">
        <v>2</v>
      </c>
      <c r="E223" s="1" t="s">
        <v>97</v>
      </c>
    </row>
    <row r="224" spans="2:5" hidden="1">
      <c r="B224" s="1" t="s">
        <v>209</v>
      </c>
      <c r="C224" s="1" t="s">
        <v>96</v>
      </c>
      <c r="D224" s="1" t="s">
        <v>2</v>
      </c>
      <c r="E224" s="1" t="s">
        <v>97</v>
      </c>
    </row>
    <row r="225" spans="2:5" hidden="1">
      <c r="B225" s="1" t="str">
        <f>+ "\Microsoft\Windows\Power Efficiency Diagnostics\AnalyzeSystem"</f>
        <v>\Microsoft\Windows\Power Efficiency Diagnostics\AnalyzeSystem</v>
      </c>
      <c r="C225" s="1" t="s">
        <v>210</v>
      </c>
      <c r="D225" s="1" t="s">
        <v>2</v>
      </c>
      <c r="E225" s="1" t="s">
        <v>211</v>
      </c>
    </row>
    <row r="226" spans="2:5" hidden="1">
      <c r="B226" s="1" t="str">
        <f>+ "\Microsoft\Windows\RAC\RacTask"</f>
        <v>\Microsoft\Windows\RAC\RacTask</v>
      </c>
      <c r="C226" s="1" t="s">
        <v>212</v>
      </c>
      <c r="D226" s="1" t="s">
        <v>2</v>
      </c>
      <c r="E226" s="1" t="s">
        <v>213</v>
      </c>
    </row>
    <row r="227" spans="2:5" hidden="1">
      <c r="B227" s="1" t="str">
        <f>+ "\Microsoft\Windows\Registry\RegIdleBackup"</f>
        <v>\Microsoft\Windows\Registry\RegIdleBackup</v>
      </c>
      <c r="C227" s="1" t="s">
        <v>214</v>
      </c>
      <c r="D227" s="1" t="s">
        <v>2</v>
      </c>
      <c r="E227" s="1" t="s">
        <v>215</v>
      </c>
    </row>
    <row r="228" spans="2:5" hidden="1">
      <c r="B228" s="1" t="s">
        <v>216</v>
      </c>
      <c r="C228" s="1" t="s">
        <v>217</v>
      </c>
      <c r="D228" s="1" t="s">
        <v>2</v>
      </c>
      <c r="E228" s="1" t="s">
        <v>218</v>
      </c>
    </row>
    <row r="229" spans="2:5" hidden="1">
      <c r="B229" s="1" t="s">
        <v>219</v>
      </c>
      <c r="C229" s="1" t="s">
        <v>220</v>
      </c>
      <c r="D229" s="1" t="s">
        <v>2</v>
      </c>
      <c r="E229" s="1" t="s">
        <v>221</v>
      </c>
    </row>
    <row r="230" spans="2:5" hidden="1">
      <c r="B230" s="1" t="s">
        <v>222</v>
      </c>
      <c r="C230" s="1" t="s">
        <v>223</v>
      </c>
      <c r="D230" s="1" t="s">
        <v>2</v>
      </c>
      <c r="E230" s="1" t="s">
        <v>224</v>
      </c>
    </row>
    <row r="231" spans="2:5" hidden="1">
      <c r="B231" s="1" t="str">
        <f>+ "\Microsoft\Windows\SideShow\GadgetManager"</f>
        <v>\Microsoft\Windows\SideShow\GadgetManager</v>
      </c>
      <c r="C231" s="1" t="s">
        <v>223</v>
      </c>
      <c r="D231" s="1" t="s">
        <v>2</v>
      </c>
      <c r="E231" s="1" t="s">
        <v>224</v>
      </c>
    </row>
    <row r="232" spans="2:5" hidden="1">
      <c r="B232" s="1" t="s">
        <v>225</v>
      </c>
      <c r="C232" s="1" t="s">
        <v>223</v>
      </c>
      <c r="D232" s="1" t="s">
        <v>2</v>
      </c>
      <c r="E232" s="1" t="s">
        <v>224</v>
      </c>
    </row>
    <row r="233" spans="2:5" hidden="1">
      <c r="B233" s="1" t="s">
        <v>226</v>
      </c>
      <c r="C233" s="1" t="s">
        <v>223</v>
      </c>
      <c r="D233" s="1" t="s">
        <v>2</v>
      </c>
      <c r="E233" s="1" t="s">
        <v>224</v>
      </c>
    </row>
    <row r="234" spans="2:5" hidden="1">
      <c r="B234" s="1" t="str">
        <f>+ "\Microsoft\Windows\SystemRestore\SR"</f>
        <v>\Microsoft\Windows\SystemRestore\SR</v>
      </c>
      <c r="C234" s="1" t="s">
        <v>65</v>
      </c>
      <c r="D234" s="1" t="s">
        <v>2</v>
      </c>
      <c r="E234" s="1" t="s">
        <v>66</v>
      </c>
    </row>
    <row r="235" spans="2:5" hidden="1">
      <c r="B235" s="1" t="str">
        <f>+ "\Microsoft\Windows\Task Manager\Interactive"</f>
        <v>\Microsoft\Windows\Task Manager\Interactive</v>
      </c>
      <c r="C235" s="1" t="s">
        <v>227</v>
      </c>
      <c r="D235" s="1" t="s">
        <v>2</v>
      </c>
      <c r="E235" s="1" t="s">
        <v>228</v>
      </c>
    </row>
    <row r="236" spans="2:5" hidden="1">
      <c r="B236" s="1" t="str">
        <f>+ "\Microsoft\Windows\Tcpip\IpAddressConflict1"</f>
        <v>\Microsoft\Windows\Tcpip\IpAddressConflict1</v>
      </c>
      <c r="C236" s="1" t="s">
        <v>229</v>
      </c>
      <c r="D236" s="1" t="s">
        <v>2</v>
      </c>
      <c r="E236" s="1" t="s">
        <v>230</v>
      </c>
    </row>
    <row r="237" spans="2:5" hidden="1">
      <c r="B237" s="1" t="str">
        <f>+ "\Microsoft\Windows\Tcpip\IpAddressConflict2"</f>
        <v>\Microsoft\Windows\Tcpip\IpAddressConflict2</v>
      </c>
      <c r="C237" s="1" t="s">
        <v>229</v>
      </c>
      <c r="D237" s="1" t="s">
        <v>2</v>
      </c>
      <c r="E237" s="1" t="s">
        <v>230</v>
      </c>
    </row>
    <row r="238" spans="2:5" hidden="1">
      <c r="B238" s="1" t="str">
        <f>+ "\Microsoft\Windows\TextServicesFramework\MsCtfMonitor"</f>
        <v>\Microsoft\Windows\TextServicesFramework\MsCtfMonitor</v>
      </c>
      <c r="C238" s="1" t="s">
        <v>231</v>
      </c>
      <c r="D238" s="1" t="s">
        <v>2</v>
      </c>
      <c r="E238" s="1" t="s">
        <v>232</v>
      </c>
    </row>
    <row r="239" spans="2:5" hidden="1">
      <c r="B239" s="1" t="str">
        <f>+ "\Microsoft\Windows\Time Synchronization\SynchronizeTime"</f>
        <v>\Microsoft\Windows\Time Synchronization\SynchronizeTime</v>
      </c>
      <c r="C239" s="1" t="s">
        <v>233</v>
      </c>
      <c r="D239" s="1" t="s">
        <v>2</v>
      </c>
      <c r="E239" s="1" t="s">
        <v>234</v>
      </c>
    </row>
    <row r="240" spans="2:5" hidden="1">
      <c r="B240" s="1" t="str">
        <f>+ "\Microsoft\Windows\WDI\ResolutionHost"</f>
        <v>\Microsoft\Windows\WDI\ResolutionHost</v>
      </c>
      <c r="C240" s="1" t="s">
        <v>235</v>
      </c>
      <c r="D240" s="1" t="s">
        <v>2</v>
      </c>
      <c r="E240" s="1" t="s">
        <v>236</v>
      </c>
    </row>
    <row r="241" spans="2:5" hidden="1">
      <c r="B241" s="1" t="str">
        <f>+ "\Microsoft\Windows\Windows Error Reporting\QueueReporting"</f>
        <v>\Microsoft\Windows\Windows Error Reporting\QueueReporting</v>
      </c>
      <c r="C241" s="1" t="s">
        <v>237</v>
      </c>
      <c r="D241" s="1" t="s">
        <v>2</v>
      </c>
      <c r="E241" s="1" t="s">
        <v>238</v>
      </c>
    </row>
    <row r="242" spans="2:5" hidden="1">
      <c r="B242" s="1" t="str">
        <f>+ "\Microsoft\Windows\Windows Filtering Platform\BfeOnServiceStartTypeChange"</f>
        <v>\Microsoft\Windows\Windows Filtering Platform\BfeOnServiceStartTypeChange</v>
      </c>
      <c r="C242" s="1" t="s">
        <v>239</v>
      </c>
      <c r="D242" s="1" t="s">
        <v>2</v>
      </c>
      <c r="E242" s="1" t="s">
        <v>240</v>
      </c>
    </row>
    <row r="243" spans="2:5">
      <c r="B243" s="1" t="str">
        <f>+ "\Microsoft\Windows\Windows Media Sharing\UpdateLibrary"</f>
        <v>\Microsoft\Windows\Windows Media Sharing\UpdateLibrary</v>
      </c>
    </row>
    <row r="244" spans="2:5" hidden="1">
      <c r="B244" s="1" t="str">
        <f>+ "\Microsoft\Windows\WindowsBackup\ConfigNotification"</f>
        <v>\Microsoft\Windows\WindowsBackup\ConfigNotification</v>
      </c>
      <c r="C244" s="1" t="s">
        <v>241</v>
      </c>
      <c r="D244" s="1" t="s">
        <v>2</v>
      </c>
      <c r="E244" s="1" t="s">
        <v>242</v>
      </c>
    </row>
    <row r="245" spans="2:5" hidden="1">
      <c r="B245" s="1" t="s">
        <v>243</v>
      </c>
      <c r="C245" s="1" t="s">
        <v>244</v>
      </c>
      <c r="D245" s="1" t="s">
        <v>2</v>
      </c>
      <c r="E245" s="1" t="s">
        <v>245</v>
      </c>
    </row>
    <row r="246" spans="2:5">
      <c r="B246" s="1" t="s">
        <v>246</v>
      </c>
    </row>
    <row r="247" spans="2:5" hidden="1">
      <c r="B247" s="1" t="str">
        <f>+ "AeLookupSvc"</f>
        <v>AeLookupSvc</v>
      </c>
      <c r="C247" s="1" t="s">
        <v>247</v>
      </c>
      <c r="D247" s="1" t="s">
        <v>2</v>
      </c>
      <c r="E247" s="1" t="s">
        <v>248</v>
      </c>
    </row>
    <row r="248" spans="2:5" hidden="1">
      <c r="B248" s="1" t="str">
        <f>+ "ALG"</f>
        <v>ALG</v>
      </c>
      <c r="C248" s="1" t="s">
        <v>249</v>
      </c>
      <c r="D248" s="1" t="s">
        <v>2</v>
      </c>
      <c r="E248" s="1" t="s">
        <v>250</v>
      </c>
    </row>
    <row r="249" spans="2:5" hidden="1">
      <c r="B249" s="1" t="str">
        <f>+ "AppIDSvc"</f>
        <v>AppIDSvc</v>
      </c>
      <c r="C249" s="1" t="s">
        <v>251</v>
      </c>
      <c r="D249" s="1" t="s">
        <v>2</v>
      </c>
      <c r="E249" s="1" t="s">
        <v>252</v>
      </c>
    </row>
    <row r="250" spans="2:5" hidden="1">
      <c r="B250" s="1" t="str">
        <f>+ "Appinfo"</f>
        <v>Appinfo</v>
      </c>
      <c r="C250" s="1" t="s">
        <v>253</v>
      </c>
      <c r="D250" s="1" t="s">
        <v>2</v>
      </c>
      <c r="E250" s="1" t="s">
        <v>254</v>
      </c>
    </row>
    <row r="251" spans="2:5" hidden="1">
      <c r="B251" s="1" t="str">
        <f>+ "AppMgmt"</f>
        <v>AppMgmt</v>
      </c>
      <c r="C251" s="1" t="s">
        <v>255</v>
      </c>
      <c r="D251" s="1" t="s">
        <v>2</v>
      </c>
      <c r="E251" s="1" t="s">
        <v>256</v>
      </c>
    </row>
    <row r="252" spans="2:5" hidden="1">
      <c r="B252" s="1" t="str">
        <f>+ "AudioEndpointBuilder"</f>
        <v>AudioEndpointBuilder</v>
      </c>
      <c r="C252" s="1" t="s">
        <v>257</v>
      </c>
      <c r="D252" s="1" t="s">
        <v>2</v>
      </c>
      <c r="E252" s="1" t="s">
        <v>258</v>
      </c>
    </row>
    <row r="253" spans="2:5" hidden="1">
      <c r="B253" s="1" t="str">
        <f>+ "AudioSrv"</f>
        <v>AudioSrv</v>
      </c>
      <c r="C253" s="1" t="s">
        <v>259</v>
      </c>
      <c r="D253" s="1" t="s">
        <v>2</v>
      </c>
      <c r="E253" s="1" t="s">
        <v>258</v>
      </c>
    </row>
    <row r="254" spans="2:5" hidden="1">
      <c r="B254" s="1" t="str">
        <f>+ "AxInstSV"</f>
        <v>AxInstSV</v>
      </c>
      <c r="C254" s="1" t="s">
        <v>260</v>
      </c>
      <c r="D254" s="1" t="s">
        <v>2</v>
      </c>
      <c r="E254" s="1" t="s">
        <v>261</v>
      </c>
    </row>
    <row r="255" spans="2:5" hidden="1">
      <c r="B255" s="1" t="str">
        <f>+ "BDESVC"</f>
        <v>BDESVC</v>
      </c>
      <c r="C255" s="1" t="s">
        <v>262</v>
      </c>
      <c r="D255" s="1" t="s">
        <v>2</v>
      </c>
      <c r="E255" s="1" t="s">
        <v>263</v>
      </c>
    </row>
    <row r="256" spans="2:5" hidden="1">
      <c r="B256" s="1" t="str">
        <f>+ "BFE"</f>
        <v>BFE</v>
      </c>
      <c r="C256" s="1" t="s">
        <v>264</v>
      </c>
      <c r="D256" s="1" t="s">
        <v>2</v>
      </c>
      <c r="E256" s="1" t="s">
        <v>240</v>
      </c>
    </row>
    <row r="257" spans="2:5" hidden="1">
      <c r="B257" s="1" t="str">
        <f>+ "BITS"</f>
        <v>BITS</v>
      </c>
      <c r="C257" s="1" t="s">
        <v>265</v>
      </c>
      <c r="D257" s="1" t="s">
        <v>2</v>
      </c>
      <c r="E257" s="1" t="s">
        <v>266</v>
      </c>
    </row>
    <row r="258" spans="2:5" hidden="1">
      <c r="B258" s="1" t="str">
        <f>+ "Browser"</f>
        <v>Browser</v>
      </c>
      <c r="C258" s="1" t="s">
        <v>267</v>
      </c>
      <c r="D258" s="1" t="s">
        <v>2</v>
      </c>
      <c r="E258" s="1" t="s">
        <v>268</v>
      </c>
    </row>
    <row r="259" spans="2:5" hidden="1">
      <c r="B259" s="1" t="str">
        <f>+ "bthserv"</f>
        <v>bthserv</v>
      </c>
      <c r="C259" s="1" t="s">
        <v>269</v>
      </c>
      <c r="D259" s="1" t="s">
        <v>2</v>
      </c>
      <c r="E259" s="1" t="s">
        <v>270</v>
      </c>
    </row>
    <row r="260" spans="2:5" hidden="1">
      <c r="B260" s="1" t="str">
        <f>+ "CertPropSvc"</f>
        <v>CertPropSvc</v>
      </c>
      <c r="C260" s="1" t="s">
        <v>271</v>
      </c>
      <c r="D260" s="1" t="s">
        <v>2</v>
      </c>
      <c r="E260" s="1" t="s">
        <v>272</v>
      </c>
    </row>
    <row r="261" spans="2:5" hidden="1">
      <c r="B261" s="1" t="str">
        <f>+ "clr_optimization_v2.0.50727_32"</f>
        <v>clr_optimization_v2.0.50727_32</v>
      </c>
      <c r="C261" s="1" t="s">
        <v>273</v>
      </c>
      <c r="D261" s="1" t="s">
        <v>2</v>
      </c>
      <c r="E261" s="1" t="s">
        <v>274</v>
      </c>
    </row>
    <row r="262" spans="2:5" hidden="1">
      <c r="B262" s="1" t="str">
        <f>+ "clr_optimization_v2.0.50727_64"</f>
        <v>clr_optimization_v2.0.50727_64</v>
      </c>
      <c r="C262" s="1" t="s">
        <v>273</v>
      </c>
      <c r="D262" s="1" t="s">
        <v>2</v>
      </c>
      <c r="E262" s="1" t="s">
        <v>275</v>
      </c>
    </row>
    <row r="263" spans="2:5" hidden="1">
      <c r="B263" s="1" t="str">
        <f>+ "COMSysApp"</f>
        <v>COMSysApp</v>
      </c>
      <c r="C263" s="1" t="s">
        <v>276</v>
      </c>
      <c r="D263" s="1" t="s">
        <v>2</v>
      </c>
      <c r="E263" s="1" t="s">
        <v>277</v>
      </c>
    </row>
    <row r="264" spans="2:5" hidden="1">
      <c r="B264" s="1" t="str">
        <f>+ "CryptSvc"</f>
        <v>CryptSvc</v>
      </c>
      <c r="C264" s="1" t="s">
        <v>278</v>
      </c>
      <c r="D264" s="1" t="s">
        <v>2</v>
      </c>
      <c r="E264" s="1" t="s">
        <v>279</v>
      </c>
    </row>
    <row r="265" spans="2:5" hidden="1">
      <c r="B265" s="1" t="str">
        <f>+ "CscService"</f>
        <v>CscService</v>
      </c>
      <c r="C265" s="1" t="s">
        <v>280</v>
      </c>
      <c r="D265" s="1" t="s">
        <v>2</v>
      </c>
      <c r="E265" s="1" t="s">
        <v>281</v>
      </c>
    </row>
    <row r="266" spans="2:5" hidden="1">
      <c r="B266" s="1" t="str">
        <f>+ "DcomLaunch"</f>
        <v>DcomLaunch</v>
      </c>
      <c r="C266" s="1" t="s">
        <v>282</v>
      </c>
      <c r="D266" s="1" t="s">
        <v>2</v>
      </c>
      <c r="E266" s="1" t="s">
        <v>283</v>
      </c>
    </row>
    <row r="267" spans="2:5" hidden="1">
      <c r="B267" s="1" t="str">
        <f>+ "defragsvc"</f>
        <v>defragsvc</v>
      </c>
      <c r="C267" s="1" t="s">
        <v>284</v>
      </c>
      <c r="D267" s="1" t="s">
        <v>2</v>
      </c>
      <c r="E267" s="1" t="s">
        <v>285</v>
      </c>
    </row>
    <row r="268" spans="2:5" hidden="1">
      <c r="B268" s="1" t="str">
        <f>+ "Dhcp"</f>
        <v>Dhcp</v>
      </c>
      <c r="C268" s="1" t="s">
        <v>286</v>
      </c>
      <c r="D268" s="1" t="s">
        <v>2</v>
      </c>
      <c r="E268" s="1" t="s">
        <v>287</v>
      </c>
    </row>
    <row r="269" spans="2:5" hidden="1">
      <c r="B269" s="1" t="str">
        <f>+ "Dnscache"</f>
        <v>Dnscache</v>
      </c>
      <c r="C269" s="1" t="s">
        <v>288</v>
      </c>
      <c r="D269" s="1" t="s">
        <v>2</v>
      </c>
      <c r="E269" s="1" t="s">
        <v>289</v>
      </c>
    </row>
    <row r="270" spans="2:5" hidden="1">
      <c r="B270" s="1" t="str">
        <f>+ "dot3svc"</f>
        <v>dot3svc</v>
      </c>
      <c r="C270" s="1" t="s">
        <v>290</v>
      </c>
      <c r="D270" s="1" t="s">
        <v>2</v>
      </c>
      <c r="E270" s="1" t="s">
        <v>291</v>
      </c>
    </row>
    <row r="271" spans="2:5" hidden="1">
      <c r="B271" s="1" t="str">
        <f>+ "DPS"</f>
        <v>DPS</v>
      </c>
      <c r="C271" s="1" t="s">
        <v>292</v>
      </c>
      <c r="D271" s="1" t="s">
        <v>2</v>
      </c>
      <c r="E271" s="1" t="s">
        <v>293</v>
      </c>
    </row>
    <row r="272" spans="2:5" hidden="1">
      <c r="B272" s="1" t="str">
        <f>+ "EapHost"</f>
        <v>EapHost</v>
      </c>
      <c r="C272" s="1" t="s">
        <v>294</v>
      </c>
      <c r="D272" s="1" t="s">
        <v>2</v>
      </c>
      <c r="E272" s="1" t="s">
        <v>295</v>
      </c>
    </row>
    <row r="273" spans="2:5" hidden="1">
      <c r="B273" s="1" t="str">
        <f>+ "EFS"</f>
        <v>EFS</v>
      </c>
      <c r="C273" s="1" t="s">
        <v>296</v>
      </c>
      <c r="D273" s="1" t="s">
        <v>2</v>
      </c>
      <c r="E273" s="1" t="s">
        <v>297</v>
      </c>
    </row>
    <row r="274" spans="2:5" hidden="1">
      <c r="B274" s="1" t="str">
        <f>+ "ehRecvr"</f>
        <v>ehRecvr</v>
      </c>
      <c r="C274" s="1" t="s">
        <v>298</v>
      </c>
      <c r="D274" s="1" t="s">
        <v>2</v>
      </c>
      <c r="E274" s="1" t="s">
        <v>299</v>
      </c>
    </row>
    <row r="275" spans="2:5" hidden="1">
      <c r="B275" s="1" t="str">
        <f>+ "ehSched"</f>
        <v>ehSched</v>
      </c>
      <c r="C275" s="1" t="s">
        <v>300</v>
      </c>
      <c r="D275" s="1" t="s">
        <v>2</v>
      </c>
      <c r="E275" s="1" t="s">
        <v>301</v>
      </c>
    </row>
    <row r="276" spans="2:5" hidden="1">
      <c r="B276" s="1" t="str">
        <f>+ "eventlog"</f>
        <v>eventlog</v>
      </c>
      <c r="C276" s="1" t="s">
        <v>302</v>
      </c>
      <c r="D276" s="1" t="s">
        <v>2</v>
      </c>
      <c r="E276" s="1" t="s">
        <v>303</v>
      </c>
    </row>
    <row r="277" spans="2:5" hidden="1">
      <c r="B277" s="1" t="str">
        <f>+ "EventSystem"</f>
        <v>EventSystem</v>
      </c>
      <c r="C277" s="1" t="s">
        <v>304</v>
      </c>
      <c r="D277" s="1" t="s">
        <v>2</v>
      </c>
      <c r="E277" s="1" t="s">
        <v>305</v>
      </c>
    </row>
    <row r="278" spans="2:5" hidden="1">
      <c r="B278" s="1" t="str">
        <f>+ "Fax"</f>
        <v>Fax</v>
      </c>
      <c r="C278" s="1" t="s">
        <v>306</v>
      </c>
      <c r="D278" s="1" t="s">
        <v>2</v>
      </c>
      <c r="E278" s="1" t="s">
        <v>307</v>
      </c>
    </row>
    <row r="279" spans="2:5" hidden="1">
      <c r="B279" s="1" t="str">
        <f>+ "fdPHost"</f>
        <v>fdPHost</v>
      </c>
      <c r="C279" s="1" t="s">
        <v>308</v>
      </c>
      <c r="D279" s="1" t="s">
        <v>2</v>
      </c>
      <c r="E279" s="1" t="s">
        <v>309</v>
      </c>
    </row>
    <row r="280" spans="2:5" hidden="1">
      <c r="B280" s="1" t="str">
        <f>+ "FDResPub"</f>
        <v>FDResPub</v>
      </c>
      <c r="C280" s="1" t="s">
        <v>310</v>
      </c>
      <c r="D280" s="1" t="s">
        <v>2</v>
      </c>
      <c r="E280" s="1" t="s">
        <v>311</v>
      </c>
    </row>
    <row r="281" spans="2:5" hidden="1">
      <c r="B281" s="1" t="str">
        <f>+ "FontCache"</f>
        <v>FontCache</v>
      </c>
      <c r="C281" s="1" t="s">
        <v>312</v>
      </c>
      <c r="D281" s="1" t="s">
        <v>2</v>
      </c>
      <c r="E281" s="1" t="s">
        <v>313</v>
      </c>
    </row>
    <row r="282" spans="2:5" hidden="1">
      <c r="B282" s="1" t="str">
        <f>+ "FontCache3.0.0.0"</f>
        <v>FontCache3.0.0.0</v>
      </c>
      <c r="C282" s="1" t="s">
        <v>314</v>
      </c>
      <c r="D282" s="1" t="s">
        <v>2</v>
      </c>
      <c r="E282" s="1" t="s">
        <v>315</v>
      </c>
    </row>
    <row r="283" spans="2:5" hidden="1">
      <c r="B283" s="1" t="str">
        <f>+ "gpsvc"</f>
        <v>gpsvc</v>
      </c>
      <c r="C283" s="1" t="s">
        <v>316</v>
      </c>
      <c r="D283" s="1" t="s">
        <v>2</v>
      </c>
      <c r="E283" s="1" t="s">
        <v>317</v>
      </c>
    </row>
    <row r="284" spans="2:5" hidden="1">
      <c r="B284" s="1" t="str">
        <f>+ "hidserv"</f>
        <v>hidserv</v>
      </c>
      <c r="C284" s="1" t="s">
        <v>318</v>
      </c>
      <c r="D284" s="1" t="s">
        <v>2</v>
      </c>
      <c r="E284" s="1" t="s">
        <v>319</v>
      </c>
    </row>
    <row r="285" spans="2:5" hidden="1">
      <c r="B285" s="1" t="str">
        <f>+ "hkmsvc"</f>
        <v>hkmsvc</v>
      </c>
      <c r="C285" s="1" t="s">
        <v>320</v>
      </c>
      <c r="D285" s="1" t="s">
        <v>2</v>
      </c>
      <c r="E285" s="1" t="s">
        <v>321</v>
      </c>
    </row>
    <row r="286" spans="2:5" hidden="1">
      <c r="B286" s="1" t="str">
        <f>+ "HomeGroupListener"</f>
        <v>HomeGroupListener</v>
      </c>
      <c r="C286" s="1" t="s">
        <v>322</v>
      </c>
      <c r="D286" s="1" t="s">
        <v>2</v>
      </c>
      <c r="E286" s="1" t="s">
        <v>323</v>
      </c>
    </row>
    <row r="287" spans="2:5" hidden="1">
      <c r="B287" s="1" t="str">
        <f>+ "HomeGroupProvider"</f>
        <v>HomeGroupProvider</v>
      </c>
      <c r="C287" s="1" t="s">
        <v>324</v>
      </c>
      <c r="D287" s="1" t="s">
        <v>2</v>
      </c>
      <c r="E287" s="1" t="s">
        <v>325</v>
      </c>
    </row>
    <row r="288" spans="2:5">
      <c r="B288" s="1" t="str">
        <f>+ "IDriverT"</f>
        <v>IDriverT</v>
      </c>
      <c r="C288" s="1" t="s">
        <v>326</v>
      </c>
      <c r="D288" s="1" t="s">
        <v>327</v>
      </c>
      <c r="E288" s="1" t="s">
        <v>328</v>
      </c>
    </row>
    <row r="289" spans="2:5" hidden="1">
      <c r="B289" s="1" t="str">
        <f>+ "idsvc"</f>
        <v>idsvc</v>
      </c>
      <c r="C289" s="1" t="s">
        <v>329</v>
      </c>
      <c r="D289" s="1" t="s">
        <v>2</v>
      </c>
      <c r="E289" s="1" t="s">
        <v>330</v>
      </c>
    </row>
    <row r="290" spans="2:5" hidden="1">
      <c r="B290" s="1" t="str">
        <f>+ "IKEEXT"</f>
        <v>IKEEXT</v>
      </c>
      <c r="C290" s="1" t="s">
        <v>331</v>
      </c>
      <c r="D290" s="1" t="s">
        <v>2</v>
      </c>
      <c r="E290" s="1" t="s">
        <v>332</v>
      </c>
    </row>
    <row r="291" spans="2:5" hidden="1">
      <c r="B291" s="1" t="str">
        <f>+ "IPBusEnum"</f>
        <v>IPBusEnum</v>
      </c>
      <c r="C291" s="1" t="s">
        <v>333</v>
      </c>
      <c r="D291" s="1" t="s">
        <v>2</v>
      </c>
      <c r="E291" s="1" t="s">
        <v>334</v>
      </c>
    </row>
    <row r="292" spans="2:5" hidden="1">
      <c r="B292" s="1" t="str">
        <f>+ "iphlpsvc"</f>
        <v>iphlpsvc</v>
      </c>
      <c r="C292" s="1" t="s">
        <v>335</v>
      </c>
      <c r="D292" s="1" t="s">
        <v>2</v>
      </c>
      <c r="E292" s="1" t="s">
        <v>336</v>
      </c>
    </row>
    <row r="293" spans="2:5" hidden="1">
      <c r="B293" s="1" t="str">
        <f>+ "KeyIso"</f>
        <v>KeyIso</v>
      </c>
      <c r="C293" s="1" t="s">
        <v>337</v>
      </c>
      <c r="D293" s="1" t="s">
        <v>2</v>
      </c>
      <c r="E293" s="1" t="s">
        <v>297</v>
      </c>
    </row>
    <row r="294" spans="2:5" hidden="1">
      <c r="B294" s="1" t="str">
        <f>+ "KtmRm"</f>
        <v>KtmRm</v>
      </c>
      <c r="C294" s="1" t="s">
        <v>338</v>
      </c>
      <c r="D294" s="1" t="s">
        <v>2</v>
      </c>
      <c r="E294" s="1" t="s">
        <v>339</v>
      </c>
    </row>
    <row r="295" spans="2:5" hidden="1">
      <c r="B295" s="1" t="str">
        <f>+ "LanmanServer"</f>
        <v>LanmanServer</v>
      </c>
      <c r="C295" s="1" t="s">
        <v>340</v>
      </c>
      <c r="D295" s="1" t="s">
        <v>2</v>
      </c>
      <c r="E295" s="1" t="s">
        <v>341</v>
      </c>
    </row>
    <row r="296" spans="2:5" hidden="1">
      <c r="B296" s="1" t="str">
        <f>+ "LanmanWorkstation"</f>
        <v>LanmanWorkstation</v>
      </c>
      <c r="C296" s="1" t="s">
        <v>342</v>
      </c>
      <c r="D296" s="1" t="s">
        <v>2</v>
      </c>
      <c r="E296" s="1" t="s">
        <v>343</v>
      </c>
    </row>
    <row r="297" spans="2:5">
      <c r="B297" s="1" t="str">
        <f>+ "LBTServ"</f>
        <v>LBTServ</v>
      </c>
      <c r="C297" s="1" t="s">
        <v>344</v>
      </c>
      <c r="D297" s="1" t="s">
        <v>13</v>
      </c>
      <c r="E297" s="1" t="s">
        <v>345</v>
      </c>
    </row>
    <row r="298" spans="2:5" hidden="1">
      <c r="B298" s="1" t="str">
        <f>+ "lltdsvc"</f>
        <v>lltdsvc</v>
      </c>
      <c r="C298" s="1" t="s">
        <v>346</v>
      </c>
      <c r="D298" s="1" t="s">
        <v>2</v>
      </c>
      <c r="E298" s="1" t="s">
        <v>347</v>
      </c>
    </row>
    <row r="299" spans="2:5" hidden="1">
      <c r="B299" s="1" t="str">
        <f>+ "lmhosts"</f>
        <v>lmhosts</v>
      </c>
      <c r="C299" s="1" t="s">
        <v>348</v>
      </c>
      <c r="D299" s="1" t="s">
        <v>2</v>
      </c>
      <c r="E299" s="1" t="s">
        <v>349</v>
      </c>
    </row>
    <row r="300" spans="2:5" hidden="1">
      <c r="B300" s="1" t="str">
        <f>+ "MDM"</f>
        <v>MDM</v>
      </c>
      <c r="C300" s="1" t="s">
        <v>350</v>
      </c>
      <c r="D300" s="1" t="s">
        <v>2</v>
      </c>
      <c r="E300" s="1" t="s">
        <v>351</v>
      </c>
    </row>
    <row r="301" spans="2:5" hidden="1">
      <c r="B301" s="1" t="str">
        <f>+ "MMCSS"</f>
        <v>MMCSS</v>
      </c>
      <c r="C301" s="1" t="s">
        <v>352</v>
      </c>
      <c r="D301" s="1" t="s">
        <v>2</v>
      </c>
      <c r="E301" s="1" t="s">
        <v>353</v>
      </c>
    </row>
    <row r="302" spans="2:5" hidden="1">
      <c r="B302" s="1" t="str">
        <f>+ "MpsSvc"</f>
        <v>MpsSvc</v>
      </c>
      <c r="C302" s="1" t="s">
        <v>354</v>
      </c>
      <c r="D302" s="1" t="s">
        <v>2</v>
      </c>
      <c r="E302" s="1" t="s">
        <v>355</v>
      </c>
    </row>
    <row r="303" spans="2:5" hidden="1">
      <c r="B303" s="1" t="str">
        <f>+ "MSDTC"</f>
        <v>MSDTC</v>
      </c>
      <c r="C303" s="1" t="s">
        <v>356</v>
      </c>
      <c r="D303" s="1" t="s">
        <v>2</v>
      </c>
      <c r="E303" s="1" t="s">
        <v>357</v>
      </c>
    </row>
    <row r="304" spans="2:5" hidden="1">
      <c r="B304" s="1" t="str">
        <f>+ "MSiSCSI"</f>
        <v>MSiSCSI</v>
      </c>
      <c r="C304" s="1" t="s">
        <v>358</v>
      </c>
      <c r="D304" s="1" t="s">
        <v>2</v>
      </c>
      <c r="E304" s="1" t="s">
        <v>359</v>
      </c>
    </row>
    <row r="305" spans="2:5" hidden="1">
      <c r="B305" s="1" t="str">
        <f>+ "msiserver"</f>
        <v>msiserver</v>
      </c>
      <c r="C305" s="1" t="s">
        <v>360</v>
      </c>
      <c r="D305" s="1" t="s">
        <v>2</v>
      </c>
      <c r="E305" s="1" t="s">
        <v>361</v>
      </c>
    </row>
    <row r="306" spans="2:5" hidden="1">
      <c r="B306" s="1" t="str">
        <f>+ "napagent"</f>
        <v>napagent</v>
      </c>
      <c r="C306" s="1" t="s">
        <v>362</v>
      </c>
      <c r="D306" s="1" t="s">
        <v>2</v>
      </c>
      <c r="E306" s="1" t="s">
        <v>363</v>
      </c>
    </row>
    <row r="307" spans="2:5" hidden="1">
      <c r="B307" s="1" t="str">
        <f>+ "Netlogon"</f>
        <v>Netlogon</v>
      </c>
      <c r="C307" s="1" t="s">
        <v>364</v>
      </c>
      <c r="D307" s="1" t="s">
        <v>2</v>
      </c>
      <c r="E307" s="1" t="s">
        <v>297</v>
      </c>
    </row>
    <row r="308" spans="2:5" hidden="1">
      <c r="B308" s="1" t="str">
        <f>+ "Netman"</f>
        <v>Netman</v>
      </c>
      <c r="C308" s="1" t="s">
        <v>365</v>
      </c>
      <c r="D308" s="1" t="s">
        <v>2</v>
      </c>
      <c r="E308" s="1" t="s">
        <v>366</v>
      </c>
    </row>
    <row r="309" spans="2:5" hidden="1">
      <c r="B309" s="1" t="str">
        <f>+ "netprofm"</f>
        <v>netprofm</v>
      </c>
      <c r="C309" s="1" t="s">
        <v>367</v>
      </c>
      <c r="D309" s="1" t="s">
        <v>2</v>
      </c>
      <c r="E309" s="1" t="s">
        <v>368</v>
      </c>
    </row>
    <row r="310" spans="2:5" hidden="1">
      <c r="B310" s="1" t="str">
        <f>+ "NlaSvc"</f>
        <v>NlaSvc</v>
      </c>
      <c r="C310" s="1" t="s">
        <v>369</v>
      </c>
      <c r="D310" s="1" t="s">
        <v>2</v>
      </c>
      <c r="E310" s="1" t="s">
        <v>370</v>
      </c>
    </row>
    <row r="311" spans="2:5" hidden="1">
      <c r="B311" s="1" t="str">
        <f>+ "nsi"</f>
        <v>nsi</v>
      </c>
      <c r="C311" s="1" t="s">
        <v>371</v>
      </c>
      <c r="D311" s="1" t="s">
        <v>2</v>
      </c>
      <c r="E311" s="1" t="s">
        <v>349</v>
      </c>
    </row>
    <row r="312" spans="2:5" hidden="1">
      <c r="B312" s="1" t="str">
        <f>+ "odserv"</f>
        <v>odserv</v>
      </c>
      <c r="C312" s="1" t="s">
        <v>372</v>
      </c>
      <c r="D312" s="1" t="s">
        <v>2</v>
      </c>
      <c r="E312" s="1" t="s">
        <v>373</v>
      </c>
    </row>
    <row r="313" spans="2:5" hidden="1">
      <c r="B313" s="1" t="str">
        <f>+ "ose"</f>
        <v>ose</v>
      </c>
      <c r="C313" s="1" t="s">
        <v>374</v>
      </c>
      <c r="D313" s="1" t="s">
        <v>2</v>
      </c>
      <c r="E313" s="1" t="s">
        <v>375</v>
      </c>
    </row>
    <row r="314" spans="2:5" hidden="1">
      <c r="B314" s="1" t="str">
        <f>+ "p2pimsvc"</f>
        <v>p2pimsvc</v>
      </c>
      <c r="C314" s="1" t="s">
        <v>376</v>
      </c>
      <c r="D314" s="1" t="s">
        <v>2</v>
      </c>
      <c r="E314" s="1" t="s">
        <v>377</v>
      </c>
    </row>
    <row r="315" spans="2:5" hidden="1">
      <c r="B315" s="1" t="str">
        <f>+ "p2psvc"</f>
        <v>p2psvc</v>
      </c>
      <c r="C315" s="1" t="s">
        <v>378</v>
      </c>
      <c r="D315" s="1" t="s">
        <v>2</v>
      </c>
      <c r="E315" s="1" t="s">
        <v>379</v>
      </c>
    </row>
    <row r="316" spans="2:5" hidden="1">
      <c r="B316" s="1" t="str">
        <f>+ "PcaSvc"</f>
        <v>PcaSvc</v>
      </c>
      <c r="C316" s="1" t="s">
        <v>380</v>
      </c>
      <c r="D316" s="1" t="s">
        <v>2</v>
      </c>
      <c r="E316" s="1" t="s">
        <v>381</v>
      </c>
    </row>
    <row r="317" spans="2:5" hidden="1">
      <c r="B317" s="1" t="str">
        <f>+ "PeerDistSvc"</f>
        <v>PeerDistSvc</v>
      </c>
      <c r="C317" s="1" t="s">
        <v>382</v>
      </c>
      <c r="D317" s="1" t="s">
        <v>2</v>
      </c>
      <c r="E317" s="1" t="s">
        <v>383</v>
      </c>
    </row>
    <row r="318" spans="2:5" hidden="1">
      <c r="B318" s="1" t="str">
        <f>+ "PerfHost"</f>
        <v>PerfHost</v>
      </c>
      <c r="C318" s="1" t="s">
        <v>384</v>
      </c>
      <c r="D318" s="1" t="s">
        <v>2</v>
      </c>
      <c r="E318" s="1" t="s">
        <v>385</v>
      </c>
    </row>
    <row r="319" spans="2:5" hidden="1">
      <c r="B319" s="1" t="str">
        <f>+ "pla"</f>
        <v>pla</v>
      </c>
      <c r="C319" s="1" t="s">
        <v>386</v>
      </c>
      <c r="D319" s="1" t="s">
        <v>2</v>
      </c>
      <c r="E319" s="1" t="s">
        <v>387</v>
      </c>
    </row>
    <row r="320" spans="2:5" hidden="1">
      <c r="B320" s="1" t="str">
        <f>+ "PlugPlay"</f>
        <v>PlugPlay</v>
      </c>
      <c r="C320" s="1" t="s">
        <v>388</v>
      </c>
      <c r="D320" s="1" t="s">
        <v>2</v>
      </c>
      <c r="E320" s="1" t="s">
        <v>389</v>
      </c>
    </row>
    <row r="321" spans="2:5" hidden="1">
      <c r="B321" s="1" t="str">
        <f>+ "PNRPAutoReg"</f>
        <v>PNRPAutoReg</v>
      </c>
      <c r="C321" s="1" t="s">
        <v>390</v>
      </c>
      <c r="D321" s="1" t="s">
        <v>2</v>
      </c>
      <c r="E321" s="1" t="s">
        <v>391</v>
      </c>
    </row>
    <row r="322" spans="2:5" hidden="1">
      <c r="B322" s="1" t="str">
        <f>+ "PNRPsvc"</f>
        <v>PNRPsvc</v>
      </c>
      <c r="C322" s="1" t="s">
        <v>392</v>
      </c>
      <c r="D322" s="1" t="s">
        <v>2</v>
      </c>
      <c r="E322" s="1" t="s">
        <v>377</v>
      </c>
    </row>
    <row r="323" spans="2:5" hidden="1">
      <c r="B323" s="1" t="str">
        <f>+ "PolicyAgent"</f>
        <v>PolicyAgent</v>
      </c>
      <c r="C323" s="1" t="s">
        <v>393</v>
      </c>
      <c r="D323" s="1" t="s">
        <v>2</v>
      </c>
      <c r="E323" s="1" t="s">
        <v>394</v>
      </c>
    </row>
    <row r="324" spans="2:5" hidden="1">
      <c r="B324" s="1" t="str">
        <f>+ "Power"</f>
        <v>Power</v>
      </c>
      <c r="C324" s="1" t="s">
        <v>395</v>
      </c>
      <c r="D324" s="1" t="s">
        <v>2</v>
      </c>
      <c r="E324" s="1" t="s">
        <v>396</v>
      </c>
    </row>
    <row r="325" spans="2:5" hidden="1">
      <c r="B325" s="1" t="str">
        <f>+ "ProfSvc"</f>
        <v>ProfSvc</v>
      </c>
      <c r="C325" s="1" t="s">
        <v>397</v>
      </c>
      <c r="D325" s="1" t="s">
        <v>2</v>
      </c>
      <c r="E325" s="1" t="s">
        <v>398</v>
      </c>
    </row>
    <row r="326" spans="2:5" hidden="1">
      <c r="B326" s="1" t="str">
        <f>+ "ProtectedStorage"</f>
        <v>ProtectedStorage</v>
      </c>
      <c r="C326" s="1" t="s">
        <v>399</v>
      </c>
      <c r="D326" s="1" t="s">
        <v>2</v>
      </c>
      <c r="E326" s="1" t="s">
        <v>297</v>
      </c>
    </row>
    <row r="327" spans="2:5" hidden="1">
      <c r="B327" s="1" t="str">
        <f>+ "QWAVE"</f>
        <v>QWAVE</v>
      </c>
      <c r="C327" s="1" t="s">
        <v>400</v>
      </c>
      <c r="D327" s="1" t="s">
        <v>2</v>
      </c>
      <c r="E327" s="1" t="s">
        <v>401</v>
      </c>
    </row>
    <row r="328" spans="2:5" hidden="1">
      <c r="B328" s="1" t="str">
        <f>+ "RapiMgr"</f>
        <v>RapiMgr</v>
      </c>
      <c r="C328" s="1" t="s">
        <v>402</v>
      </c>
      <c r="D328" s="1" t="s">
        <v>2</v>
      </c>
      <c r="E328" s="1" t="s">
        <v>403</v>
      </c>
    </row>
    <row r="329" spans="2:5" hidden="1">
      <c r="B329" s="1" t="str">
        <f>+ "RasAuto"</f>
        <v>RasAuto</v>
      </c>
      <c r="C329" s="1" t="s">
        <v>404</v>
      </c>
      <c r="D329" s="1" t="s">
        <v>2</v>
      </c>
      <c r="E329" s="1" t="s">
        <v>405</v>
      </c>
    </row>
    <row r="330" spans="2:5" hidden="1">
      <c r="B330" s="1" t="str">
        <f>+ "RasMan"</f>
        <v>RasMan</v>
      </c>
      <c r="C330" s="1" t="s">
        <v>406</v>
      </c>
      <c r="D330" s="1" t="s">
        <v>2</v>
      </c>
      <c r="E330" s="1" t="s">
        <v>407</v>
      </c>
    </row>
    <row r="331" spans="2:5" hidden="1">
      <c r="B331" s="1" t="str">
        <f>+ "RemoteRegistry"</f>
        <v>RemoteRegistry</v>
      </c>
      <c r="C331" s="1" t="s">
        <v>408</v>
      </c>
      <c r="D331" s="1" t="s">
        <v>2</v>
      </c>
      <c r="E331" s="1" t="s">
        <v>409</v>
      </c>
    </row>
    <row r="332" spans="2:5" hidden="1">
      <c r="B332" s="1" t="str">
        <f>+ "RpcEptMapper"</f>
        <v>RpcEptMapper</v>
      </c>
      <c r="C332" s="1" t="s">
        <v>410</v>
      </c>
      <c r="D332" s="1" t="s">
        <v>2</v>
      </c>
      <c r="E332" s="1" t="s">
        <v>411</v>
      </c>
    </row>
    <row r="333" spans="2:5" hidden="1">
      <c r="B333" s="1" t="str">
        <f>+ "RpcLocator"</f>
        <v>RpcLocator</v>
      </c>
      <c r="C333" s="1" t="s">
        <v>412</v>
      </c>
      <c r="D333" s="1" t="s">
        <v>2</v>
      </c>
      <c r="E333" s="1" t="s">
        <v>413</v>
      </c>
    </row>
    <row r="334" spans="2:5" hidden="1">
      <c r="B334" s="1" t="str">
        <f>+ "RpcSs"</f>
        <v>RpcSs</v>
      </c>
      <c r="C334" s="1" t="s">
        <v>414</v>
      </c>
      <c r="D334" s="1" t="s">
        <v>2</v>
      </c>
      <c r="E334" s="1" t="s">
        <v>283</v>
      </c>
    </row>
    <row r="335" spans="2:5" hidden="1">
      <c r="B335" s="1" t="str">
        <f>+ "SamSs"</f>
        <v>SamSs</v>
      </c>
      <c r="C335" s="1" t="s">
        <v>415</v>
      </c>
      <c r="D335" s="1" t="s">
        <v>2</v>
      </c>
      <c r="E335" s="1" t="s">
        <v>297</v>
      </c>
    </row>
    <row r="336" spans="2:5" hidden="1">
      <c r="B336" s="1" t="str">
        <f>+ "SCardSvr"</f>
        <v>SCardSvr</v>
      </c>
      <c r="C336" s="1" t="s">
        <v>416</v>
      </c>
      <c r="D336" s="1" t="s">
        <v>2</v>
      </c>
      <c r="E336" s="1" t="s">
        <v>417</v>
      </c>
    </row>
    <row r="337" spans="2:5" hidden="1">
      <c r="B337" s="1" t="str">
        <f>+ "Schedule"</f>
        <v>Schedule</v>
      </c>
      <c r="C337" s="1" t="s">
        <v>418</v>
      </c>
      <c r="D337" s="1" t="s">
        <v>2</v>
      </c>
      <c r="E337" s="1" t="s">
        <v>419</v>
      </c>
    </row>
    <row r="338" spans="2:5" hidden="1">
      <c r="B338" s="1" t="str">
        <f>+ "SCPolicySvc"</f>
        <v>SCPolicySvc</v>
      </c>
      <c r="C338" s="1" t="s">
        <v>420</v>
      </c>
      <c r="D338" s="1" t="s">
        <v>2</v>
      </c>
      <c r="E338" s="1" t="s">
        <v>272</v>
      </c>
    </row>
    <row r="339" spans="2:5" hidden="1">
      <c r="B339" s="1" t="str">
        <f>+ "SDRSVC"</f>
        <v>SDRSVC</v>
      </c>
      <c r="C339" s="1" t="s">
        <v>421</v>
      </c>
      <c r="D339" s="1" t="s">
        <v>2</v>
      </c>
      <c r="E339" s="1" t="s">
        <v>422</v>
      </c>
    </row>
    <row r="340" spans="2:5" hidden="1">
      <c r="B340" s="1" t="str">
        <f>+ "seclogon"</f>
        <v>seclogon</v>
      </c>
      <c r="C340" s="1" t="s">
        <v>423</v>
      </c>
      <c r="D340" s="1" t="s">
        <v>2</v>
      </c>
      <c r="E340" s="1" t="s">
        <v>424</v>
      </c>
    </row>
    <row r="341" spans="2:5" hidden="1">
      <c r="B341" s="1" t="str">
        <f>+ "SENS"</f>
        <v>SENS</v>
      </c>
      <c r="C341" s="1" t="s">
        <v>425</v>
      </c>
      <c r="D341" s="1" t="s">
        <v>2</v>
      </c>
      <c r="E341" s="1" t="s">
        <v>426</v>
      </c>
    </row>
    <row r="342" spans="2:5" hidden="1">
      <c r="B342" s="1" t="str">
        <f>+ "SensrSvc"</f>
        <v>SensrSvc</v>
      </c>
      <c r="C342" s="1" t="s">
        <v>427</v>
      </c>
      <c r="D342" s="1" t="s">
        <v>2</v>
      </c>
      <c r="E342" s="1" t="s">
        <v>428</v>
      </c>
    </row>
    <row r="343" spans="2:5" hidden="1">
      <c r="B343" s="1" t="str">
        <f>+ "SessionEnv"</f>
        <v>SessionEnv</v>
      </c>
      <c r="C343" s="1" t="s">
        <v>429</v>
      </c>
      <c r="D343" s="1" t="s">
        <v>2</v>
      </c>
      <c r="E343" s="1" t="s">
        <v>430</v>
      </c>
    </row>
    <row r="344" spans="2:5" hidden="1">
      <c r="B344" s="1" t="str">
        <f>+ "ShellHWDetection"</f>
        <v>ShellHWDetection</v>
      </c>
      <c r="C344" s="1" t="s">
        <v>431</v>
      </c>
      <c r="D344" s="1" t="s">
        <v>2</v>
      </c>
      <c r="E344" s="1" t="s">
        <v>432</v>
      </c>
    </row>
    <row r="345" spans="2:5" hidden="1">
      <c r="B345" s="1" t="str">
        <f>+ "SNMPTRAP"</f>
        <v>SNMPTRAP</v>
      </c>
      <c r="C345" s="1" t="s">
        <v>433</v>
      </c>
      <c r="D345" s="1" t="s">
        <v>2</v>
      </c>
      <c r="E345" s="1" t="s">
        <v>434</v>
      </c>
    </row>
    <row r="346" spans="2:5" hidden="1">
      <c r="B346" s="1" t="str">
        <f>+ "Spooler"</f>
        <v>Spooler</v>
      </c>
      <c r="C346" s="1" t="s">
        <v>435</v>
      </c>
      <c r="D346" s="1" t="s">
        <v>2</v>
      </c>
      <c r="E346" s="1" t="s">
        <v>436</v>
      </c>
    </row>
    <row r="347" spans="2:5" hidden="1">
      <c r="B347" s="1" t="str">
        <f>+ "sppsvc"</f>
        <v>sppsvc</v>
      </c>
      <c r="C347" s="1" t="s">
        <v>437</v>
      </c>
      <c r="D347" s="1" t="s">
        <v>2</v>
      </c>
      <c r="E347" s="1" t="s">
        <v>438</v>
      </c>
    </row>
    <row r="348" spans="2:5" hidden="1">
      <c r="B348" s="1" t="str">
        <f>+ "sppuinotify"</f>
        <v>sppuinotify</v>
      </c>
      <c r="C348" s="1" t="s">
        <v>439</v>
      </c>
      <c r="D348" s="1" t="s">
        <v>2</v>
      </c>
      <c r="E348" s="1" t="s">
        <v>440</v>
      </c>
    </row>
    <row r="349" spans="2:5" hidden="1">
      <c r="B349" s="1" t="str">
        <f>+ "SSDPSRV"</f>
        <v>SSDPSRV</v>
      </c>
      <c r="C349" s="1" t="s">
        <v>441</v>
      </c>
      <c r="D349" s="1" t="s">
        <v>2</v>
      </c>
      <c r="E349" s="1" t="s">
        <v>442</v>
      </c>
    </row>
    <row r="350" spans="2:5" hidden="1">
      <c r="B350" s="1" t="str">
        <f>+ "SstpSvc"</f>
        <v>SstpSvc</v>
      </c>
      <c r="C350" s="1" t="s">
        <v>443</v>
      </c>
      <c r="D350" s="1" t="s">
        <v>2</v>
      </c>
      <c r="E350" s="1" t="s">
        <v>444</v>
      </c>
    </row>
    <row r="351" spans="2:5" hidden="1">
      <c r="B351" s="1" t="str">
        <f>+ "stisvc"</f>
        <v>stisvc</v>
      </c>
      <c r="C351" s="1" t="s">
        <v>445</v>
      </c>
      <c r="D351" s="1" t="s">
        <v>2</v>
      </c>
      <c r="E351" s="1" t="s">
        <v>446</v>
      </c>
    </row>
    <row r="352" spans="2:5" hidden="1">
      <c r="B352" s="1" t="str">
        <f>+ "swprv"</f>
        <v>swprv</v>
      </c>
      <c r="C352" s="1" t="s">
        <v>447</v>
      </c>
      <c r="D352" s="1" t="s">
        <v>2</v>
      </c>
      <c r="E352" s="1" t="s">
        <v>448</v>
      </c>
    </row>
    <row r="353" spans="2:5" hidden="1">
      <c r="B353" s="1" t="str">
        <f>+ "SysMain"</f>
        <v>SysMain</v>
      </c>
      <c r="C353" s="1" t="s">
        <v>449</v>
      </c>
      <c r="D353" s="1" t="s">
        <v>2</v>
      </c>
      <c r="E353" s="1" t="s">
        <v>450</v>
      </c>
    </row>
    <row r="354" spans="2:5" hidden="1">
      <c r="B354" s="1" t="str">
        <f>+ "TabletInputService"</f>
        <v>TabletInputService</v>
      </c>
      <c r="C354" s="1" t="s">
        <v>451</v>
      </c>
      <c r="D354" s="1" t="s">
        <v>2</v>
      </c>
      <c r="E354" s="1" t="s">
        <v>452</v>
      </c>
    </row>
    <row r="355" spans="2:5" hidden="1">
      <c r="B355" s="1" t="str">
        <f>+ "TapiSrv"</f>
        <v>TapiSrv</v>
      </c>
      <c r="C355" s="1" t="s">
        <v>453</v>
      </c>
      <c r="D355" s="1" t="s">
        <v>2</v>
      </c>
      <c r="E355" s="1" t="s">
        <v>454</v>
      </c>
    </row>
    <row r="356" spans="2:5" hidden="1">
      <c r="B356" s="1" t="str">
        <f>+ "TBS"</f>
        <v>TBS</v>
      </c>
      <c r="C356" s="1" t="s">
        <v>455</v>
      </c>
      <c r="D356" s="1" t="s">
        <v>2</v>
      </c>
      <c r="E356" s="1" t="s">
        <v>456</v>
      </c>
    </row>
    <row r="357" spans="2:5" hidden="1">
      <c r="B357" s="1" t="str">
        <f>+ "TermService"</f>
        <v>TermService</v>
      </c>
      <c r="C357" s="1" t="s">
        <v>457</v>
      </c>
      <c r="D357" s="1" t="s">
        <v>2</v>
      </c>
      <c r="E357" s="1" t="s">
        <v>458</v>
      </c>
    </row>
    <row r="358" spans="2:5" hidden="1">
      <c r="B358" s="1" t="str">
        <f>+ "Themes"</f>
        <v>Themes</v>
      </c>
      <c r="C358" s="1" t="s">
        <v>459</v>
      </c>
      <c r="D358" s="1" t="s">
        <v>2</v>
      </c>
      <c r="E358" s="1" t="s">
        <v>460</v>
      </c>
    </row>
    <row r="359" spans="2:5" hidden="1">
      <c r="B359" s="1" t="str">
        <f>+ "THREADORDER"</f>
        <v>THREADORDER</v>
      </c>
      <c r="C359" s="1" t="s">
        <v>461</v>
      </c>
      <c r="D359" s="1" t="s">
        <v>2</v>
      </c>
      <c r="E359" s="1" t="s">
        <v>353</v>
      </c>
    </row>
    <row r="360" spans="2:5" hidden="1">
      <c r="B360" s="1" t="str">
        <f>+ "TrkWks"</f>
        <v>TrkWks</v>
      </c>
      <c r="C360" s="1" t="s">
        <v>462</v>
      </c>
      <c r="D360" s="1" t="s">
        <v>2</v>
      </c>
      <c r="E360" s="1" t="s">
        <v>463</v>
      </c>
    </row>
    <row r="361" spans="2:5" hidden="1">
      <c r="B361" s="1" t="str">
        <f>+ "TrustedInstaller"</f>
        <v>TrustedInstaller</v>
      </c>
      <c r="C361" s="1" t="s">
        <v>464</v>
      </c>
      <c r="D361" s="1" t="s">
        <v>2</v>
      </c>
      <c r="E361" s="1" t="s">
        <v>465</v>
      </c>
    </row>
    <row r="362" spans="2:5" hidden="1">
      <c r="B362" s="1" t="str">
        <f>+ "UI0Detect"</f>
        <v>UI0Detect</v>
      </c>
      <c r="C362" s="1" t="s">
        <v>466</v>
      </c>
      <c r="D362" s="1" t="s">
        <v>2</v>
      </c>
      <c r="E362" s="1" t="s">
        <v>467</v>
      </c>
    </row>
    <row r="363" spans="2:5" hidden="1">
      <c r="B363" s="1" t="str">
        <f>+ "UmRdpService"</f>
        <v>UmRdpService</v>
      </c>
      <c r="C363" s="1" t="s">
        <v>468</v>
      </c>
      <c r="D363" s="1" t="s">
        <v>2</v>
      </c>
      <c r="E363" s="1" t="s">
        <v>469</v>
      </c>
    </row>
    <row r="364" spans="2:5" hidden="1">
      <c r="B364" s="1" t="str">
        <f>+ "upnphost"</f>
        <v>upnphost</v>
      </c>
      <c r="C364" s="1" t="s">
        <v>470</v>
      </c>
      <c r="D364" s="1" t="s">
        <v>2</v>
      </c>
      <c r="E364" s="1" t="s">
        <v>471</v>
      </c>
    </row>
    <row r="365" spans="2:5" hidden="1">
      <c r="B365" s="1" t="str">
        <f>+ "UxSms"</f>
        <v>UxSms</v>
      </c>
      <c r="C365" s="1" t="s">
        <v>472</v>
      </c>
      <c r="D365" s="1" t="s">
        <v>2</v>
      </c>
      <c r="E365" s="1" t="s">
        <v>473</v>
      </c>
    </row>
    <row r="366" spans="2:5" hidden="1">
      <c r="B366" s="1" t="str">
        <f>+ "VaultSvc"</f>
        <v>VaultSvc</v>
      </c>
      <c r="C366" s="1" t="s">
        <v>474</v>
      </c>
      <c r="D366" s="1" t="s">
        <v>2</v>
      </c>
      <c r="E366" s="1" t="s">
        <v>297</v>
      </c>
    </row>
    <row r="367" spans="2:5" hidden="1">
      <c r="B367" s="1" t="str">
        <f>+ "vds"</f>
        <v>vds</v>
      </c>
      <c r="C367" s="1" t="s">
        <v>475</v>
      </c>
      <c r="D367" s="1" t="s">
        <v>2</v>
      </c>
      <c r="E367" s="1" t="s">
        <v>476</v>
      </c>
    </row>
    <row r="368" spans="2:5" hidden="1">
      <c r="B368" s="1" t="str">
        <f>+ "VSS"</f>
        <v>VSS</v>
      </c>
      <c r="C368" s="1" t="s">
        <v>477</v>
      </c>
      <c r="D368" s="1" t="s">
        <v>2</v>
      </c>
      <c r="E368" s="1" t="s">
        <v>478</v>
      </c>
    </row>
    <row r="369" spans="2:5" hidden="1">
      <c r="B369" s="1" t="str">
        <f>+ "W32Time"</f>
        <v>W32Time</v>
      </c>
      <c r="C369" s="1" t="s">
        <v>479</v>
      </c>
      <c r="D369" s="1" t="s">
        <v>2</v>
      </c>
      <c r="E369" s="1" t="s">
        <v>480</v>
      </c>
    </row>
    <row r="370" spans="2:5" hidden="1">
      <c r="B370" s="1" t="str">
        <f>+ "wbengine"</f>
        <v>wbengine</v>
      </c>
      <c r="C370" s="1" t="s">
        <v>481</v>
      </c>
      <c r="D370" s="1" t="s">
        <v>2</v>
      </c>
      <c r="E370" s="1" t="s">
        <v>482</v>
      </c>
    </row>
    <row r="371" spans="2:5" hidden="1">
      <c r="B371" s="1" t="str">
        <f>+ "WbioSrvc"</f>
        <v>WbioSrvc</v>
      </c>
      <c r="C371" s="1" t="s">
        <v>483</v>
      </c>
      <c r="D371" s="1" t="s">
        <v>2</v>
      </c>
      <c r="E371" s="1" t="s">
        <v>484</v>
      </c>
    </row>
    <row r="372" spans="2:5" hidden="1">
      <c r="B372" s="1" t="str">
        <f>+ "WcesComm"</f>
        <v>WcesComm</v>
      </c>
      <c r="C372" s="1" t="s">
        <v>485</v>
      </c>
      <c r="D372" s="1" t="s">
        <v>2</v>
      </c>
      <c r="E372" s="1" t="s">
        <v>486</v>
      </c>
    </row>
    <row r="373" spans="2:5" hidden="1">
      <c r="B373" s="1" t="str">
        <f>+ "wcncsvc"</f>
        <v>wcncsvc</v>
      </c>
      <c r="C373" s="1" t="s">
        <v>487</v>
      </c>
      <c r="D373" s="1" t="s">
        <v>2</v>
      </c>
      <c r="E373" s="1" t="s">
        <v>488</v>
      </c>
    </row>
    <row r="374" spans="2:5" hidden="1">
      <c r="B374" s="1" t="str">
        <f>+ "WcsPlugInService"</f>
        <v>WcsPlugInService</v>
      </c>
      <c r="C374" s="1" t="s">
        <v>489</v>
      </c>
      <c r="D374" s="1" t="s">
        <v>2</v>
      </c>
      <c r="E374" s="1" t="s">
        <v>490</v>
      </c>
    </row>
    <row r="375" spans="2:5" hidden="1">
      <c r="B375" s="1" t="str">
        <f>+ "WdiServiceHost"</f>
        <v>WdiServiceHost</v>
      </c>
      <c r="C375" s="1" t="s">
        <v>491</v>
      </c>
      <c r="D375" s="1" t="s">
        <v>2</v>
      </c>
      <c r="E375" s="1" t="s">
        <v>236</v>
      </c>
    </row>
    <row r="376" spans="2:5" hidden="1">
      <c r="B376" s="1" t="str">
        <f>+ "WdiSystemHost"</f>
        <v>WdiSystemHost</v>
      </c>
      <c r="C376" s="1" t="s">
        <v>492</v>
      </c>
      <c r="D376" s="1" t="s">
        <v>2</v>
      </c>
      <c r="E376" s="1" t="s">
        <v>236</v>
      </c>
    </row>
    <row r="377" spans="2:5" hidden="1">
      <c r="B377" s="1" t="str">
        <f>+ "WebClient"</f>
        <v>WebClient</v>
      </c>
      <c r="C377" s="1" t="s">
        <v>493</v>
      </c>
      <c r="D377" s="1" t="s">
        <v>2</v>
      </c>
      <c r="E377" s="1" t="s">
        <v>494</v>
      </c>
    </row>
    <row r="378" spans="2:5" hidden="1">
      <c r="B378" s="1" t="str">
        <f>+ "Wecsvc"</f>
        <v>Wecsvc</v>
      </c>
      <c r="C378" s="1" t="s">
        <v>495</v>
      </c>
      <c r="D378" s="1" t="s">
        <v>2</v>
      </c>
      <c r="E378" s="1" t="s">
        <v>496</v>
      </c>
    </row>
    <row r="379" spans="2:5" hidden="1">
      <c r="B379" s="1" t="str">
        <f>+ "wercplsupport"</f>
        <v>wercplsupport</v>
      </c>
      <c r="C379" s="1" t="s">
        <v>497</v>
      </c>
      <c r="D379" s="1" t="s">
        <v>2</v>
      </c>
      <c r="E379" s="1" t="s">
        <v>498</v>
      </c>
    </row>
    <row r="380" spans="2:5" hidden="1">
      <c r="B380" s="1" t="str">
        <f>+ "WerSvc"</f>
        <v>WerSvc</v>
      </c>
      <c r="C380" s="1" t="s">
        <v>499</v>
      </c>
      <c r="D380" s="1" t="s">
        <v>2</v>
      </c>
      <c r="E380" s="1" t="s">
        <v>500</v>
      </c>
    </row>
    <row r="381" spans="2:5" hidden="1">
      <c r="B381" s="1" t="str">
        <f>+ "WinDefend"</f>
        <v>WinDefend</v>
      </c>
      <c r="C381" s="1" t="s">
        <v>501</v>
      </c>
      <c r="D381" s="1" t="s">
        <v>2</v>
      </c>
      <c r="E381" s="1" t="s">
        <v>502</v>
      </c>
    </row>
    <row r="382" spans="2:5" hidden="1">
      <c r="B382" s="1" t="str">
        <f>+ "WinHttpAutoProxySvc"</f>
        <v>WinHttpAutoProxySvc</v>
      </c>
      <c r="C382" s="1" t="s">
        <v>503</v>
      </c>
      <c r="D382" s="1" t="s">
        <v>2</v>
      </c>
      <c r="E382" s="1" t="s">
        <v>504</v>
      </c>
    </row>
    <row r="383" spans="2:5" hidden="1">
      <c r="B383" s="1" t="str">
        <f>+ "Winmgmt"</f>
        <v>Winmgmt</v>
      </c>
      <c r="C383" s="1" t="s">
        <v>505</v>
      </c>
      <c r="D383" s="1" t="s">
        <v>2</v>
      </c>
      <c r="E383" s="1" t="s">
        <v>506</v>
      </c>
    </row>
    <row r="384" spans="2:5" hidden="1">
      <c r="B384" s="1" t="str">
        <f>+ "WinRM"</f>
        <v>WinRM</v>
      </c>
      <c r="C384" s="1" t="s">
        <v>507</v>
      </c>
      <c r="D384" s="1" t="s">
        <v>2</v>
      </c>
      <c r="E384" s="1" t="s">
        <v>508</v>
      </c>
    </row>
    <row r="385" spans="2:5" hidden="1">
      <c r="B385" s="1" t="str">
        <f>+ "Wlansvc"</f>
        <v>Wlansvc</v>
      </c>
      <c r="C385" s="1" t="s">
        <v>509</v>
      </c>
      <c r="D385" s="1" t="s">
        <v>2</v>
      </c>
      <c r="E385" s="1" t="s">
        <v>510</v>
      </c>
    </row>
    <row r="386" spans="2:5" hidden="1">
      <c r="B386" s="1" t="str">
        <f>+ "wmiApSrv"</f>
        <v>wmiApSrv</v>
      </c>
      <c r="C386" s="1" t="s">
        <v>511</v>
      </c>
      <c r="D386" s="1" t="s">
        <v>2</v>
      </c>
      <c r="E386" s="1" t="s">
        <v>512</v>
      </c>
    </row>
    <row r="387" spans="2:5" hidden="1">
      <c r="B387" s="1" t="str">
        <f>+ "WMPNetworkSvc"</f>
        <v>WMPNetworkSvc</v>
      </c>
      <c r="C387" s="1" t="s">
        <v>513</v>
      </c>
      <c r="D387" s="1" t="s">
        <v>2</v>
      </c>
      <c r="E387" s="1" t="s">
        <v>514</v>
      </c>
    </row>
    <row r="388" spans="2:5" hidden="1">
      <c r="B388" s="1" t="str">
        <f>+ "WPCSvc"</f>
        <v>WPCSvc</v>
      </c>
      <c r="C388" s="1" t="s">
        <v>515</v>
      </c>
      <c r="D388" s="1" t="s">
        <v>2</v>
      </c>
      <c r="E388" s="1" t="s">
        <v>516</v>
      </c>
    </row>
    <row r="389" spans="2:5" hidden="1">
      <c r="B389" s="1" t="str">
        <f>+ "WPDBusEnum"</f>
        <v>WPDBusEnum</v>
      </c>
      <c r="C389" s="1" t="s">
        <v>517</v>
      </c>
      <c r="D389" s="1" t="s">
        <v>2</v>
      </c>
      <c r="E389" s="1" t="s">
        <v>518</v>
      </c>
    </row>
    <row r="390" spans="2:5" hidden="1">
      <c r="B390" s="1" t="str">
        <f>+ "wscsvc"</f>
        <v>wscsvc</v>
      </c>
      <c r="C390" s="1" t="s">
        <v>519</v>
      </c>
      <c r="D390" s="1" t="s">
        <v>2</v>
      </c>
      <c r="E390" s="1" t="s">
        <v>520</v>
      </c>
    </row>
    <row r="391" spans="2:5" hidden="1">
      <c r="B391" s="1" t="str">
        <f>+ "WSearch"</f>
        <v>WSearch</v>
      </c>
      <c r="C391" s="1" t="s">
        <v>521</v>
      </c>
      <c r="D391" s="1" t="s">
        <v>2</v>
      </c>
      <c r="E391" s="1" t="s">
        <v>522</v>
      </c>
    </row>
    <row r="392" spans="2:5" hidden="1">
      <c r="B392" s="1" t="str">
        <f>+ "wuauserv"</f>
        <v>wuauserv</v>
      </c>
      <c r="C392" s="1" t="s">
        <v>523</v>
      </c>
      <c r="D392" s="1" t="s">
        <v>2</v>
      </c>
      <c r="E392" s="1" t="s">
        <v>524</v>
      </c>
    </row>
    <row r="393" spans="2:5" hidden="1">
      <c r="B393" s="1" t="str">
        <f>+ "wudfsvc"</f>
        <v>wudfsvc</v>
      </c>
      <c r="C393" s="1" t="s">
        <v>525</v>
      </c>
      <c r="D393" s="1" t="s">
        <v>2</v>
      </c>
      <c r="E393" s="1" t="s">
        <v>526</v>
      </c>
    </row>
    <row r="394" spans="2:5" hidden="1">
      <c r="B394" s="1" t="str">
        <f>+ "WwanSvc"</f>
        <v>WwanSvc</v>
      </c>
      <c r="C394" s="1" t="s">
        <v>527</v>
      </c>
      <c r="D394" s="1" t="s">
        <v>2</v>
      </c>
      <c r="E394" s="1" t="s">
        <v>528</v>
      </c>
    </row>
    <row r="395" spans="2:5">
      <c r="B395" s="1" t="s">
        <v>246</v>
      </c>
    </row>
    <row r="396" spans="2:5" hidden="1">
      <c r="B396" s="1" t="str">
        <f>+ "1394ohci"</f>
        <v>1394ohci</v>
      </c>
      <c r="C396" s="1" t="s">
        <v>529</v>
      </c>
      <c r="D396" s="1" t="s">
        <v>2</v>
      </c>
      <c r="E396" s="1" t="s">
        <v>530</v>
      </c>
    </row>
    <row r="397" spans="2:5" hidden="1">
      <c r="B397" s="1" t="str">
        <f>+ "ACPI"</f>
        <v>ACPI</v>
      </c>
      <c r="C397" s="1" t="s">
        <v>531</v>
      </c>
      <c r="D397" s="1" t="s">
        <v>2</v>
      </c>
      <c r="E397" s="1" t="s">
        <v>532</v>
      </c>
    </row>
    <row r="398" spans="2:5" hidden="1">
      <c r="B398" s="1" t="str">
        <f>+ "AcpiPmi"</f>
        <v>AcpiPmi</v>
      </c>
      <c r="C398" s="1" t="s">
        <v>533</v>
      </c>
      <c r="D398" s="1" t="s">
        <v>2</v>
      </c>
      <c r="E398" s="1" t="s">
        <v>534</v>
      </c>
    </row>
    <row r="399" spans="2:5">
      <c r="B399" s="1" t="str">
        <f>+ "adp94xx"</f>
        <v>adp94xx</v>
      </c>
      <c r="C399" s="1" t="s">
        <v>535</v>
      </c>
      <c r="D399" s="1" t="s">
        <v>536</v>
      </c>
      <c r="E399" s="1" t="s">
        <v>537</v>
      </c>
    </row>
    <row r="400" spans="2:5">
      <c r="B400" s="1" t="str">
        <f>+ "adpahci"</f>
        <v>adpahci</v>
      </c>
      <c r="C400" s="1" t="s">
        <v>538</v>
      </c>
      <c r="D400" s="1" t="s">
        <v>536</v>
      </c>
      <c r="E400" s="1" t="s">
        <v>539</v>
      </c>
    </row>
    <row r="401" spans="2:5">
      <c r="B401" s="1" t="str">
        <f>+ "adpu320"</f>
        <v>adpu320</v>
      </c>
      <c r="C401" s="1" t="s">
        <v>540</v>
      </c>
      <c r="D401" s="1" t="s">
        <v>536</v>
      </c>
      <c r="E401" s="1" t="s">
        <v>541</v>
      </c>
    </row>
    <row r="402" spans="2:5" hidden="1">
      <c r="B402" s="1" t="str">
        <f>+ "AFD"</f>
        <v>AFD</v>
      </c>
      <c r="C402" s="1" t="s">
        <v>542</v>
      </c>
      <c r="D402" s="1" t="s">
        <v>2</v>
      </c>
      <c r="E402" s="1" t="s">
        <v>543</v>
      </c>
    </row>
    <row r="403" spans="2:5" hidden="1">
      <c r="B403" s="1" t="str">
        <f>+ "agp440"</f>
        <v>agp440</v>
      </c>
      <c r="C403" s="1" t="s">
        <v>544</v>
      </c>
      <c r="D403" s="1" t="s">
        <v>2</v>
      </c>
      <c r="E403" s="1" t="s">
        <v>545</v>
      </c>
    </row>
    <row r="404" spans="2:5">
      <c r="B404" s="1" t="str">
        <f>+ "aliide"</f>
        <v>aliide</v>
      </c>
      <c r="C404" s="1" t="s">
        <v>546</v>
      </c>
      <c r="D404" s="1" t="s">
        <v>547</v>
      </c>
      <c r="E404" s="1" t="s">
        <v>548</v>
      </c>
    </row>
    <row r="405" spans="2:5" hidden="1">
      <c r="B405" s="1" t="str">
        <f>+ "amdide"</f>
        <v>amdide</v>
      </c>
      <c r="C405" s="1" t="s">
        <v>549</v>
      </c>
      <c r="D405" s="1" t="s">
        <v>2</v>
      </c>
      <c r="E405" s="1" t="s">
        <v>550</v>
      </c>
    </row>
    <row r="406" spans="2:5" hidden="1">
      <c r="B406" s="1" t="str">
        <f>+ "AmdK8"</f>
        <v>AmdK8</v>
      </c>
      <c r="C406" s="1" t="s">
        <v>551</v>
      </c>
      <c r="D406" s="1" t="s">
        <v>2</v>
      </c>
      <c r="E406" s="1" t="s">
        <v>552</v>
      </c>
    </row>
    <row r="407" spans="2:5" hidden="1">
      <c r="B407" s="1" t="str">
        <f>+ "AmdPPM"</f>
        <v>AmdPPM</v>
      </c>
      <c r="C407" s="1" t="s">
        <v>551</v>
      </c>
      <c r="D407" s="1" t="s">
        <v>2</v>
      </c>
      <c r="E407" s="1" t="s">
        <v>553</v>
      </c>
    </row>
    <row r="408" spans="2:5">
      <c r="B408" s="1" t="str">
        <f>+ "amdsata"</f>
        <v>amdsata</v>
      </c>
      <c r="C408" s="1" t="s">
        <v>554</v>
      </c>
      <c r="D408" s="1" t="s">
        <v>555</v>
      </c>
      <c r="E408" s="1" t="s">
        <v>556</v>
      </c>
    </row>
    <row r="409" spans="2:5">
      <c r="B409" s="1" t="str">
        <f>+ "amdsbs"</f>
        <v>amdsbs</v>
      </c>
      <c r="C409" s="1" t="s">
        <v>557</v>
      </c>
      <c r="D409" s="1" t="s">
        <v>558</v>
      </c>
      <c r="E409" s="1" t="s">
        <v>559</v>
      </c>
    </row>
    <row r="410" spans="2:5">
      <c r="B410" s="1" t="str">
        <f>+ "amdxata"</f>
        <v>amdxata</v>
      </c>
      <c r="C410" s="1" t="s">
        <v>560</v>
      </c>
      <c r="D410" s="1" t="s">
        <v>555</v>
      </c>
      <c r="E410" s="1" t="s">
        <v>561</v>
      </c>
    </row>
    <row r="411" spans="2:5" hidden="1">
      <c r="B411" s="1" t="str">
        <f>+ "AppID"</f>
        <v>AppID</v>
      </c>
      <c r="C411" s="1" t="s">
        <v>562</v>
      </c>
      <c r="D411" s="1" t="s">
        <v>2</v>
      </c>
      <c r="E411" s="1" t="s">
        <v>563</v>
      </c>
    </row>
    <row r="412" spans="2:5">
      <c r="B412" s="1" t="str">
        <f>+ "arc"</f>
        <v>arc</v>
      </c>
      <c r="C412" s="1" t="s">
        <v>564</v>
      </c>
      <c r="D412" s="1" t="s">
        <v>536</v>
      </c>
      <c r="E412" s="1" t="s">
        <v>565</v>
      </c>
    </row>
    <row r="413" spans="2:5">
      <c r="B413" s="1" t="str">
        <f>+ "arcsas"</f>
        <v>arcsas</v>
      </c>
      <c r="C413" s="1" t="s">
        <v>566</v>
      </c>
      <c r="D413" s="1" t="s">
        <v>536</v>
      </c>
      <c r="E413" s="1" t="s">
        <v>567</v>
      </c>
    </row>
    <row r="414" spans="2:5" hidden="1">
      <c r="B414" s="1" t="str">
        <f>+ "AsyncMac"</f>
        <v>AsyncMac</v>
      </c>
      <c r="C414" s="1" t="s">
        <v>568</v>
      </c>
      <c r="D414" s="1" t="s">
        <v>2</v>
      </c>
      <c r="E414" s="1" t="s">
        <v>569</v>
      </c>
    </row>
    <row r="415" spans="2:5" hidden="1">
      <c r="B415" s="1" t="str">
        <f>+ "atapi"</f>
        <v>atapi</v>
      </c>
      <c r="C415" s="1" t="s">
        <v>570</v>
      </c>
      <c r="D415" s="1" t="s">
        <v>2</v>
      </c>
      <c r="E415" s="1" t="s">
        <v>571</v>
      </c>
    </row>
    <row r="416" spans="2:5">
      <c r="B416" s="1" t="str">
        <f>+ "b06bdrv"</f>
        <v>b06bdrv</v>
      </c>
      <c r="C416" s="1" t="s">
        <v>572</v>
      </c>
      <c r="D416" s="1" t="s">
        <v>573</v>
      </c>
      <c r="E416" s="1" t="s">
        <v>574</v>
      </c>
    </row>
    <row r="417" spans="2:5">
      <c r="B417" s="1" t="str">
        <f>+ "b57nd60a"</f>
        <v>b57nd60a</v>
      </c>
      <c r="C417" s="1" t="s">
        <v>575</v>
      </c>
      <c r="D417" s="1" t="s">
        <v>573</v>
      </c>
      <c r="E417" s="1" t="s">
        <v>576</v>
      </c>
    </row>
    <row r="418" spans="2:5" hidden="1">
      <c r="B418" s="1" t="str">
        <f>+ "Beep"</f>
        <v>Beep</v>
      </c>
      <c r="C418" s="1" t="s">
        <v>577</v>
      </c>
      <c r="D418" s="1" t="s">
        <v>2</v>
      </c>
      <c r="E418" s="1" t="s">
        <v>578</v>
      </c>
    </row>
    <row r="419" spans="2:5" hidden="1">
      <c r="B419" s="1" t="str">
        <f>+ "blbdrive"</f>
        <v>blbdrive</v>
      </c>
      <c r="C419" s="1" t="s">
        <v>579</v>
      </c>
      <c r="D419" s="1" t="s">
        <v>2</v>
      </c>
      <c r="E419" s="1" t="s">
        <v>580</v>
      </c>
    </row>
    <row r="420" spans="2:5" hidden="1">
      <c r="B420" s="1" t="str">
        <f>+ "bowser"</f>
        <v>bowser</v>
      </c>
      <c r="C420" s="1" t="s">
        <v>581</v>
      </c>
      <c r="D420" s="1" t="s">
        <v>2</v>
      </c>
      <c r="E420" s="1" t="s">
        <v>582</v>
      </c>
    </row>
    <row r="421" spans="2:5">
      <c r="B421" s="1" t="str">
        <f>+ "BrFiltLo"</f>
        <v>BrFiltLo</v>
      </c>
      <c r="C421" s="1" t="s">
        <v>583</v>
      </c>
      <c r="D421" s="1" t="s">
        <v>584</v>
      </c>
      <c r="E421" s="1" t="s">
        <v>585</v>
      </c>
    </row>
    <row r="422" spans="2:5">
      <c r="B422" s="1" t="str">
        <f>+ "BrFiltUp"</f>
        <v>BrFiltUp</v>
      </c>
      <c r="C422" s="1" t="s">
        <v>586</v>
      </c>
      <c r="D422" s="1" t="s">
        <v>584</v>
      </c>
      <c r="E422" s="1" t="s">
        <v>587</v>
      </c>
    </row>
    <row r="423" spans="2:5">
      <c r="B423" s="1" t="str">
        <f>+ "Brserid"</f>
        <v>Brserid</v>
      </c>
      <c r="C423" s="1" t="s">
        <v>588</v>
      </c>
      <c r="D423" s="1" t="s">
        <v>589</v>
      </c>
      <c r="E423" s="1" t="s">
        <v>590</v>
      </c>
    </row>
    <row r="424" spans="2:5">
      <c r="B424" s="1" t="str">
        <f>+ "BrSerWdm"</f>
        <v>BrSerWdm</v>
      </c>
      <c r="C424" s="1" t="s">
        <v>591</v>
      </c>
      <c r="D424" s="1" t="s">
        <v>589</v>
      </c>
      <c r="E424" s="1" t="s">
        <v>592</v>
      </c>
    </row>
    <row r="425" spans="2:5">
      <c r="B425" s="1" t="str">
        <f>+ "BrUsbMdm"</f>
        <v>BrUsbMdm</v>
      </c>
      <c r="C425" s="1" t="s">
        <v>593</v>
      </c>
      <c r="D425" s="1" t="s">
        <v>589</v>
      </c>
      <c r="E425" s="1" t="s">
        <v>594</v>
      </c>
    </row>
    <row r="426" spans="2:5">
      <c r="B426" s="1" t="str">
        <f>+ "BrUsbSer"</f>
        <v>BrUsbSer</v>
      </c>
      <c r="C426" s="1" t="s">
        <v>595</v>
      </c>
      <c r="D426" s="1" t="s">
        <v>589</v>
      </c>
      <c r="E426" s="1" t="s">
        <v>596</v>
      </c>
    </row>
    <row r="427" spans="2:5" hidden="1">
      <c r="B427" s="1" t="str">
        <f>+ "BthEnum"</f>
        <v>BthEnum</v>
      </c>
      <c r="C427" s="1" t="s">
        <v>597</v>
      </c>
      <c r="D427" s="1" t="s">
        <v>2</v>
      </c>
      <c r="E427" s="1" t="s">
        <v>598</v>
      </c>
    </row>
    <row r="428" spans="2:5" hidden="1">
      <c r="B428" s="1" t="str">
        <f>+ "BTHMODEM"</f>
        <v>BTHMODEM</v>
      </c>
      <c r="C428" s="1" t="s">
        <v>599</v>
      </c>
      <c r="D428" s="1" t="s">
        <v>2</v>
      </c>
      <c r="E428" s="1" t="s">
        <v>600</v>
      </c>
    </row>
    <row r="429" spans="2:5" hidden="1">
      <c r="B429" s="1" t="str">
        <f>+ "BthPan"</f>
        <v>BthPan</v>
      </c>
      <c r="C429" s="1" t="s">
        <v>601</v>
      </c>
      <c r="D429" s="1" t="s">
        <v>2</v>
      </c>
      <c r="E429" s="1" t="s">
        <v>602</v>
      </c>
    </row>
    <row r="430" spans="2:5" hidden="1">
      <c r="B430" s="1" t="str">
        <f>+ "BTHPORT"</f>
        <v>BTHPORT</v>
      </c>
      <c r="C430" s="1" t="s">
        <v>603</v>
      </c>
      <c r="D430" s="1" t="s">
        <v>2</v>
      </c>
      <c r="E430" s="1" t="s">
        <v>604</v>
      </c>
    </row>
    <row r="431" spans="2:5" hidden="1">
      <c r="B431" s="1" t="str">
        <f>+ "BTHUSB"</f>
        <v>BTHUSB</v>
      </c>
      <c r="C431" s="1" t="s">
        <v>605</v>
      </c>
      <c r="D431" s="1" t="s">
        <v>2</v>
      </c>
      <c r="E431" s="1" t="s">
        <v>606</v>
      </c>
    </row>
    <row r="432" spans="2:5">
      <c r="B432" s="1" t="str">
        <f>+ "btusbflt"</f>
        <v>btusbflt</v>
      </c>
      <c r="C432" s="1" t="s">
        <v>607</v>
      </c>
      <c r="D432" s="1" t="s">
        <v>608</v>
      </c>
      <c r="E432" s="1" t="s">
        <v>609</v>
      </c>
    </row>
    <row r="433" spans="2:5" hidden="1">
      <c r="B433" s="1" t="str">
        <f>+ "cdrom"</f>
        <v>cdrom</v>
      </c>
      <c r="C433" s="1" t="s">
        <v>610</v>
      </c>
      <c r="D433" s="1" t="s">
        <v>2</v>
      </c>
      <c r="E433" s="1" t="s">
        <v>611</v>
      </c>
    </row>
    <row r="434" spans="2:5" hidden="1">
      <c r="B434" s="1" t="str">
        <f>+ "circlass"</f>
        <v>circlass</v>
      </c>
      <c r="C434" s="1" t="s">
        <v>612</v>
      </c>
      <c r="D434" s="1" t="s">
        <v>2</v>
      </c>
      <c r="E434" s="1" t="s">
        <v>613</v>
      </c>
    </row>
    <row r="435" spans="2:5" hidden="1">
      <c r="B435" s="1" t="str">
        <f>+ "CLFS"</f>
        <v>CLFS</v>
      </c>
      <c r="C435" s="1" t="s">
        <v>614</v>
      </c>
      <c r="D435" s="1" t="s">
        <v>2</v>
      </c>
      <c r="E435" s="1" t="s">
        <v>615</v>
      </c>
    </row>
    <row r="436" spans="2:5" hidden="1">
      <c r="B436" s="1" t="str">
        <f>+ "CmBatt"</f>
        <v>CmBatt</v>
      </c>
      <c r="C436" s="1" t="s">
        <v>616</v>
      </c>
      <c r="D436" s="1" t="s">
        <v>2</v>
      </c>
      <c r="E436" s="1" t="s">
        <v>617</v>
      </c>
    </row>
    <row r="437" spans="2:5">
      <c r="B437" s="1" t="str">
        <f>+ "cmdide"</f>
        <v>cmdide</v>
      </c>
      <c r="C437" s="1" t="s">
        <v>618</v>
      </c>
      <c r="D437" s="1" t="s">
        <v>619</v>
      </c>
      <c r="E437" s="1" t="s">
        <v>620</v>
      </c>
    </row>
    <row r="438" spans="2:5" hidden="1">
      <c r="B438" s="1" t="str">
        <f>+ "CNG"</f>
        <v>CNG</v>
      </c>
      <c r="C438" s="1" t="s">
        <v>621</v>
      </c>
      <c r="D438" s="1" t="s">
        <v>2</v>
      </c>
      <c r="E438" s="1" t="s">
        <v>622</v>
      </c>
    </row>
    <row r="439" spans="2:5" hidden="1">
      <c r="B439" s="1" t="str">
        <f>+ "Compbatt"</f>
        <v>Compbatt</v>
      </c>
      <c r="C439" s="1" t="s">
        <v>623</v>
      </c>
      <c r="D439" s="1" t="s">
        <v>2</v>
      </c>
      <c r="E439" s="1" t="s">
        <v>624</v>
      </c>
    </row>
    <row r="440" spans="2:5" hidden="1">
      <c r="B440" s="1" t="str">
        <f>+ "CompositeBus"</f>
        <v>CompositeBus</v>
      </c>
      <c r="C440" s="1" t="s">
        <v>625</v>
      </c>
      <c r="D440" s="1" t="s">
        <v>2</v>
      </c>
      <c r="E440" s="1" t="s">
        <v>626</v>
      </c>
    </row>
    <row r="441" spans="2:5" hidden="1">
      <c r="B441" s="1" t="str">
        <f>+ "CSC"</f>
        <v>CSC</v>
      </c>
      <c r="C441" s="1" t="s">
        <v>627</v>
      </c>
      <c r="D441" s="1" t="s">
        <v>2</v>
      </c>
      <c r="E441" s="1" t="s">
        <v>628</v>
      </c>
    </row>
    <row r="442" spans="2:5">
      <c r="B442" s="1" t="str">
        <f>+ "ctxusbm"</f>
        <v>ctxusbm</v>
      </c>
      <c r="C442" s="1" t="s">
        <v>629</v>
      </c>
      <c r="D442" s="1" t="s">
        <v>28</v>
      </c>
      <c r="E442" s="1" t="s">
        <v>630</v>
      </c>
    </row>
    <row r="443" spans="2:5" hidden="1">
      <c r="B443" s="1" t="str">
        <f>+ "DfsC"</f>
        <v>DfsC</v>
      </c>
      <c r="C443" s="1" t="s">
        <v>631</v>
      </c>
      <c r="D443" s="1" t="s">
        <v>2</v>
      </c>
      <c r="E443" s="1" t="s">
        <v>632</v>
      </c>
    </row>
    <row r="444" spans="2:5" hidden="1">
      <c r="B444" s="1" t="str">
        <f>+ "discache"</f>
        <v>discache</v>
      </c>
      <c r="C444" s="1" t="s">
        <v>633</v>
      </c>
      <c r="D444" s="1" t="s">
        <v>2</v>
      </c>
      <c r="E444" s="1" t="s">
        <v>634</v>
      </c>
    </row>
    <row r="445" spans="2:5" hidden="1">
      <c r="B445" s="1" t="str">
        <f>+ "Disk"</f>
        <v>Disk</v>
      </c>
      <c r="C445" s="1" t="s">
        <v>635</v>
      </c>
      <c r="D445" s="1" t="s">
        <v>2</v>
      </c>
      <c r="E445" s="1" t="s">
        <v>636</v>
      </c>
    </row>
    <row r="446" spans="2:5" hidden="1">
      <c r="B446" s="1" t="str">
        <f>+ "Dot4"</f>
        <v>Dot4</v>
      </c>
      <c r="C446" s="1" t="s">
        <v>637</v>
      </c>
      <c r="D446" s="1" t="s">
        <v>2</v>
      </c>
      <c r="E446" s="1" t="s">
        <v>638</v>
      </c>
    </row>
    <row r="447" spans="2:5" hidden="1">
      <c r="B447" s="1" t="str">
        <f>+ "Dot4Print"</f>
        <v>Dot4Print</v>
      </c>
      <c r="C447" s="1" t="s">
        <v>639</v>
      </c>
      <c r="D447" s="1" t="s">
        <v>2</v>
      </c>
      <c r="E447" s="1" t="s">
        <v>640</v>
      </c>
    </row>
    <row r="448" spans="2:5" hidden="1">
      <c r="B448" s="1" t="str">
        <f>+ "drmkaud"</f>
        <v>drmkaud</v>
      </c>
      <c r="C448" s="1" t="s">
        <v>641</v>
      </c>
      <c r="D448" s="1" t="s">
        <v>2</v>
      </c>
      <c r="E448" s="1" t="s">
        <v>642</v>
      </c>
    </row>
    <row r="449" spans="2:5" hidden="1">
      <c r="B449" s="1" t="str">
        <f>+ "DXGKrnl"</f>
        <v>DXGKrnl</v>
      </c>
      <c r="C449" s="1" t="s">
        <v>643</v>
      </c>
      <c r="D449" s="1" t="s">
        <v>2</v>
      </c>
      <c r="E449" s="1" t="s">
        <v>644</v>
      </c>
    </row>
    <row r="450" spans="2:5">
      <c r="B450" s="1" t="str">
        <f>+ "ebdrv"</f>
        <v>ebdrv</v>
      </c>
      <c r="C450" s="1" t="s">
        <v>645</v>
      </c>
      <c r="D450" s="1" t="s">
        <v>573</v>
      </c>
      <c r="E450" s="1" t="s">
        <v>646</v>
      </c>
    </row>
    <row r="451" spans="2:5">
      <c r="B451" s="1" t="str">
        <f>+ "ElbyCDIO"</f>
        <v>ElbyCDIO</v>
      </c>
      <c r="C451" s="1" t="s">
        <v>647</v>
      </c>
      <c r="D451" s="1" t="s">
        <v>31</v>
      </c>
      <c r="E451" s="1" t="s">
        <v>648</v>
      </c>
    </row>
    <row r="452" spans="2:5">
      <c r="B452" s="1" t="str">
        <f>+ "elxstor"</f>
        <v>elxstor</v>
      </c>
      <c r="C452" s="1" t="s">
        <v>649</v>
      </c>
      <c r="D452" s="1" t="s">
        <v>650</v>
      </c>
      <c r="E452" s="1" t="s">
        <v>651</v>
      </c>
    </row>
    <row r="453" spans="2:5" hidden="1">
      <c r="B453" s="1" t="str">
        <f>+ "ErrDev"</f>
        <v>ErrDev</v>
      </c>
      <c r="C453" s="1" t="s">
        <v>652</v>
      </c>
      <c r="D453" s="1" t="s">
        <v>2</v>
      </c>
      <c r="E453" s="1" t="s">
        <v>653</v>
      </c>
    </row>
    <row r="454" spans="2:5" hidden="1">
      <c r="B454" s="1" t="str">
        <f>+ "exfat"</f>
        <v>exfat</v>
      </c>
      <c r="C454" s="1" t="s">
        <v>654</v>
      </c>
      <c r="D454" s="1" t="s">
        <v>2</v>
      </c>
      <c r="E454" s="1" t="s">
        <v>655</v>
      </c>
    </row>
    <row r="455" spans="2:5" hidden="1">
      <c r="B455" s="1" t="str">
        <f>+ "fastfat"</f>
        <v>fastfat</v>
      </c>
      <c r="C455" s="1" t="s">
        <v>656</v>
      </c>
      <c r="D455" s="1" t="s">
        <v>2</v>
      </c>
      <c r="E455" s="1" t="s">
        <v>657</v>
      </c>
    </row>
    <row r="456" spans="2:5" hidden="1">
      <c r="B456" s="1" t="str">
        <f>+ "fdc"</f>
        <v>fdc</v>
      </c>
      <c r="C456" s="1" t="s">
        <v>658</v>
      </c>
      <c r="D456" s="1" t="s">
        <v>2</v>
      </c>
      <c r="E456" s="1" t="s">
        <v>659</v>
      </c>
    </row>
    <row r="457" spans="2:5" hidden="1">
      <c r="B457" s="1" t="str">
        <f>+ "FileInfo"</f>
        <v>FileInfo</v>
      </c>
      <c r="C457" s="1" t="s">
        <v>660</v>
      </c>
      <c r="D457" s="1" t="s">
        <v>2</v>
      </c>
      <c r="E457" s="1" t="s">
        <v>661</v>
      </c>
    </row>
    <row r="458" spans="2:5" hidden="1">
      <c r="B458" s="1" t="str">
        <f>+ "Filetrace"</f>
        <v>Filetrace</v>
      </c>
      <c r="C458" s="1" t="s">
        <v>662</v>
      </c>
      <c r="D458" s="1" t="s">
        <v>2</v>
      </c>
      <c r="E458" s="1" t="s">
        <v>663</v>
      </c>
    </row>
    <row r="459" spans="2:5" hidden="1">
      <c r="B459" s="1" t="str">
        <f>+ "flpydisk"</f>
        <v>flpydisk</v>
      </c>
      <c r="C459" s="1" t="s">
        <v>664</v>
      </c>
      <c r="D459" s="1" t="s">
        <v>2</v>
      </c>
      <c r="E459" s="1" t="s">
        <v>665</v>
      </c>
    </row>
    <row r="460" spans="2:5" hidden="1">
      <c r="B460" s="1" t="str">
        <f>+ "FltMgr"</f>
        <v>FltMgr</v>
      </c>
      <c r="C460" s="1" t="s">
        <v>666</v>
      </c>
      <c r="D460" s="1" t="s">
        <v>2</v>
      </c>
      <c r="E460" s="1" t="s">
        <v>667</v>
      </c>
    </row>
    <row r="461" spans="2:5" hidden="1">
      <c r="B461" s="1" t="str">
        <f>+ "FsDepends"</f>
        <v>FsDepends</v>
      </c>
      <c r="C461" s="1" t="s">
        <v>668</v>
      </c>
      <c r="D461" s="1" t="s">
        <v>2</v>
      </c>
      <c r="E461" s="1" t="s">
        <v>669</v>
      </c>
    </row>
    <row r="462" spans="2:5" hidden="1">
      <c r="B462" s="1" t="str">
        <f>+ "fvevol"</f>
        <v>fvevol</v>
      </c>
      <c r="C462" s="1" t="s">
        <v>670</v>
      </c>
      <c r="D462" s="1" t="s">
        <v>2</v>
      </c>
      <c r="E462" s="1" t="s">
        <v>671</v>
      </c>
    </row>
    <row r="463" spans="2:5" hidden="1">
      <c r="B463" s="1" t="str">
        <f>+ "gagp30kx"</f>
        <v>gagp30kx</v>
      </c>
      <c r="C463" s="1" t="s">
        <v>672</v>
      </c>
      <c r="D463" s="1" t="s">
        <v>2</v>
      </c>
      <c r="E463" s="1" t="s">
        <v>673</v>
      </c>
    </row>
    <row r="464" spans="2:5">
      <c r="B464" s="1" t="str">
        <f>+ "hcw85cir"</f>
        <v>hcw85cir</v>
      </c>
      <c r="C464" s="1" t="s">
        <v>674</v>
      </c>
      <c r="D464" s="1" t="s">
        <v>675</v>
      </c>
      <c r="E464" s="1" t="s">
        <v>676</v>
      </c>
    </row>
    <row r="465" spans="2:5" hidden="1">
      <c r="B465" s="1" t="str">
        <f>+ "HdAudAddService"</f>
        <v>HdAudAddService</v>
      </c>
      <c r="C465" s="1" t="s">
        <v>677</v>
      </c>
      <c r="D465" s="1" t="s">
        <v>2</v>
      </c>
      <c r="E465" s="1" t="s">
        <v>678</v>
      </c>
    </row>
    <row r="466" spans="2:5" hidden="1">
      <c r="B466" s="1" t="str">
        <f>+ "HDAudBus"</f>
        <v>HDAudBus</v>
      </c>
      <c r="C466" s="1" t="s">
        <v>679</v>
      </c>
      <c r="D466" s="1" t="s">
        <v>2</v>
      </c>
      <c r="E466" s="1" t="s">
        <v>680</v>
      </c>
    </row>
    <row r="467" spans="2:5" hidden="1">
      <c r="B467" s="1" t="str">
        <f>+ "HidBatt"</f>
        <v>HidBatt</v>
      </c>
      <c r="C467" s="1" t="s">
        <v>681</v>
      </c>
      <c r="D467" s="1" t="s">
        <v>2</v>
      </c>
      <c r="E467" s="1" t="s">
        <v>682</v>
      </c>
    </row>
    <row r="468" spans="2:5" hidden="1">
      <c r="B468" s="1" t="str">
        <f>+ "HidBth"</f>
        <v>HidBth</v>
      </c>
      <c r="C468" s="1" t="s">
        <v>683</v>
      </c>
      <c r="D468" s="1" t="s">
        <v>2</v>
      </c>
      <c r="E468" s="1" t="s">
        <v>684</v>
      </c>
    </row>
    <row r="469" spans="2:5" hidden="1">
      <c r="B469" s="1" t="str">
        <f>+ "HidIr"</f>
        <v>HidIr</v>
      </c>
      <c r="C469" s="1" t="s">
        <v>685</v>
      </c>
      <c r="D469" s="1" t="s">
        <v>2</v>
      </c>
      <c r="E469" s="1" t="s">
        <v>686</v>
      </c>
    </row>
    <row r="470" spans="2:5" hidden="1">
      <c r="B470" s="1" t="str">
        <f>+ "HidUsb"</f>
        <v>HidUsb</v>
      </c>
      <c r="C470" s="1" t="s">
        <v>687</v>
      </c>
      <c r="D470" s="1" t="s">
        <v>2</v>
      </c>
      <c r="E470" s="1" t="s">
        <v>688</v>
      </c>
    </row>
    <row r="471" spans="2:5">
      <c r="B471" s="1" t="str">
        <f>+ "HpSAMD"</f>
        <v>HpSAMD</v>
      </c>
      <c r="C471" s="1" t="s">
        <v>689</v>
      </c>
      <c r="D471" s="1" t="s">
        <v>690</v>
      </c>
      <c r="E471" s="1" t="s">
        <v>691</v>
      </c>
    </row>
    <row r="472" spans="2:5" hidden="1">
      <c r="B472" s="1" t="str">
        <f>+ "HTTP"</f>
        <v>HTTP</v>
      </c>
      <c r="C472" s="1" t="s">
        <v>692</v>
      </c>
      <c r="D472" s="1" t="s">
        <v>2</v>
      </c>
      <c r="E472" s="1" t="s">
        <v>693</v>
      </c>
    </row>
    <row r="473" spans="2:5" hidden="1">
      <c r="B473" s="1" t="str">
        <f>+ "hwpolicy"</f>
        <v>hwpolicy</v>
      </c>
      <c r="C473" s="1" t="s">
        <v>694</v>
      </c>
      <c r="D473" s="1" t="s">
        <v>2</v>
      </c>
      <c r="E473" s="1" t="s">
        <v>695</v>
      </c>
    </row>
    <row r="474" spans="2:5" hidden="1">
      <c r="B474" s="1" t="str">
        <f>+ "i8042prt"</f>
        <v>i8042prt</v>
      </c>
      <c r="C474" s="1" t="s">
        <v>696</v>
      </c>
      <c r="D474" s="1" t="s">
        <v>2</v>
      </c>
      <c r="E474" s="1" t="s">
        <v>697</v>
      </c>
    </row>
    <row r="475" spans="2:5">
      <c r="B475" s="1" t="str">
        <f>+ "iaStorV"</f>
        <v>iaStorV</v>
      </c>
      <c r="C475" s="1" t="s">
        <v>698</v>
      </c>
      <c r="D475" s="1" t="s">
        <v>699</v>
      </c>
      <c r="E475" s="1" t="s">
        <v>700</v>
      </c>
    </row>
    <row r="476" spans="2:5">
      <c r="B476" s="1" t="str">
        <f>+ "iirsp"</f>
        <v>iirsp</v>
      </c>
      <c r="C476" s="1" t="s">
        <v>701</v>
      </c>
      <c r="D476" s="1" t="s">
        <v>702</v>
      </c>
      <c r="E476" s="1" t="s">
        <v>703</v>
      </c>
    </row>
    <row r="477" spans="2:5">
      <c r="B477" s="1" t="str">
        <f>+ "IntcAzAudAddService"</f>
        <v>IntcAzAudAddService</v>
      </c>
      <c r="C477" s="1" t="s">
        <v>704</v>
      </c>
      <c r="D477" s="1" t="s">
        <v>705</v>
      </c>
      <c r="E477" s="1" t="s">
        <v>706</v>
      </c>
    </row>
    <row r="478" spans="2:5" hidden="1">
      <c r="B478" s="1" t="str">
        <f>+ "intelide"</f>
        <v>intelide</v>
      </c>
      <c r="C478" s="1" t="s">
        <v>707</v>
      </c>
      <c r="D478" s="1" t="s">
        <v>2</v>
      </c>
      <c r="E478" s="1" t="s">
        <v>708</v>
      </c>
    </row>
    <row r="479" spans="2:5" hidden="1">
      <c r="B479" s="1" t="str">
        <f>+ "intelppm"</f>
        <v>intelppm</v>
      </c>
      <c r="C479" s="1" t="s">
        <v>551</v>
      </c>
      <c r="D479" s="1" t="s">
        <v>2</v>
      </c>
      <c r="E479" s="1" t="s">
        <v>709</v>
      </c>
    </row>
    <row r="480" spans="2:5" hidden="1">
      <c r="B480" s="1" t="str">
        <f>+ "IpFilterDriver"</f>
        <v>IpFilterDriver</v>
      </c>
      <c r="C480" s="1" t="s">
        <v>710</v>
      </c>
      <c r="D480" s="1" t="s">
        <v>2</v>
      </c>
      <c r="E480" s="1" t="s">
        <v>711</v>
      </c>
    </row>
    <row r="481" spans="2:5" hidden="1">
      <c r="B481" s="1" t="str">
        <f>+ "IPMIDRV"</f>
        <v>IPMIDRV</v>
      </c>
      <c r="C481" s="1" t="s">
        <v>712</v>
      </c>
      <c r="D481" s="1" t="s">
        <v>2</v>
      </c>
      <c r="E481" s="1" t="s">
        <v>713</v>
      </c>
    </row>
    <row r="482" spans="2:5" hidden="1">
      <c r="B482" s="1" t="str">
        <f>+ "IPNAT"</f>
        <v>IPNAT</v>
      </c>
      <c r="C482" s="1" t="s">
        <v>714</v>
      </c>
      <c r="D482" s="1" t="s">
        <v>2</v>
      </c>
      <c r="E482" s="1" t="s">
        <v>715</v>
      </c>
    </row>
    <row r="483" spans="2:5" hidden="1">
      <c r="B483" s="1" t="str">
        <f>+ "IRENUM"</f>
        <v>IRENUM</v>
      </c>
      <c r="C483" s="1" t="s">
        <v>716</v>
      </c>
      <c r="D483" s="1" t="s">
        <v>2</v>
      </c>
      <c r="E483" s="1" t="s">
        <v>717</v>
      </c>
    </row>
    <row r="484" spans="2:5" hidden="1">
      <c r="B484" s="1" t="str">
        <f>+ "isapnp"</f>
        <v>isapnp</v>
      </c>
      <c r="C484" s="1" t="s">
        <v>718</v>
      </c>
      <c r="D484" s="1" t="s">
        <v>2</v>
      </c>
      <c r="E484" s="1" t="s">
        <v>719</v>
      </c>
    </row>
    <row r="485" spans="2:5" hidden="1">
      <c r="B485" s="1" t="str">
        <f>+ "iScsiPrt"</f>
        <v>iScsiPrt</v>
      </c>
      <c r="C485" s="1" t="s">
        <v>720</v>
      </c>
      <c r="D485" s="1" t="s">
        <v>2</v>
      </c>
      <c r="E485" s="1" t="s">
        <v>721</v>
      </c>
    </row>
    <row r="486" spans="2:5" hidden="1">
      <c r="B486" s="1" t="str">
        <f>+ "kbdclass"</f>
        <v>kbdclass</v>
      </c>
      <c r="C486" s="1" t="s">
        <v>722</v>
      </c>
      <c r="D486" s="1" t="s">
        <v>2</v>
      </c>
      <c r="E486" s="1" t="s">
        <v>723</v>
      </c>
    </row>
    <row r="487" spans="2:5" hidden="1">
      <c r="B487" s="1" t="str">
        <f>+ "kbdhid"</f>
        <v>kbdhid</v>
      </c>
      <c r="C487" s="1" t="s">
        <v>724</v>
      </c>
      <c r="D487" s="1" t="s">
        <v>2</v>
      </c>
      <c r="E487" s="1" t="s">
        <v>725</v>
      </c>
    </row>
    <row r="488" spans="2:5" hidden="1">
      <c r="B488" s="1" t="str">
        <f>+ "KSecDD"</f>
        <v>KSecDD</v>
      </c>
      <c r="C488" s="1" t="s">
        <v>726</v>
      </c>
      <c r="D488" s="1" t="s">
        <v>2</v>
      </c>
      <c r="E488" s="1" t="s">
        <v>727</v>
      </c>
    </row>
    <row r="489" spans="2:5" hidden="1">
      <c r="B489" s="1" t="str">
        <f>+ "KSecPkg"</f>
        <v>KSecPkg</v>
      </c>
      <c r="C489" s="1" t="s">
        <v>728</v>
      </c>
      <c r="D489" s="1" t="s">
        <v>2</v>
      </c>
      <c r="E489" s="1" t="s">
        <v>729</v>
      </c>
    </row>
    <row r="490" spans="2:5" hidden="1">
      <c r="B490" s="1" t="str">
        <f>+ "ksthunk"</f>
        <v>ksthunk</v>
      </c>
      <c r="C490" s="1" t="s">
        <v>730</v>
      </c>
      <c r="D490" s="1" t="s">
        <v>2</v>
      </c>
      <c r="E490" s="1" t="s">
        <v>731</v>
      </c>
    </row>
    <row r="491" spans="2:5">
      <c r="B491" s="1" t="str">
        <f>+ "LHidFilt"</f>
        <v>LHidFilt</v>
      </c>
      <c r="C491" s="1" t="s">
        <v>732</v>
      </c>
      <c r="D491" s="1" t="s">
        <v>13</v>
      </c>
      <c r="E491" s="1" t="s">
        <v>733</v>
      </c>
    </row>
    <row r="492" spans="2:5" hidden="1">
      <c r="B492" s="1" t="str">
        <f>+ "lltdio"</f>
        <v>lltdio</v>
      </c>
      <c r="C492" s="1" t="s">
        <v>734</v>
      </c>
      <c r="D492" s="1" t="s">
        <v>2</v>
      </c>
      <c r="E492" s="1" t="s">
        <v>735</v>
      </c>
    </row>
    <row r="493" spans="2:5">
      <c r="B493" s="1" t="str">
        <f>+ "LMouFilt"</f>
        <v>LMouFilt</v>
      </c>
      <c r="C493" s="1" t="s">
        <v>736</v>
      </c>
      <c r="D493" s="1" t="s">
        <v>13</v>
      </c>
      <c r="E493" s="1" t="s">
        <v>737</v>
      </c>
    </row>
    <row r="494" spans="2:5">
      <c r="B494" s="1" t="str">
        <f>+ "LSI_FC"</f>
        <v>LSI_FC</v>
      </c>
      <c r="C494" s="1" t="s">
        <v>738</v>
      </c>
      <c r="D494" s="1" t="s">
        <v>739</v>
      </c>
      <c r="E494" s="1" t="s">
        <v>740</v>
      </c>
    </row>
    <row r="495" spans="2:5">
      <c r="B495" s="1" t="str">
        <f>+ "LSI_SAS"</f>
        <v>LSI_SAS</v>
      </c>
      <c r="C495" s="1" t="s">
        <v>741</v>
      </c>
      <c r="D495" s="1" t="s">
        <v>739</v>
      </c>
      <c r="E495" s="1" t="s">
        <v>742</v>
      </c>
    </row>
    <row r="496" spans="2:5">
      <c r="B496" s="1" t="str">
        <f>+ "LSI_SAS2"</f>
        <v>LSI_SAS2</v>
      </c>
      <c r="C496" s="1" t="s">
        <v>743</v>
      </c>
      <c r="D496" s="1" t="s">
        <v>739</v>
      </c>
      <c r="E496" s="1" t="s">
        <v>744</v>
      </c>
    </row>
    <row r="497" spans="2:5">
      <c r="B497" s="1" t="str">
        <f>+ "LSI_SCSI"</f>
        <v>LSI_SCSI</v>
      </c>
      <c r="C497" s="1" t="s">
        <v>745</v>
      </c>
      <c r="D497" s="1" t="s">
        <v>739</v>
      </c>
      <c r="E497" s="1" t="s">
        <v>746</v>
      </c>
    </row>
    <row r="498" spans="2:5" hidden="1">
      <c r="B498" s="1" t="str">
        <f>+ "luafv"</f>
        <v>luafv</v>
      </c>
      <c r="C498" s="1" t="s">
        <v>747</v>
      </c>
      <c r="D498" s="1" t="s">
        <v>2</v>
      </c>
      <c r="E498" s="1" t="s">
        <v>748</v>
      </c>
    </row>
    <row r="499" spans="2:5">
      <c r="B499" s="1" t="str">
        <f>+ "megasas"</f>
        <v>megasas</v>
      </c>
      <c r="C499" s="1" t="s">
        <v>749</v>
      </c>
      <c r="D499" s="1" t="s">
        <v>739</v>
      </c>
      <c r="E499" s="1" t="s">
        <v>750</v>
      </c>
    </row>
    <row r="500" spans="2:5">
      <c r="B500" s="1" t="str">
        <f>+ "MegaSR"</f>
        <v>MegaSR</v>
      </c>
      <c r="C500" s="1" t="s">
        <v>751</v>
      </c>
      <c r="D500" s="1" t="s">
        <v>752</v>
      </c>
      <c r="E500" s="1" t="s">
        <v>753</v>
      </c>
    </row>
    <row r="501" spans="2:5" hidden="1">
      <c r="B501" s="1" t="str">
        <f>+ "Modem"</f>
        <v>Modem</v>
      </c>
      <c r="C501" s="1" t="s">
        <v>754</v>
      </c>
      <c r="D501" s="1" t="s">
        <v>2</v>
      </c>
      <c r="E501" s="1" t="s">
        <v>755</v>
      </c>
    </row>
    <row r="502" spans="2:5" hidden="1">
      <c r="B502" s="1" t="str">
        <f>+ "monitor"</f>
        <v>monitor</v>
      </c>
      <c r="C502" s="1" t="s">
        <v>756</v>
      </c>
      <c r="D502" s="1" t="s">
        <v>2</v>
      </c>
      <c r="E502" s="1" t="s">
        <v>757</v>
      </c>
    </row>
    <row r="503" spans="2:5" hidden="1">
      <c r="B503" s="1" t="str">
        <f>+ "mouclass"</f>
        <v>mouclass</v>
      </c>
      <c r="C503" s="1" t="s">
        <v>758</v>
      </c>
      <c r="D503" s="1" t="s">
        <v>2</v>
      </c>
      <c r="E503" s="1" t="s">
        <v>759</v>
      </c>
    </row>
    <row r="504" spans="2:5" hidden="1">
      <c r="B504" s="1" t="str">
        <f>+ "mouhid"</f>
        <v>mouhid</v>
      </c>
      <c r="C504" s="1" t="s">
        <v>760</v>
      </c>
      <c r="D504" s="1" t="s">
        <v>2</v>
      </c>
      <c r="E504" s="1" t="s">
        <v>761</v>
      </c>
    </row>
    <row r="505" spans="2:5" hidden="1">
      <c r="B505" s="1" t="str">
        <f>+ "mountmgr"</f>
        <v>mountmgr</v>
      </c>
      <c r="C505" s="1" t="s">
        <v>762</v>
      </c>
      <c r="D505" s="1" t="s">
        <v>2</v>
      </c>
      <c r="E505" s="1" t="s">
        <v>763</v>
      </c>
    </row>
    <row r="506" spans="2:5" hidden="1">
      <c r="B506" s="1" t="str">
        <f>+ "mpio"</f>
        <v>mpio</v>
      </c>
      <c r="C506" s="1" t="s">
        <v>764</v>
      </c>
      <c r="D506" s="1" t="s">
        <v>2</v>
      </c>
      <c r="E506" s="1" t="s">
        <v>765</v>
      </c>
    </row>
    <row r="507" spans="2:5" hidden="1">
      <c r="B507" s="1" t="str">
        <f>+ "mpsdrv"</f>
        <v>mpsdrv</v>
      </c>
      <c r="C507" s="1" t="s">
        <v>766</v>
      </c>
      <c r="D507" s="1" t="s">
        <v>2</v>
      </c>
      <c r="E507" s="1" t="s">
        <v>767</v>
      </c>
    </row>
    <row r="508" spans="2:5" hidden="1">
      <c r="B508" s="1" t="str">
        <f>+ "MRxDAV"</f>
        <v>MRxDAV</v>
      </c>
      <c r="C508" s="1" t="s">
        <v>768</v>
      </c>
      <c r="D508" s="1" t="s">
        <v>2</v>
      </c>
      <c r="E508" s="1" t="s">
        <v>769</v>
      </c>
    </row>
    <row r="509" spans="2:5" hidden="1">
      <c r="B509" s="1" t="str">
        <f>+ "mrxsmb"</f>
        <v>mrxsmb</v>
      </c>
      <c r="C509" s="1" t="s">
        <v>770</v>
      </c>
      <c r="D509" s="1" t="s">
        <v>2</v>
      </c>
      <c r="E509" s="1" t="s">
        <v>771</v>
      </c>
    </row>
    <row r="510" spans="2:5" hidden="1">
      <c r="B510" s="1" t="str">
        <f>+ "mrxsmb10"</f>
        <v>mrxsmb10</v>
      </c>
      <c r="C510" s="1" t="s">
        <v>772</v>
      </c>
      <c r="D510" s="1" t="s">
        <v>2</v>
      </c>
      <c r="E510" s="1" t="s">
        <v>773</v>
      </c>
    </row>
    <row r="511" spans="2:5" hidden="1">
      <c r="B511" s="1" t="str">
        <f>+ "mrxsmb20"</f>
        <v>mrxsmb20</v>
      </c>
      <c r="C511" s="1" t="s">
        <v>774</v>
      </c>
      <c r="D511" s="1" t="s">
        <v>2</v>
      </c>
      <c r="E511" s="1" t="s">
        <v>775</v>
      </c>
    </row>
    <row r="512" spans="2:5" hidden="1">
      <c r="B512" s="1" t="str">
        <f>+ "msahci"</f>
        <v>msahci</v>
      </c>
      <c r="C512" s="1" t="s">
        <v>776</v>
      </c>
      <c r="D512" s="1" t="s">
        <v>2</v>
      </c>
      <c r="E512" s="1" t="s">
        <v>777</v>
      </c>
    </row>
    <row r="513" spans="2:5" hidden="1">
      <c r="B513" s="1" t="str">
        <f>+ "msdsm"</f>
        <v>msdsm</v>
      </c>
      <c r="C513" s="1" t="s">
        <v>778</v>
      </c>
      <c r="D513" s="1" t="s">
        <v>2</v>
      </c>
      <c r="E513" s="1" t="s">
        <v>779</v>
      </c>
    </row>
    <row r="514" spans="2:5" hidden="1">
      <c r="B514" s="1" t="str">
        <f>+ "Msfs"</f>
        <v>Msfs</v>
      </c>
      <c r="C514" s="1" t="s">
        <v>780</v>
      </c>
      <c r="D514" s="1" t="s">
        <v>2</v>
      </c>
      <c r="E514" s="1" t="s">
        <v>781</v>
      </c>
    </row>
    <row r="515" spans="2:5" hidden="1">
      <c r="B515" s="1" t="str">
        <f>+ "mshidkmdf"</f>
        <v>mshidkmdf</v>
      </c>
      <c r="C515" s="1" t="s">
        <v>782</v>
      </c>
      <c r="D515" s="1" t="s">
        <v>2</v>
      </c>
      <c r="E515" s="1" t="s">
        <v>783</v>
      </c>
    </row>
    <row r="516" spans="2:5" hidden="1">
      <c r="B516" s="1" t="str">
        <f>+ "msisadrv"</f>
        <v>msisadrv</v>
      </c>
      <c r="C516" s="1" t="s">
        <v>784</v>
      </c>
      <c r="D516" s="1" t="s">
        <v>2</v>
      </c>
      <c r="E516" s="1" t="s">
        <v>785</v>
      </c>
    </row>
    <row r="517" spans="2:5" hidden="1">
      <c r="B517" s="1" t="str">
        <f>+ "MSKSSRV"</f>
        <v>MSKSSRV</v>
      </c>
      <c r="C517" s="1" t="s">
        <v>786</v>
      </c>
      <c r="D517" s="1" t="s">
        <v>2</v>
      </c>
      <c r="E517" s="1" t="s">
        <v>787</v>
      </c>
    </row>
    <row r="518" spans="2:5" hidden="1">
      <c r="B518" s="1" t="str">
        <f>+ "MSPCLOCK"</f>
        <v>MSPCLOCK</v>
      </c>
      <c r="C518" s="1" t="s">
        <v>788</v>
      </c>
      <c r="D518" s="1" t="s">
        <v>2</v>
      </c>
      <c r="E518" s="1" t="s">
        <v>789</v>
      </c>
    </row>
    <row r="519" spans="2:5" hidden="1">
      <c r="B519" s="1" t="str">
        <f>+ "MSPQM"</f>
        <v>MSPQM</v>
      </c>
      <c r="C519" s="1" t="s">
        <v>790</v>
      </c>
      <c r="D519" s="1" t="s">
        <v>2</v>
      </c>
      <c r="E519" s="1" t="s">
        <v>791</v>
      </c>
    </row>
    <row r="520" spans="2:5" hidden="1">
      <c r="B520" s="1" t="str">
        <f>+ "MsRPC"</f>
        <v>MsRPC</v>
      </c>
      <c r="C520" s="1" t="s">
        <v>792</v>
      </c>
      <c r="D520" s="1" t="s">
        <v>2</v>
      </c>
      <c r="E520" s="1" t="s">
        <v>793</v>
      </c>
    </row>
    <row r="521" spans="2:5" hidden="1">
      <c r="B521" s="1" t="str">
        <f>+ "mssmbios"</f>
        <v>mssmbios</v>
      </c>
      <c r="C521" s="1" t="s">
        <v>794</v>
      </c>
      <c r="D521" s="1" t="s">
        <v>2</v>
      </c>
      <c r="E521" s="1" t="s">
        <v>795</v>
      </c>
    </row>
    <row r="522" spans="2:5" hidden="1">
      <c r="B522" s="1" t="str">
        <f>+ "MSTEE"</f>
        <v>MSTEE</v>
      </c>
      <c r="C522" s="1" t="s">
        <v>796</v>
      </c>
      <c r="D522" s="1" t="s">
        <v>2</v>
      </c>
      <c r="E522" s="1" t="s">
        <v>797</v>
      </c>
    </row>
    <row r="523" spans="2:5" hidden="1">
      <c r="B523" s="1" t="str">
        <f>+ "MTConfig"</f>
        <v>MTConfig</v>
      </c>
      <c r="C523" s="1" t="s">
        <v>798</v>
      </c>
      <c r="D523" s="1" t="s">
        <v>2</v>
      </c>
      <c r="E523" s="1" t="s">
        <v>799</v>
      </c>
    </row>
    <row r="524" spans="2:5">
      <c r="B524" s="1" t="str">
        <f>+ "MTsensor"</f>
        <v>MTsensor</v>
      </c>
      <c r="C524" s="1" t="s">
        <v>800</v>
      </c>
      <c r="E524" s="1" t="s">
        <v>801</v>
      </c>
    </row>
    <row r="525" spans="2:5" hidden="1">
      <c r="B525" s="1" t="str">
        <f>+ "Mup"</f>
        <v>Mup</v>
      </c>
      <c r="C525" s="1" t="s">
        <v>802</v>
      </c>
      <c r="D525" s="1" t="s">
        <v>2</v>
      </c>
      <c r="E525" s="1" t="s">
        <v>803</v>
      </c>
    </row>
    <row r="526" spans="2:5" hidden="1">
      <c r="B526" s="1" t="str">
        <f>+ "NativeWifiP"</f>
        <v>NativeWifiP</v>
      </c>
      <c r="C526" s="1" t="s">
        <v>804</v>
      </c>
      <c r="D526" s="1" t="s">
        <v>2</v>
      </c>
      <c r="E526" s="1" t="s">
        <v>805</v>
      </c>
    </row>
    <row r="527" spans="2:5" hidden="1">
      <c r="B527" s="1" t="str">
        <f>+ "NDIS"</f>
        <v>NDIS</v>
      </c>
      <c r="C527" s="1" t="s">
        <v>806</v>
      </c>
      <c r="D527" s="1" t="s">
        <v>2</v>
      </c>
      <c r="E527" s="1" t="s">
        <v>807</v>
      </c>
    </row>
    <row r="528" spans="2:5" hidden="1">
      <c r="B528" s="1" t="str">
        <f>+ "NdisCap"</f>
        <v>NdisCap</v>
      </c>
      <c r="C528" s="1" t="s">
        <v>808</v>
      </c>
      <c r="D528" s="1" t="s">
        <v>2</v>
      </c>
      <c r="E528" s="1" t="s">
        <v>809</v>
      </c>
    </row>
    <row r="529" spans="2:5" hidden="1">
      <c r="B529" s="1" t="str">
        <f>+ "NdisTapi"</f>
        <v>NdisTapi</v>
      </c>
      <c r="C529" s="1" t="s">
        <v>810</v>
      </c>
      <c r="D529" s="1" t="s">
        <v>2</v>
      </c>
      <c r="E529" s="1" t="s">
        <v>811</v>
      </c>
    </row>
    <row r="530" spans="2:5" hidden="1">
      <c r="B530" s="1" t="str">
        <f>+ "Ndisuio"</f>
        <v>Ndisuio</v>
      </c>
      <c r="C530" s="1" t="s">
        <v>812</v>
      </c>
      <c r="D530" s="1" t="s">
        <v>2</v>
      </c>
      <c r="E530" s="1" t="s">
        <v>813</v>
      </c>
    </row>
    <row r="531" spans="2:5" hidden="1">
      <c r="B531" s="1" t="str">
        <f>+ "NdisWan"</f>
        <v>NdisWan</v>
      </c>
      <c r="C531" s="1" t="s">
        <v>814</v>
      </c>
      <c r="D531" s="1" t="s">
        <v>2</v>
      </c>
      <c r="E531" s="1" t="s">
        <v>815</v>
      </c>
    </row>
    <row r="532" spans="2:5" hidden="1">
      <c r="B532" s="1" t="str">
        <f>+ "NDProxy"</f>
        <v>NDProxy</v>
      </c>
      <c r="C532" s="1" t="s">
        <v>816</v>
      </c>
      <c r="D532" s="1" t="s">
        <v>2</v>
      </c>
      <c r="E532" s="1" t="s">
        <v>817</v>
      </c>
    </row>
    <row r="533" spans="2:5" hidden="1">
      <c r="B533" s="1" t="str">
        <f>+ "NetBIOS"</f>
        <v>NetBIOS</v>
      </c>
      <c r="C533" s="1" t="s">
        <v>818</v>
      </c>
      <c r="D533" s="1" t="s">
        <v>2</v>
      </c>
      <c r="E533" s="1" t="s">
        <v>819</v>
      </c>
    </row>
    <row r="534" spans="2:5" hidden="1">
      <c r="B534" s="1" t="str">
        <f>+ "NetBT"</f>
        <v>NetBT</v>
      </c>
      <c r="C534" s="1" t="s">
        <v>820</v>
      </c>
      <c r="D534" s="1" t="s">
        <v>2</v>
      </c>
      <c r="E534" s="1" t="s">
        <v>821</v>
      </c>
    </row>
    <row r="535" spans="2:5">
      <c r="B535" s="1" t="str">
        <f>+ "nfrd960"</f>
        <v>nfrd960</v>
      </c>
      <c r="C535" s="1" t="s">
        <v>822</v>
      </c>
      <c r="D535" s="1" t="s">
        <v>823</v>
      </c>
      <c r="E535" s="1" t="s">
        <v>824</v>
      </c>
    </row>
    <row r="536" spans="2:5" hidden="1">
      <c r="B536" s="1" t="str">
        <f>+ "Npfs"</f>
        <v>Npfs</v>
      </c>
      <c r="C536" s="1" t="s">
        <v>825</v>
      </c>
      <c r="D536" s="1" t="s">
        <v>2</v>
      </c>
      <c r="E536" s="1" t="s">
        <v>826</v>
      </c>
    </row>
    <row r="537" spans="2:5" hidden="1">
      <c r="B537" s="1" t="str">
        <f>+ "nsiproxy"</f>
        <v>nsiproxy</v>
      </c>
      <c r="C537" s="1" t="s">
        <v>827</v>
      </c>
      <c r="D537" s="1" t="s">
        <v>2</v>
      </c>
      <c r="E537" s="1" t="s">
        <v>828</v>
      </c>
    </row>
    <row r="538" spans="2:5" hidden="1">
      <c r="B538" s="1" t="str">
        <f>+ "Ntfs"</f>
        <v>Ntfs</v>
      </c>
      <c r="C538" s="1" t="s">
        <v>829</v>
      </c>
      <c r="D538" s="1" t="s">
        <v>2</v>
      </c>
      <c r="E538" s="1" t="s">
        <v>830</v>
      </c>
    </row>
    <row r="539" spans="2:5" hidden="1">
      <c r="B539" s="1" t="str">
        <f>+ "Null"</f>
        <v>Null</v>
      </c>
      <c r="C539" s="1" t="s">
        <v>831</v>
      </c>
      <c r="D539" s="1" t="s">
        <v>2</v>
      </c>
      <c r="E539" s="1" t="s">
        <v>832</v>
      </c>
    </row>
    <row r="540" spans="2:5" hidden="1">
      <c r="B540" s="1" t="str">
        <f>+ "nv_agp"</f>
        <v>nv_agp</v>
      </c>
      <c r="C540" s="1" t="s">
        <v>833</v>
      </c>
      <c r="D540" s="1" t="s">
        <v>2</v>
      </c>
      <c r="E540" s="1" t="s">
        <v>834</v>
      </c>
    </row>
    <row r="541" spans="2:5">
      <c r="B541" s="1" t="str">
        <f>+ "NVENETFD"</f>
        <v>NVENETFD</v>
      </c>
      <c r="C541" s="1" t="s">
        <v>835</v>
      </c>
      <c r="D541" s="1" t="s">
        <v>836</v>
      </c>
      <c r="E541" s="1" t="s">
        <v>837</v>
      </c>
    </row>
    <row r="542" spans="2:5">
      <c r="B542" s="1" t="str">
        <f>+ "nvlddmkm"</f>
        <v>nvlddmkm</v>
      </c>
      <c r="C542" s="1" t="s">
        <v>838</v>
      </c>
      <c r="D542" s="1" t="s">
        <v>836</v>
      </c>
      <c r="E542" s="1" t="s">
        <v>839</v>
      </c>
    </row>
    <row r="543" spans="2:5">
      <c r="B543" s="1" t="str">
        <f>+ "nvraid"</f>
        <v>nvraid</v>
      </c>
      <c r="C543" s="1" t="s">
        <v>840</v>
      </c>
      <c r="D543" s="1" t="s">
        <v>836</v>
      </c>
      <c r="E543" s="1" t="s">
        <v>841</v>
      </c>
    </row>
    <row r="544" spans="2:5">
      <c r="B544" s="1" t="str">
        <f>+ "nvstor"</f>
        <v>nvstor</v>
      </c>
      <c r="C544" s="1" t="s">
        <v>842</v>
      </c>
      <c r="D544" s="1" t="s">
        <v>836</v>
      </c>
      <c r="E544" s="1" t="s">
        <v>843</v>
      </c>
    </row>
    <row r="545" spans="2:5" hidden="1">
      <c r="B545" s="1" t="str">
        <f>+ "ohci1394"</f>
        <v>ohci1394</v>
      </c>
      <c r="C545" s="1" t="s">
        <v>844</v>
      </c>
      <c r="D545" s="1" t="s">
        <v>2</v>
      </c>
      <c r="E545" s="1" t="s">
        <v>845</v>
      </c>
    </row>
    <row r="546" spans="2:5" hidden="1">
      <c r="B546" s="1" t="str">
        <f>+ "Parport"</f>
        <v>Parport</v>
      </c>
      <c r="C546" s="1" t="s">
        <v>846</v>
      </c>
      <c r="D546" s="1" t="s">
        <v>2</v>
      </c>
      <c r="E546" s="1" t="s">
        <v>847</v>
      </c>
    </row>
    <row r="547" spans="2:5" hidden="1">
      <c r="B547" s="1" t="str">
        <f>+ "partmgr"</f>
        <v>partmgr</v>
      </c>
      <c r="C547" s="1" t="s">
        <v>848</v>
      </c>
      <c r="D547" s="1" t="s">
        <v>2</v>
      </c>
      <c r="E547" s="1" t="s">
        <v>849</v>
      </c>
    </row>
    <row r="548" spans="2:5" hidden="1">
      <c r="B548" s="1" t="str">
        <f>+ "pci"</f>
        <v>pci</v>
      </c>
      <c r="C548" s="1" t="s">
        <v>850</v>
      </c>
      <c r="D548" s="1" t="s">
        <v>2</v>
      </c>
      <c r="E548" s="1" t="s">
        <v>851</v>
      </c>
    </row>
    <row r="549" spans="2:5" hidden="1">
      <c r="B549" s="1" t="str">
        <f>+ "pciide"</f>
        <v>pciide</v>
      </c>
      <c r="C549" s="1" t="s">
        <v>852</v>
      </c>
      <c r="D549" s="1" t="s">
        <v>2</v>
      </c>
      <c r="E549" s="1" t="s">
        <v>853</v>
      </c>
    </row>
    <row r="550" spans="2:5" hidden="1">
      <c r="B550" s="1" t="str">
        <f>+ "pcmcia"</f>
        <v>pcmcia</v>
      </c>
      <c r="C550" s="1" t="s">
        <v>854</v>
      </c>
      <c r="D550" s="1" t="s">
        <v>2</v>
      </c>
      <c r="E550" s="1" t="s">
        <v>855</v>
      </c>
    </row>
    <row r="551" spans="2:5" hidden="1">
      <c r="B551" s="1" t="str">
        <f>+ "pcw"</f>
        <v>pcw</v>
      </c>
      <c r="C551" s="1" t="s">
        <v>856</v>
      </c>
      <c r="D551" s="1" t="s">
        <v>2</v>
      </c>
      <c r="E551" s="1" t="s">
        <v>857</v>
      </c>
    </row>
    <row r="552" spans="2:5" hidden="1">
      <c r="B552" s="1" t="str">
        <f>+ "PEAUTH"</f>
        <v>PEAUTH</v>
      </c>
      <c r="C552" s="1" t="s">
        <v>858</v>
      </c>
      <c r="D552" s="1" t="s">
        <v>2</v>
      </c>
      <c r="E552" s="1" t="s">
        <v>859</v>
      </c>
    </row>
    <row r="553" spans="2:5" hidden="1">
      <c r="B553" s="1" t="str">
        <f>+ "PptpMiniport"</f>
        <v>PptpMiniport</v>
      </c>
      <c r="C553" s="1" t="s">
        <v>860</v>
      </c>
      <c r="D553" s="1" t="s">
        <v>2</v>
      </c>
      <c r="E553" s="1" t="s">
        <v>861</v>
      </c>
    </row>
    <row r="554" spans="2:5" hidden="1">
      <c r="B554" s="1" t="str">
        <f>+ "Processor"</f>
        <v>Processor</v>
      </c>
      <c r="C554" s="1" t="s">
        <v>551</v>
      </c>
      <c r="D554" s="1" t="s">
        <v>2</v>
      </c>
      <c r="E554" s="1" t="s">
        <v>862</v>
      </c>
    </row>
    <row r="555" spans="2:5" hidden="1">
      <c r="B555" s="1" t="str">
        <f>+ "Psched"</f>
        <v>Psched</v>
      </c>
      <c r="C555" s="1" t="s">
        <v>863</v>
      </c>
      <c r="D555" s="1" t="s">
        <v>2</v>
      </c>
      <c r="E555" s="1" t="s">
        <v>864</v>
      </c>
    </row>
    <row r="556" spans="2:5">
      <c r="B556" s="1" t="str">
        <f>+ "ql2300"</f>
        <v>ql2300</v>
      </c>
      <c r="C556" s="1" t="s">
        <v>865</v>
      </c>
      <c r="D556" s="1" t="s">
        <v>866</v>
      </c>
      <c r="E556" s="1" t="s">
        <v>867</v>
      </c>
    </row>
    <row r="557" spans="2:5">
      <c r="B557" s="1" t="str">
        <f>+ "ql40xx"</f>
        <v>ql40xx</v>
      </c>
      <c r="C557" s="1" t="s">
        <v>868</v>
      </c>
      <c r="D557" s="1" t="s">
        <v>866</v>
      </c>
      <c r="E557" s="1" t="s">
        <v>869</v>
      </c>
    </row>
    <row r="558" spans="2:5" hidden="1">
      <c r="B558" s="1" t="str">
        <f>+ "QWAVEdrv"</f>
        <v>QWAVEdrv</v>
      </c>
      <c r="C558" s="1" t="s">
        <v>870</v>
      </c>
      <c r="D558" s="1" t="s">
        <v>2</v>
      </c>
      <c r="E558" s="1" t="s">
        <v>871</v>
      </c>
    </row>
    <row r="559" spans="2:5" hidden="1">
      <c r="B559" s="1" t="str">
        <f>+ "RasAcd"</f>
        <v>RasAcd</v>
      </c>
      <c r="C559" s="1" t="s">
        <v>872</v>
      </c>
      <c r="D559" s="1" t="s">
        <v>2</v>
      </c>
      <c r="E559" s="1" t="s">
        <v>873</v>
      </c>
    </row>
    <row r="560" spans="2:5" hidden="1">
      <c r="B560" s="1" t="str">
        <f>+ "RasAgileVpn"</f>
        <v>RasAgileVpn</v>
      </c>
      <c r="C560" s="1" t="s">
        <v>874</v>
      </c>
      <c r="D560" s="1" t="s">
        <v>2</v>
      </c>
      <c r="E560" s="1" t="s">
        <v>875</v>
      </c>
    </row>
    <row r="561" spans="2:5" hidden="1">
      <c r="B561" s="1" t="str">
        <f>+ "Rasl2tp"</f>
        <v>Rasl2tp</v>
      </c>
      <c r="C561" s="1" t="s">
        <v>876</v>
      </c>
      <c r="D561" s="1" t="s">
        <v>2</v>
      </c>
      <c r="E561" s="1" t="s">
        <v>877</v>
      </c>
    </row>
    <row r="562" spans="2:5" hidden="1">
      <c r="B562" s="1" t="str">
        <f>+ "RasPppoe"</f>
        <v>RasPppoe</v>
      </c>
      <c r="C562" s="1" t="s">
        <v>878</v>
      </c>
      <c r="D562" s="1" t="s">
        <v>2</v>
      </c>
      <c r="E562" s="1" t="s">
        <v>879</v>
      </c>
    </row>
    <row r="563" spans="2:5" hidden="1">
      <c r="B563" s="1" t="str">
        <f>+ "RasSstp"</f>
        <v>RasSstp</v>
      </c>
      <c r="C563" s="1" t="s">
        <v>880</v>
      </c>
      <c r="D563" s="1" t="s">
        <v>2</v>
      </c>
      <c r="E563" s="1" t="s">
        <v>881</v>
      </c>
    </row>
    <row r="564" spans="2:5" hidden="1">
      <c r="B564" s="1" t="str">
        <f>+ "rdbss"</f>
        <v>rdbss</v>
      </c>
      <c r="C564" s="1" t="s">
        <v>882</v>
      </c>
      <c r="D564" s="1" t="s">
        <v>2</v>
      </c>
      <c r="E564" s="1" t="s">
        <v>883</v>
      </c>
    </row>
    <row r="565" spans="2:5" hidden="1">
      <c r="B565" s="1" t="str">
        <f>+ "rdpbus"</f>
        <v>rdpbus</v>
      </c>
      <c r="C565" s="1" t="s">
        <v>884</v>
      </c>
      <c r="D565" s="1" t="s">
        <v>2</v>
      </c>
      <c r="E565" s="1" t="s">
        <v>885</v>
      </c>
    </row>
    <row r="566" spans="2:5" hidden="1">
      <c r="B566" s="1" t="str">
        <f>+ "RDPCDD"</f>
        <v>RDPCDD</v>
      </c>
      <c r="C566" s="1" t="s">
        <v>886</v>
      </c>
      <c r="D566" s="1" t="s">
        <v>2</v>
      </c>
      <c r="E566" s="1" t="s">
        <v>887</v>
      </c>
    </row>
    <row r="567" spans="2:5" hidden="1">
      <c r="B567" s="1" t="str">
        <f>+ "RDPDR"</f>
        <v>RDPDR</v>
      </c>
      <c r="C567" s="1" t="s">
        <v>888</v>
      </c>
      <c r="D567" s="1" t="s">
        <v>2</v>
      </c>
      <c r="E567" s="1" t="s">
        <v>889</v>
      </c>
    </row>
    <row r="568" spans="2:5" hidden="1">
      <c r="B568" s="1" t="str">
        <f>+ "RDPENCDD"</f>
        <v>RDPENCDD</v>
      </c>
      <c r="C568" s="1" t="s">
        <v>890</v>
      </c>
      <c r="D568" s="1" t="s">
        <v>2</v>
      </c>
      <c r="E568" s="1" t="s">
        <v>891</v>
      </c>
    </row>
    <row r="569" spans="2:5" hidden="1">
      <c r="B569" s="1" t="str">
        <f>+ "RDPREFMP"</f>
        <v>RDPREFMP</v>
      </c>
      <c r="C569" s="1" t="s">
        <v>892</v>
      </c>
      <c r="D569" s="1" t="s">
        <v>2</v>
      </c>
      <c r="E569" s="1" t="s">
        <v>893</v>
      </c>
    </row>
    <row r="570" spans="2:5" hidden="1">
      <c r="B570" s="1" t="str">
        <f>+ "RDPWD"</f>
        <v>RDPWD</v>
      </c>
      <c r="C570" s="1" t="s">
        <v>894</v>
      </c>
      <c r="D570" s="1" t="s">
        <v>2</v>
      </c>
      <c r="E570" s="1" t="s">
        <v>895</v>
      </c>
    </row>
    <row r="571" spans="2:5" hidden="1">
      <c r="B571" s="1" t="str">
        <f>+ "rdyboost"</f>
        <v>rdyboost</v>
      </c>
      <c r="C571" s="1" t="s">
        <v>896</v>
      </c>
      <c r="D571" s="1" t="s">
        <v>2</v>
      </c>
      <c r="E571" s="1" t="s">
        <v>897</v>
      </c>
    </row>
    <row r="572" spans="2:5" hidden="1">
      <c r="B572" s="1" t="str">
        <f>+ "RFCOMM"</f>
        <v>RFCOMM</v>
      </c>
      <c r="C572" s="1" t="s">
        <v>898</v>
      </c>
      <c r="D572" s="1" t="s">
        <v>2</v>
      </c>
      <c r="E572" s="1" t="s">
        <v>899</v>
      </c>
    </row>
    <row r="573" spans="2:5">
      <c r="B573" s="1" t="str">
        <f>+ "RimUsb"</f>
        <v>RimUsb</v>
      </c>
      <c r="C573" s="1" t="s">
        <v>900</v>
      </c>
      <c r="D573" s="1" t="s">
        <v>25</v>
      </c>
      <c r="E573" s="1" t="s">
        <v>901</v>
      </c>
    </row>
    <row r="574" spans="2:5">
      <c r="B574" s="1" t="str">
        <f>+ "RimVSerPort"</f>
        <v>RimVSerPort</v>
      </c>
      <c r="C574" s="1" t="s">
        <v>902</v>
      </c>
      <c r="D574" s="1" t="s">
        <v>903</v>
      </c>
      <c r="E574" s="1" t="s">
        <v>904</v>
      </c>
    </row>
    <row r="575" spans="2:5" hidden="1">
      <c r="B575" s="1" t="str">
        <f>+ "ROOTMODEM"</f>
        <v>ROOTMODEM</v>
      </c>
      <c r="C575" s="1" t="s">
        <v>905</v>
      </c>
      <c r="D575" s="1" t="s">
        <v>2</v>
      </c>
      <c r="E575" s="1" t="s">
        <v>906</v>
      </c>
    </row>
    <row r="576" spans="2:5" hidden="1">
      <c r="B576" s="1" t="str">
        <f>+ "rspndr"</f>
        <v>rspndr</v>
      </c>
      <c r="C576" s="1" t="s">
        <v>907</v>
      </c>
      <c r="D576" s="1" t="s">
        <v>2</v>
      </c>
      <c r="E576" s="1" t="s">
        <v>908</v>
      </c>
    </row>
    <row r="577" spans="2:5" hidden="1">
      <c r="B577" s="1" t="str">
        <f>+ "s3cap"</f>
        <v>s3cap</v>
      </c>
      <c r="C577" s="1" t="s">
        <v>909</v>
      </c>
      <c r="D577" s="1" t="s">
        <v>2</v>
      </c>
      <c r="E577" s="1" t="s">
        <v>910</v>
      </c>
    </row>
    <row r="578" spans="2:5" hidden="1">
      <c r="B578" s="1" t="str">
        <f>+ "sbp2port"</f>
        <v>sbp2port</v>
      </c>
      <c r="C578" s="1" t="s">
        <v>911</v>
      </c>
      <c r="D578" s="1" t="s">
        <v>2</v>
      </c>
      <c r="E578" s="1" t="s">
        <v>912</v>
      </c>
    </row>
    <row r="579" spans="2:5" hidden="1">
      <c r="B579" s="1" t="str">
        <f>+ "scfilter"</f>
        <v>scfilter</v>
      </c>
      <c r="C579" s="1" t="s">
        <v>913</v>
      </c>
      <c r="D579" s="1" t="s">
        <v>2</v>
      </c>
      <c r="E579" s="1" t="s">
        <v>914</v>
      </c>
    </row>
    <row r="580" spans="2:5">
      <c r="B580" s="1" t="str">
        <f>+ "secdrv"</f>
        <v>secdrv</v>
      </c>
      <c r="C580" s="1" t="s">
        <v>915</v>
      </c>
      <c r="D580" s="1" t="s">
        <v>916</v>
      </c>
      <c r="E580" s="1" t="s">
        <v>917</v>
      </c>
    </row>
    <row r="581" spans="2:5" hidden="1">
      <c r="B581" s="1" t="str">
        <f>+ "Serenum"</f>
        <v>Serenum</v>
      </c>
      <c r="C581" s="1" t="s">
        <v>918</v>
      </c>
      <c r="D581" s="1" t="s">
        <v>2</v>
      </c>
      <c r="E581" s="1" t="s">
        <v>919</v>
      </c>
    </row>
    <row r="582" spans="2:5" hidden="1">
      <c r="B582" s="1" t="str">
        <f>+ "Serial"</f>
        <v>Serial</v>
      </c>
      <c r="C582" s="1" t="s">
        <v>920</v>
      </c>
      <c r="D582" s="1" t="s">
        <v>2</v>
      </c>
      <c r="E582" s="1" t="s">
        <v>921</v>
      </c>
    </row>
    <row r="583" spans="2:5" hidden="1">
      <c r="B583" s="1" t="str">
        <f>+ "sermouse"</f>
        <v>sermouse</v>
      </c>
      <c r="C583" s="1" t="s">
        <v>922</v>
      </c>
      <c r="D583" s="1" t="s">
        <v>2</v>
      </c>
      <c r="E583" s="1" t="s">
        <v>923</v>
      </c>
    </row>
    <row r="584" spans="2:5" hidden="1">
      <c r="B584" s="1" t="str">
        <f>+ "sffdisk"</f>
        <v>sffdisk</v>
      </c>
      <c r="C584" s="1" t="s">
        <v>924</v>
      </c>
      <c r="D584" s="1" t="s">
        <v>2</v>
      </c>
      <c r="E584" s="1" t="s">
        <v>925</v>
      </c>
    </row>
    <row r="585" spans="2:5" hidden="1">
      <c r="B585" s="1" t="str">
        <f>+ "sffp_mmc"</f>
        <v>sffp_mmc</v>
      </c>
      <c r="C585" s="1" t="s">
        <v>926</v>
      </c>
      <c r="D585" s="1" t="s">
        <v>2</v>
      </c>
      <c r="E585" s="1" t="s">
        <v>927</v>
      </c>
    </row>
    <row r="586" spans="2:5" hidden="1">
      <c r="B586" s="1" t="str">
        <f>+ "sffp_sd"</f>
        <v>sffp_sd</v>
      </c>
      <c r="C586" s="1" t="s">
        <v>928</v>
      </c>
      <c r="D586" s="1" t="s">
        <v>2</v>
      </c>
      <c r="E586" s="1" t="s">
        <v>929</v>
      </c>
    </row>
    <row r="587" spans="2:5" hidden="1">
      <c r="B587" s="1" t="str">
        <f>+ "sfloppy"</f>
        <v>sfloppy</v>
      </c>
      <c r="C587" s="1" t="s">
        <v>930</v>
      </c>
      <c r="D587" s="1" t="s">
        <v>2</v>
      </c>
      <c r="E587" s="1" t="s">
        <v>931</v>
      </c>
    </row>
    <row r="588" spans="2:5">
      <c r="B588" s="1" t="str">
        <f>+ "SiSRaid2"</f>
        <v>SiSRaid2</v>
      </c>
      <c r="C588" s="1" t="s">
        <v>932</v>
      </c>
      <c r="D588" s="1" t="s">
        <v>933</v>
      </c>
      <c r="E588" s="1" t="s">
        <v>934</v>
      </c>
    </row>
    <row r="589" spans="2:5">
      <c r="B589" s="1" t="str">
        <f>+ "SiSRaid4"</f>
        <v>SiSRaid4</v>
      </c>
      <c r="C589" s="1" t="s">
        <v>935</v>
      </c>
      <c r="D589" s="1" t="s">
        <v>936</v>
      </c>
      <c r="E589" s="1" t="s">
        <v>937</v>
      </c>
    </row>
    <row r="590" spans="2:5" hidden="1">
      <c r="B590" s="1" t="str">
        <f>+ "Smb"</f>
        <v>Smb</v>
      </c>
      <c r="C590" s="1" t="s">
        <v>938</v>
      </c>
      <c r="D590" s="1" t="s">
        <v>2</v>
      </c>
      <c r="E590" s="1" t="s">
        <v>939</v>
      </c>
    </row>
    <row r="591" spans="2:5" hidden="1">
      <c r="B591" s="1" t="str">
        <f>+ "spldr"</f>
        <v>spldr</v>
      </c>
      <c r="C591" s="1" t="s">
        <v>940</v>
      </c>
      <c r="D591" s="1" t="s">
        <v>2</v>
      </c>
      <c r="E591" s="1" t="s">
        <v>941</v>
      </c>
    </row>
    <row r="592" spans="2:5" hidden="1">
      <c r="B592" s="1" t="str">
        <f>+ "srv"</f>
        <v>srv</v>
      </c>
      <c r="C592" s="1" t="s">
        <v>942</v>
      </c>
      <c r="D592" s="1" t="s">
        <v>2</v>
      </c>
      <c r="E592" s="1" t="s">
        <v>943</v>
      </c>
    </row>
    <row r="593" spans="2:5" hidden="1">
      <c r="B593" s="1" t="str">
        <f>+ "srv2"</f>
        <v>srv2</v>
      </c>
      <c r="C593" s="1" t="s">
        <v>944</v>
      </c>
      <c r="D593" s="1" t="s">
        <v>2</v>
      </c>
      <c r="E593" s="1" t="s">
        <v>945</v>
      </c>
    </row>
    <row r="594" spans="2:5" hidden="1">
      <c r="B594" s="1" t="str">
        <f>+ "srvnet"</f>
        <v>srvnet</v>
      </c>
      <c r="C594" s="1" t="s">
        <v>946</v>
      </c>
      <c r="D594" s="1" t="s">
        <v>2</v>
      </c>
      <c r="E594" s="1" t="s">
        <v>947</v>
      </c>
    </row>
    <row r="595" spans="2:5">
      <c r="B595" s="1" t="str">
        <f>+ "stexstor"</f>
        <v>stexstor</v>
      </c>
      <c r="C595" s="1" t="s">
        <v>948</v>
      </c>
      <c r="D595" s="1" t="s">
        <v>949</v>
      </c>
      <c r="E595" s="1" t="s">
        <v>950</v>
      </c>
    </row>
    <row r="596" spans="2:5" hidden="1">
      <c r="B596" s="1" t="str">
        <f>+ "storflt"</f>
        <v>storflt</v>
      </c>
      <c r="C596" s="1" t="s">
        <v>951</v>
      </c>
      <c r="D596" s="1" t="s">
        <v>2</v>
      </c>
      <c r="E596" s="1" t="s">
        <v>952</v>
      </c>
    </row>
    <row r="597" spans="2:5" hidden="1">
      <c r="B597" s="1" t="str">
        <f>+ "storvsc"</f>
        <v>storvsc</v>
      </c>
      <c r="C597" s="1" t="s">
        <v>953</v>
      </c>
      <c r="D597" s="1" t="s">
        <v>2</v>
      </c>
      <c r="E597" s="1" t="s">
        <v>954</v>
      </c>
    </row>
    <row r="598" spans="2:5" hidden="1">
      <c r="B598" s="1" t="str">
        <f>+ "swenum"</f>
        <v>swenum</v>
      </c>
      <c r="C598" s="1" t="s">
        <v>955</v>
      </c>
      <c r="D598" s="1" t="s">
        <v>2</v>
      </c>
      <c r="E598" s="1" t="s">
        <v>956</v>
      </c>
    </row>
    <row r="599" spans="2:5" hidden="1">
      <c r="B599" s="1" t="str">
        <f>+ "Tcpip"</f>
        <v>Tcpip</v>
      </c>
      <c r="C599" s="1" t="s">
        <v>957</v>
      </c>
      <c r="D599" s="1" t="s">
        <v>2</v>
      </c>
      <c r="E599" s="1" t="s">
        <v>958</v>
      </c>
    </row>
    <row r="600" spans="2:5" hidden="1">
      <c r="B600" s="1" t="str">
        <f>+ "TCPIP6"</f>
        <v>TCPIP6</v>
      </c>
      <c r="C600" s="1" t="s">
        <v>959</v>
      </c>
      <c r="D600" s="1" t="s">
        <v>2</v>
      </c>
      <c r="E600" s="1" t="s">
        <v>958</v>
      </c>
    </row>
    <row r="601" spans="2:5" hidden="1">
      <c r="B601" s="1" t="str">
        <f>+ "tcpipreg"</f>
        <v>tcpipreg</v>
      </c>
      <c r="C601" s="1" t="s">
        <v>960</v>
      </c>
      <c r="D601" s="1" t="s">
        <v>2</v>
      </c>
      <c r="E601" s="1" t="s">
        <v>961</v>
      </c>
    </row>
    <row r="602" spans="2:5" hidden="1">
      <c r="B602" s="1" t="str">
        <f>+ "TDPIPE"</f>
        <v>TDPIPE</v>
      </c>
      <c r="C602" s="1" t="s">
        <v>962</v>
      </c>
      <c r="D602" s="1" t="s">
        <v>2</v>
      </c>
      <c r="E602" s="1" t="s">
        <v>963</v>
      </c>
    </row>
    <row r="603" spans="2:5" hidden="1">
      <c r="B603" s="1" t="str">
        <f>+ "TDTCP"</f>
        <v>TDTCP</v>
      </c>
      <c r="C603" s="1" t="s">
        <v>964</v>
      </c>
      <c r="D603" s="1" t="s">
        <v>2</v>
      </c>
      <c r="E603" s="1" t="s">
        <v>965</v>
      </c>
    </row>
    <row r="604" spans="2:5" hidden="1">
      <c r="B604" s="1" t="str">
        <f>+ "tdx"</f>
        <v>tdx</v>
      </c>
      <c r="C604" s="1" t="s">
        <v>966</v>
      </c>
      <c r="D604" s="1" t="s">
        <v>2</v>
      </c>
      <c r="E604" s="1" t="s">
        <v>967</v>
      </c>
    </row>
    <row r="605" spans="2:5" hidden="1">
      <c r="B605" s="1" t="str">
        <f>+ "TermDD"</f>
        <v>TermDD</v>
      </c>
      <c r="C605" s="1" t="s">
        <v>968</v>
      </c>
      <c r="D605" s="1" t="s">
        <v>2</v>
      </c>
      <c r="E605" s="1" t="s">
        <v>969</v>
      </c>
    </row>
    <row r="606" spans="2:5" hidden="1">
      <c r="B606" s="1" t="str">
        <f>+ "tssecsrv"</f>
        <v>tssecsrv</v>
      </c>
      <c r="C606" s="1" t="s">
        <v>970</v>
      </c>
      <c r="D606" s="1" t="s">
        <v>2</v>
      </c>
      <c r="E606" s="1" t="s">
        <v>971</v>
      </c>
    </row>
    <row r="607" spans="2:5" hidden="1">
      <c r="B607" s="1" t="str">
        <f>+ "tunnel"</f>
        <v>tunnel</v>
      </c>
      <c r="C607" s="1" t="s">
        <v>972</v>
      </c>
      <c r="D607" s="1" t="s">
        <v>2</v>
      </c>
      <c r="E607" s="1" t="s">
        <v>973</v>
      </c>
    </row>
    <row r="608" spans="2:5" hidden="1">
      <c r="B608" s="1" t="str">
        <f>+ "uagp35"</f>
        <v>uagp35</v>
      </c>
      <c r="C608" s="1" t="s">
        <v>974</v>
      </c>
      <c r="D608" s="1" t="s">
        <v>2</v>
      </c>
      <c r="E608" s="1" t="s">
        <v>975</v>
      </c>
    </row>
    <row r="609" spans="2:5" hidden="1">
      <c r="B609" s="1" t="str">
        <f>+ "uliagpkx"</f>
        <v>uliagpkx</v>
      </c>
      <c r="C609" s="1" t="s">
        <v>976</v>
      </c>
      <c r="D609" s="1" t="s">
        <v>2</v>
      </c>
      <c r="E609" s="1" t="s">
        <v>977</v>
      </c>
    </row>
    <row r="610" spans="2:5" hidden="1">
      <c r="B610" s="1" t="str">
        <f>+ "umbus"</f>
        <v>umbus</v>
      </c>
      <c r="C610" s="1" t="s">
        <v>978</v>
      </c>
      <c r="D610" s="1" t="s">
        <v>2</v>
      </c>
      <c r="E610" s="1" t="s">
        <v>979</v>
      </c>
    </row>
    <row r="611" spans="2:5" hidden="1">
      <c r="B611" s="1" t="str">
        <f>+ "UmPass"</f>
        <v>UmPass</v>
      </c>
      <c r="C611" s="1" t="s">
        <v>980</v>
      </c>
      <c r="D611" s="1" t="s">
        <v>2</v>
      </c>
      <c r="E611" s="1" t="s">
        <v>981</v>
      </c>
    </row>
    <row r="612" spans="2:5" hidden="1">
      <c r="B612" s="1" t="str">
        <f>+ "usb_rndisx"</f>
        <v>usb_rndisx</v>
      </c>
      <c r="C612" s="1" t="s">
        <v>982</v>
      </c>
      <c r="D612" s="1" t="s">
        <v>2</v>
      </c>
      <c r="E612" s="1" t="s">
        <v>983</v>
      </c>
    </row>
    <row r="613" spans="2:5" hidden="1">
      <c r="B613" s="1" t="str">
        <f>+ "usbaudio"</f>
        <v>usbaudio</v>
      </c>
      <c r="C613" s="1" t="s">
        <v>984</v>
      </c>
      <c r="D613" s="1" t="s">
        <v>2</v>
      </c>
      <c r="E613" s="1" t="s">
        <v>985</v>
      </c>
    </row>
    <row r="614" spans="2:5" hidden="1">
      <c r="B614" s="1" t="str">
        <f>+ "usbccgp"</f>
        <v>usbccgp</v>
      </c>
      <c r="C614" s="1" t="s">
        <v>986</v>
      </c>
      <c r="D614" s="1" t="s">
        <v>2</v>
      </c>
      <c r="E614" s="1" t="s">
        <v>987</v>
      </c>
    </row>
    <row r="615" spans="2:5" hidden="1">
      <c r="B615" s="1" t="str">
        <f>+ "usbcir"</f>
        <v>usbcir</v>
      </c>
      <c r="C615" s="1" t="s">
        <v>988</v>
      </c>
      <c r="D615" s="1" t="s">
        <v>2</v>
      </c>
      <c r="E615" s="1" t="s">
        <v>989</v>
      </c>
    </row>
    <row r="616" spans="2:5" hidden="1">
      <c r="B616" s="1" t="str">
        <f>+ "usbehci"</f>
        <v>usbehci</v>
      </c>
      <c r="C616" s="1" t="s">
        <v>990</v>
      </c>
      <c r="D616" s="1" t="s">
        <v>2</v>
      </c>
      <c r="E616" s="1" t="s">
        <v>991</v>
      </c>
    </row>
    <row r="617" spans="2:5" hidden="1">
      <c r="B617" s="1" t="str">
        <f>+ "usbhub"</f>
        <v>usbhub</v>
      </c>
      <c r="C617" s="1" t="s">
        <v>992</v>
      </c>
      <c r="D617" s="1" t="s">
        <v>2</v>
      </c>
      <c r="E617" s="1" t="s">
        <v>993</v>
      </c>
    </row>
    <row r="618" spans="2:5" hidden="1">
      <c r="B618" s="1" t="str">
        <f>+ "usbohci"</f>
        <v>usbohci</v>
      </c>
      <c r="C618" s="1" t="s">
        <v>994</v>
      </c>
      <c r="D618" s="1" t="s">
        <v>2</v>
      </c>
      <c r="E618" s="1" t="s">
        <v>995</v>
      </c>
    </row>
    <row r="619" spans="2:5" hidden="1">
      <c r="B619" s="1" t="str">
        <f>+ "usbprint"</f>
        <v>usbprint</v>
      </c>
      <c r="C619" s="1" t="s">
        <v>996</v>
      </c>
      <c r="D619" s="1" t="s">
        <v>2</v>
      </c>
      <c r="E619" s="1" t="s">
        <v>997</v>
      </c>
    </row>
    <row r="620" spans="2:5" hidden="1">
      <c r="B620" s="1" t="str">
        <f>+ "USBSTOR"</f>
        <v>USBSTOR</v>
      </c>
      <c r="C620" s="1" t="s">
        <v>998</v>
      </c>
      <c r="D620" s="1" t="s">
        <v>2</v>
      </c>
      <c r="E620" s="1" t="s">
        <v>999</v>
      </c>
    </row>
    <row r="621" spans="2:5" hidden="1">
      <c r="B621" s="1" t="str">
        <f>+ "usbuhci"</f>
        <v>usbuhci</v>
      </c>
      <c r="C621" s="1" t="s">
        <v>1000</v>
      </c>
      <c r="D621" s="1" t="s">
        <v>2</v>
      </c>
      <c r="E621" s="1" t="s">
        <v>1001</v>
      </c>
    </row>
    <row r="622" spans="2:5">
      <c r="B622" s="1" t="str">
        <f>+ "VClone"</f>
        <v>VClone</v>
      </c>
      <c r="C622" s="1" t="s">
        <v>1002</v>
      </c>
      <c r="D622" s="1" t="s">
        <v>31</v>
      </c>
      <c r="E622" s="1" t="s">
        <v>1003</v>
      </c>
    </row>
    <row r="623" spans="2:5" hidden="1">
      <c r="B623" s="1" t="str">
        <f>+ "vdrvroot"</f>
        <v>vdrvroot</v>
      </c>
      <c r="C623" s="1" t="s">
        <v>1004</v>
      </c>
      <c r="D623" s="1" t="s">
        <v>2</v>
      </c>
      <c r="E623" s="1" t="s">
        <v>1005</v>
      </c>
    </row>
    <row r="624" spans="2:5" hidden="1">
      <c r="B624" s="1" t="str">
        <f>+ "vga"</f>
        <v>vga</v>
      </c>
      <c r="C624" s="1" t="s">
        <v>1006</v>
      </c>
      <c r="D624" s="1" t="s">
        <v>2</v>
      </c>
      <c r="E624" s="1" t="s">
        <v>1007</v>
      </c>
    </row>
    <row r="625" spans="2:5" hidden="1">
      <c r="B625" s="1" t="str">
        <f>+ "VgaSave"</f>
        <v>VgaSave</v>
      </c>
      <c r="C625" s="1" t="s">
        <v>1006</v>
      </c>
      <c r="D625" s="1" t="s">
        <v>2</v>
      </c>
      <c r="E625" s="1" t="s">
        <v>1008</v>
      </c>
    </row>
    <row r="626" spans="2:5" hidden="1">
      <c r="B626" s="1" t="str">
        <f>+ "vhdmp"</f>
        <v>vhdmp</v>
      </c>
      <c r="C626" s="1" t="s">
        <v>1009</v>
      </c>
      <c r="D626" s="1" t="s">
        <v>2</v>
      </c>
      <c r="E626" s="1" t="s">
        <v>1010</v>
      </c>
    </row>
    <row r="627" spans="2:5">
      <c r="B627" s="1" t="str">
        <f>+ "viaide"</f>
        <v>viaide</v>
      </c>
      <c r="C627" s="1" t="s">
        <v>1011</v>
      </c>
      <c r="D627" s="1" t="s">
        <v>1012</v>
      </c>
      <c r="E627" s="1" t="s">
        <v>1013</v>
      </c>
    </row>
    <row r="628" spans="2:5" hidden="1">
      <c r="B628" s="1" t="str">
        <f>+ "vmbus"</f>
        <v>vmbus</v>
      </c>
      <c r="C628" s="1" t="s">
        <v>1014</v>
      </c>
      <c r="D628" s="1" t="s">
        <v>2</v>
      </c>
      <c r="E628" s="1" t="s">
        <v>1015</v>
      </c>
    </row>
    <row r="629" spans="2:5" hidden="1">
      <c r="B629" s="1" t="str">
        <f>+ "VMBusHID"</f>
        <v>VMBusHID</v>
      </c>
      <c r="C629" s="1" t="s">
        <v>1016</v>
      </c>
      <c r="D629" s="1" t="s">
        <v>2</v>
      </c>
      <c r="E629" s="1" t="s">
        <v>1017</v>
      </c>
    </row>
    <row r="630" spans="2:5" hidden="1">
      <c r="B630" s="1" t="str">
        <f>+ "volmgr"</f>
        <v>volmgr</v>
      </c>
      <c r="C630" s="1" t="s">
        <v>1018</v>
      </c>
      <c r="D630" s="1" t="s">
        <v>2</v>
      </c>
      <c r="E630" s="1" t="s">
        <v>1019</v>
      </c>
    </row>
    <row r="631" spans="2:5" hidden="1">
      <c r="B631" s="1" t="str">
        <f>+ "volmgrx"</f>
        <v>volmgrx</v>
      </c>
      <c r="C631" s="1" t="s">
        <v>1020</v>
      </c>
      <c r="D631" s="1" t="s">
        <v>2</v>
      </c>
      <c r="E631" s="1" t="s">
        <v>1021</v>
      </c>
    </row>
    <row r="632" spans="2:5" hidden="1">
      <c r="B632" s="1" t="str">
        <f>+ "volsnap"</f>
        <v>volsnap</v>
      </c>
      <c r="C632" s="1" t="s">
        <v>1022</v>
      </c>
      <c r="D632" s="1" t="s">
        <v>2</v>
      </c>
      <c r="E632" s="1" t="s">
        <v>1023</v>
      </c>
    </row>
    <row r="633" spans="2:5" hidden="1">
      <c r="B633" s="1" t="str">
        <f>+ "vpcbus"</f>
        <v>vpcbus</v>
      </c>
      <c r="C633" s="1" t="s">
        <v>1024</v>
      </c>
      <c r="D633" s="1" t="s">
        <v>2</v>
      </c>
      <c r="E633" s="1" t="s">
        <v>1025</v>
      </c>
    </row>
    <row r="634" spans="2:5" hidden="1">
      <c r="B634" s="1" t="str">
        <f>+ "vpcnfltr"</f>
        <v>vpcnfltr</v>
      </c>
      <c r="C634" s="1" t="s">
        <v>1026</v>
      </c>
      <c r="D634" s="1" t="s">
        <v>2</v>
      </c>
      <c r="E634" s="1" t="s">
        <v>1027</v>
      </c>
    </row>
    <row r="635" spans="2:5" hidden="1">
      <c r="B635" s="1" t="str">
        <f>+ "vpcusb"</f>
        <v>vpcusb</v>
      </c>
      <c r="C635" s="1" t="s">
        <v>1028</v>
      </c>
      <c r="D635" s="1" t="s">
        <v>2</v>
      </c>
      <c r="E635" s="1" t="s">
        <v>1029</v>
      </c>
    </row>
    <row r="636" spans="2:5" hidden="1">
      <c r="B636" s="1" t="str">
        <f>+ "vpcvmm"</f>
        <v>vpcvmm</v>
      </c>
      <c r="C636" s="1" t="s">
        <v>1030</v>
      </c>
      <c r="D636" s="1" t="s">
        <v>2</v>
      </c>
      <c r="E636" s="1" t="s">
        <v>1031</v>
      </c>
    </row>
    <row r="637" spans="2:5">
      <c r="B637" s="1" t="str">
        <f>+ "vsmraid"</f>
        <v>vsmraid</v>
      </c>
      <c r="C637" s="1" t="s">
        <v>1032</v>
      </c>
      <c r="D637" s="1" t="s">
        <v>1033</v>
      </c>
      <c r="E637" s="1" t="s">
        <v>1034</v>
      </c>
    </row>
    <row r="638" spans="2:5" hidden="1">
      <c r="B638" s="1" t="str">
        <f>+ "vwifibus"</f>
        <v>vwifibus</v>
      </c>
      <c r="C638" s="1" t="s">
        <v>1035</v>
      </c>
      <c r="D638" s="1" t="s">
        <v>2</v>
      </c>
      <c r="E638" s="1" t="s">
        <v>1036</v>
      </c>
    </row>
    <row r="639" spans="2:5" hidden="1">
      <c r="B639" s="1" t="str">
        <f>+ "WacomPen"</f>
        <v>WacomPen</v>
      </c>
      <c r="C639" s="1" t="s">
        <v>1037</v>
      </c>
      <c r="D639" s="1" t="s">
        <v>2</v>
      </c>
      <c r="E639" s="1" t="s">
        <v>1038</v>
      </c>
    </row>
    <row r="640" spans="2:5" hidden="1">
      <c r="B640" s="1" t="str">
        <f>+ "WANARP"</f>
        <v>WANARP</v>
      </c>
      <c r="C640" s="1" t="s">
        <v>1039</v>
      </c>
      <c r="D640" s="1" t="s">
        <v>2</v>
      </c>
      <c r="E640" s="1" t="s">
        <v>1040</v>
      </c>
    </row>
    <row r="641" spans="2:5" hidden="1">
      <c r="B641" s="1" t="str">
        <f>+ "Wanarpv6"</f>
        <v>Wanarpv6</v>
      </c>
      <c r="C641" s="1" t="s">
        <v>1041</v>
      </c>
      <c r="D641" s="1" t="s">
        <v>2</v>
      </c>
      <c r="E641" s="1" t="s">
        <v>1040</v>
      </c>
    </row>
    <row r="642" spans="2:5" hidden="1">
      <c r="B642" s="1" t="str">
        <f>+ "Wd"</f>
        <v>Wd</v>
      </c>
      <c r="C642" s="1" t="s">
        <v>1042</v>
      </c>
      <c r="D642" s="1" t="s">
        <v>2</v>
      </c>
      <c r="E642" s="1" t="s">
        <v>1043</v>
      </c>
    </row>
    <row r="643" spans="2:5" hidden="1">
      <c r="B643" s="1" t="str">
        <f>+ "Wdf01000"</f>
        <v>Wdf01000</v>
      </c>
      <c r="C643" s="1" t="s">
        <v>1044</v>
      </c>
      <c r="D643" s="1" t="s">
        <v>2</v>
      </c>
      <c r="E643" s="1" t="s">
        <v>1045</v>
      </c>
    </row>
    <row r="644" spans="2:5" hidden="1">
      <c r="B644" s="1" t="str">
        <f>+ "WfpLwf"</f>
        <v>WfpLwf</v>
      </c>
      <c r="C644" s="1" t="s">
        <v>1046</v>
      </c>
      <c r="D644" s="1" t="s">
        <v>2</v>
      </c>
      <c r="E644" s="1" t="s">
        <v>1047</v>
      </c>
    </row>
    <row r="645" spans="2:5" hidden="1">
      <c r="B645" s="1" t="str">
        <f>+ "WIMMount"</f>
        <v>WIMMount</v>
      </c>
      <c r="C645" s="1" t="s">
        <v>1048</v>
      </c>
      <c r="D645" s="1" t="s">
        <v>2</v>
      </c>
      <c r="E645" s="1" t="s">
        <v>1049</v>
      </c>
    </row>
    <row r="646" spans="2:5" hidden="1">
      <c r="B646" s="1" t="str">
        <f>+ "WINUSB"</f>
        <v>WINUSB</v>
      </c>
      <c r="C646" s="1" t="s">
        <v>1050</v>
      </c>
      <c r="D646" s="1" t="s">
        <v>2</v>
      </c>
      <c r="E646" s="1" t="s">
        <v>1051</v>
      </c>
    </row>
    <row r="647" spans="2:5" hidden="1">
      <c r="B647" s="1" t="str">
        <f>+ "WmiAcpi"</f>
        <v>WmiAcpi</v>
      </c>
      <c r="C647" s="1" t="s">
        <v>1052</v>
      </c>
      <c r="D647" s="1" t="s">
        <v>2</v>
      </c>
      <c r="E647" s="1" t="s">
        <v>1053</v>
      </c>
    </row>
    <row r="648" spans="2:5" hidden="1">
      <c r="B648" s="1" t="str">
        <f>+ "WudfPf"</f>
        <v>WudfPf</v>
      </c>
      <c r="C648" s="1" t="s">
        <v>1054</v>
      </c>
      <c r="D648" s="1" t="s">
        <v>2</v>
      </c>
      <c r="E648" s="1" t="s">
        <v>1055</v>
      </c>
    </row>
    <row r="649" spans="2:5" hidden="1">
      <c r="B649" s="1" t="str">
        <f>+ "WUDFRd"</f>
        <v>WUDFRd</v>
      </c>
      <c r="C649" s="1" t="s">
        <v>1056</v>
      </c>
      <c r="D649" s="1" t="s">
        <v>2</v>
      </c>
      <c r="E649" s="1" t="s">
        <v>1057</v>
      </c>
    </row>
    <row r="650" spans="2:5">
      <c r="B650" s="1" t="s">
        <v>1058</v>
      </c>
    </row>
    <row r="651" spans="2:5" hidden="1">
      <c r="B651" s="1" t="str">
        <f>+ "aux"</f>
        <v>aux</v>
      </c>
      <c r="C651" s="1" t="s">
        <v>1059</v>
      </c>
      <c r="D651" s="1" t="s">
        <v>2</v>
      </c>
      <c r="E651" s="1" t="s">
        <v>1060</v>
      </c>
    </row>
    <row r="652" spans="2:5" hidden="1">
      <c r="B652" s="1" t="str">
        <f>+ "aux1"</f>
        <v>aux1</v>
      </c>
      <c r="C652" s="1" t="s">
        <v>1059</v>
      </c>
      <c r="D652" s="1" t="s">
        <v>2</v>
      </c>
      <c r="E652" s="1" t="s">
        <v>1060</v>
      </c>
    </row>
    <row r="653" spans="2:5" hidden="1">
      <c r="B653" s="1" t="str">
        <f>+ "midi"</f>
        <v>midi</v>
      </c>
      <c r="C653" s="1" t="s">
        <v>1059</v>
      </c>
      <c r="D653" s="1" t="s">
        <v>2</v>
      </c>
      <c r="E653" s="1" t="s">
        <v>1060</v>
      </c>
    </row>
    <row r="654" spans="2:5" hidden="1">
      <c r="B654" s="1" t="str">
        <f>+ "midi1"</f>
        <v>midi1</v>
      </c>
      <c r="C654" s="1" t="s">
        <v>1059</v>
      </c>
      <c r="D654" s="1" t="s">
        <v>2</v>
      </c>
      <c r="E654" s="1" t="s">
        <v>1060</v>
      </c>
    </row>
    <row r="655" spans="2:5" hidden="1">
      <c r="B655" s="1" t="str">
        <f>+ "midimapper"</f>
        <v>midimapper</v>
      </c>
      <c r="C655" s="1" t="s">
        <v>1061</v>
      </c>
      <c r="D655" s="1" t="s">
        <v>2</v>
      </c>
      <c r="E655" s="1" t="s">
        <v>1062</v>
      </c>
    </row>
    <row r="656" spans="2:5" hidden="1">
      <c r="B656" s="1" t="str">
        <f>+ "mixer"</f>
        <v>mixer</v>
      </c>
      <c r="C656" s="1" t="s">
        <v>1059</v>
      </c>
      <c r="D656" s="1" t="s">
        <v>2</v>
      </c>
      <c r="E656" s="1" t="s">
        <v>1060</v>
      </c>
    </row>
    <row r="657" spans="2:5" hidden="1">
      <c r="B657" s="1" t="str">
        <f>+ "mixer1"</f>
        <v>mixer1</v>
      </c>
      <c r="C657" s="1" t="s">
        <v>1059</v>
      </c>
      <c r="D657" s="1" t="s">
        <v>2</v>
      </c>
      <c r="E657" s="1" t="s">
        <v>1060</v>
      </c>
    </row>
    <row r="658" spans="2:5" hidden="1">
      <c r="B658" s="1" t="str">
        <f>+ "msacm.imaadpcm"</f>
        <v>msacm.imaadpcm</v>
      </c>
      <c r="C658" s="1" t="s">
        <v>1063</v>
      </c>
      <c r="D658" s="1" t="s">
        <v>2</v>
      </c>
      <c r="E658" s="1" t="s">
        <v>1064</v>
      </c>
    </row>
    <row r="659" spans="2:5">
      <c r="B659" s="1" t="str">
        <f>+ "msacm.l3acm"</f>
        <v>msacm.l3acm</v>
      </c>
      <c r="C659" s="1" t="s">
        <v>1065</v>
      </c>
      <c r="D659" s="1" t="s">
        <v>1066</v>
      </c>
      <c r="E659" s="1" t="s">
        <v>1067</v>
      </c>
    </row>
    <row r="660" spans="2:5" hidden="1">
      <c r="B660" s="1" t="str">
        <f>+ "msacm.msadpcm"</f>
        <v>msacm.msadpcm</v>
      </c>
      <c r="C660" s="1" t="s">
        <v>1068</v>
      </c>
      <c r="D660" s="1" t="s">
        <v>2</v>
      </c>
      <c r="E660" s="1" t="s">
        <v>1069</v>
      </c>
    </row>
    <row r="661" spans="2:5" hidden="1">
      <c r="B661" s="1" t="str">
        <f>+ "msacm.msg711"</f>
        <v>msacm.msg711</v>
      </c>
      <c r="C661" s="1" t="s">
        <v>1070</v>
      </c>
      <c r="D661" s="1" t="s">
        <v>2</v>
      </c>
      <c r="E661" s="1" t="s">
        <v>1071</v>
      </c>
    </row>
    <row r="662" spans="2:5" hidden="1">
      <c r="B662" s="1" t="str">
        <f>+ "msacm.msgsm610"</f>
        <v>msacm.msgsm610</v>
      </c>
      <c r="C662" s="1" t="s">
        <v>1072</v>
      </c>
      <c r="D662" s="1" t="s">
        <v>2</v>
      </c>
      <c r="E662" s="1" t="s">
        <v>1073</v>
      </c>
    </row>
    <row r="663" spans="2:5" hidden="1">
      <c r="B663" s="1" t="str">
        <f>+ "vidc.i420"</f>
        <v>vidc.i420</v>
      </c>
      <c r="C663" s="1" t="s">
        <v>1074</v>
      </c>
      <c r="D663" s="1" t="s">
        <v>2</v>
      </c>
      <c r="E663" s="1" t="s">
        <v>1075</v>
      </c>
    </row>
    <row r="664" spans="2:5" hidden="1">
      <c r="B664" s="1" t="str">
        <f>+ "vidc.iyuv"</f>
        <v>vidc.iyuv</v>
      </c>
      <c r="C664" s="1" t="s">
        <v>1074</v>
      </c>
      <c r="D664" s="1" t="s">
        <v>2</v>
      </c>
      <c r="E664" s="1" t="s">
        <v>1075</v>
      </c>
    </row>
    <row r="665" spans="2:5" hidden="1">
      <c r="B665" s="1" t="str">
        <f>+ "vidc.mrle"</f>
        <v>vidc.mrle</v>
      </c>
      <c r="C665" s="1" t="s">
        <v>1076</v>
      </c>
      <c r="D665" s="1" t="s">
        <v>2</v>
      </c>
      <c r="E665" s="1" t="s">
        <v>1077</v>
      </c>
    </row>
    <row r="666" spans="2:5" hidden="1">
      <c r="B666" s="1" t="str">
        <f>+ "vidc.msvc"</f>
        <v>vidc.msvc</v>
      </c>
      <c r="C666" s="1" t="s">
        <v>1078</v>
      </c>
      <c r="D666" s="1" t="s">
        <v>2</v>
      </c>
      <c r="E666" s="1" t="s">
        <v>1079</v>
      </c>
    </row>
    <row r="667" spans="2:5" hidden="1">
      <c r="B667" s="1" t="str">
        <f>+ "vidc.uyvy"</f>
        <v>vidc.uyvy</v>
      </c>
      <c r="C667" s="1" t="s">
        <v>1080</v>
      </c>
      <c r="D667" s="1" t="s">
        <v>2</v>
      </c>
      <c r="E667" s="1" t="s">
        <v>1081</v>
      </c>
    </row>
    <row r="668" spans="2:5" hidden="1">
      <c r="B668" s="1" t="str">
        <f>+ "vidc.yuy2"</f>
        <v>vidc.yuy2</v>
      </c>
      <c r="C668" s="1" t="s">
        <v>1080</v>
      </c>
      <c r="D668" s="1" t="s">
        <v>2</v>
      </c>
      <c r="E668" s="1" t="s">
        <v>1081</v>
      </c>
    </row>
    <row r="669" spans="2:5" hidden="1">
      <c r="B669" s="1" t="str">
        <f>+ "vidc.yvu9"</f>
        <v>vidc.yvu9</v>
      </c>
      <c r="C669" s="1" t="s">
        <v>1082</v>
      </c>
      <c r="D669" s="1" t="s">
        <v>2</v>
      </c>
      <c r="E669" s="1" t="s">
        <v>1083</v>
      </c>
    </row>
    <row r="670" spans="2:5" hidden="1">
      <c r="B670" s="1" t="str">
        <f>+ "vidc.yvyu"</f>
        <v>vidc.yvyu</v>
      </c>
      <c r="C670" s="1" t="s">
        <v>1080</v>
      </c>
      <c r="D670" s="1" t="s">
        <v>2</v>
      </c>
      <c r="E670" s="1" t="s">
        <v>1081</v>
      </c>
    </row>
    <row r="671" spans="2:5" hidden="1">
      <c r="B671" s="1" t="str">
        <f>+ "wave"</f>
        <v>wave</v>
      </c>
      <c r="C671" s="1" t="s">
        <v>1059</v>
      </c>
      <c r="D671" s="1" t="s">
        <v>2</v>
      </c>
      <c r="E671" s="1" t="s">
        <v>1060</v>
      </c>
    </row>
    <row r="672" spans="2:5" hidden="1">
      <c r="B672" s="1" t="str">
        <f>+ "wave1"</f>
        <v>wave1</v>
      </c>
      <c r="C672" s="1" t="s">
        <v>1059</v>
      </c>
      <c r="D672" s="1" t="s">
        <v>2</v>
      </c>
      <c r="E672" s="1" t="s">
        <v>1060</v>
      </c>
    </row>
    <row r="673" spans="2:5" hidden="1">
      <c r="B673" s="1" t="str">
        <f>+ "wavemapper"</f>
        <v>wavemapper</v>
      </c>
      <c r="C673" s="1" t="s">
        <v>1084</v>
      </c>
      <c r="D673" s="1" t="s">
        <v>2</v>
      </c>
      <c r="E673" s="1" t="s">
        <v>1085</v>
      </c>
    </row>
    <row r="674" spans="2:5">
      <c r="B674" s="1" t="s">
        <v>1086</v>
      </c>
    </row>
    <row r="675" spans="2:5" hidden="1">
      <c r="B675" s="1" t="str">
        <f>+ "aux"</f>
        <v>aux</v>
      </c>
      <c r="C675" s="1" t="s">
        <v>1059</v>
      </c>
      <c r="D675" s="1" t="s">
        <v>2</v>
      </c>
      <c r="E675" s="1" t="s">
        <v>1087</v>
      </c>
    </row>
    <row r="676" spans="2:5" hidden="1">
      <c r="B676" s="1" t="str">
        <f>+ "aux1"</f>
        <v>aux1</v>
      </c>
      <c r="C676" s="1" t="s">
        <v>1059</v>
      </c>
      <c r="D676" s="1" t="s">
        <v>2</v>
      </c>
      <c r="E676" s="1" t="s">
        <v>1087</v>
      </c>
    </row>
    <row r="677" spans="2:5" hidden="1">
      <c r="B677" s="1" t="str">
        <f>+ "midi"</f>
        <v>midi</v>
      </c>
      <c r="C677" s="1" t="s">
        <v>1059</v>
      </c>
      <c r="D677" s="1" t="s">
        <v>2</v>
      </c>
      <c r="E677" s="1" t="s">
        <v>1087</v>
      </c>
    </row>
    <row r="678" spans="2:5" hidden="1">
      <c r="B678" s="1" t="str">
        <f>+ "midi1"</f>
        <v>midi1</v>
      </c>
      <c r="C678" s="1" t="s">
        <v>1059</v>
      </c>
      <c r="D678" s="1" t="s">
        <v>2</v>
      </c>
      <c r="E678" s="1" t="s">
        <v>1087</v>
      </c>
    </row>
    <row r="679" spans="2:5" hidden="1">
      <c r="B679" s="1" t="str">
        <f>+ "midimapper"</f>
        <v>midimapper</v>
      </c>
      <c r="C679" s="1" t="s">
        <v>1061</v>
      </c>
      <c r="D679" s="1" t="s">
        <v>2</v>
      </c>
      <c r="E679" s="1" t="s">
        <v>1088</v>
      </c>
    </row>
    <row r="680" spans="2:5" hidden="1">
      <c r="B680" s="1" t="str">
        <f>+ "mixer"</f>
        <v>mixer</v>
      </c>
      <c r="C680" s="1" t="s">
        <v>1059</v>
      </c>
      <c r="D680" s="1" t="s">
        <v>2</v>
      </c>
      <c r="E680" s="1" t="s">
        <v>1087</v>
      </c>
    </row>
    <row r="681" spans="2:5" hidden="1">
      <c r="B681" s="1" t="str">
        <f>+ "mixer1"</f>
        <v>mixer1</v>
      </c>
      <c r="C681" s="1" t="s">
        <v>1059</v>
      </c>
      <c r="D681" s="1" t="s">
        <v>2</v>
      </c>
      <c r="E681" s="1" t="s">
        <v>1087</v>
      </c>
    </row>
    <row r="682" spans="2:5">
      <c r="B682" s="1" t="str">
        <f>+ "msacm.ac3acm"</f>
        <v>msacm.ac3acm</v>
      </c>
      <c r="C682" s="1" t="s">
        <v>1089</v>
      </c>
      <c r="D682" s="1" t="s">
        <v>1090</v>
      </c>
      <c r="E682" s="1" t="s">
        <v>1091</v>
      </c>
    </row>
    <row r="683" spans="2:5">
      <c r="B683" s="1" t="str">
        <f>+ "msacm.divxa32"</f>
        <v>msacm.divxa32</v>
      </c>
      <c r="C683" s="1" t="s">
        <v>1092</v>
      </c>
      <c r="D683" s="1" t="s">
        <v>1093</v>
      </c>
      <c r="E683" s="1" t="s">
        <v>1094</v>
      </c>
    </row>
    <row r="684" spans="2:5" hidden="1">
      <c r="B684" s="1" t="str">
        <f>+ "msacm.imaadpcm"</f>
        <v>msacm.imaadpcm</v>
      </c>
      <c r="C684" s="1" t="s">
        <v>1063</v>
      </c>
      <c r="D684" s="1" t="s">
        <v>2</v>
      </c>
      <c r="E684" s="1" t="s">
        <v>1095</v>
      </c>
    </row>
    <row r="685" spans="2:5">
      <c r="B685" s="1" t="str">
        <f>+ "msacm.l3acm"</f>
        <v>msacm.l3acm</v>
      </c>
      <c r="C685" s="1" t="s">
        <v>1065</v>
      </c>
      <c r="D685" s="1" t="s">
        <v>1066</v>
      </c>
      <c r="E685" s="1" t="s">
        <v>1096</v>
      </c>
    </row>
    <row r="686" spans="2:5">
      <c r="B686" s="1" t="str">
        <f>+ "msacm.l3fhg"</f>
        <v>msacm.l3fhg</v>
      </c>
      <c r="C686" s="1" t="s">
        <v>1097</v>
      </c>
      <c r="D686" s="1" t="s">
        <v>1066</v>
      </c>
      <c r="E686" s="1" t="s">
        <v>1098</v>
      </c>
    </row>
    <row r="687" spans="2:5">
      <c r="B687" s="1" t="str">
        <f>+ "msacm.lameacm"</f>
        <v>msacm.lameacm</v>
      </c>
      <c r="C687" s="1" t="s">
        <v>1099</v>
      </c>
      <c r="D687" s="1" t="s">
        <v>1100</v>
      </c>
      <c r="E687" s="1" t="s">
        <v>1101</v>
      </c>
    </row>
    <row r="688" spans="2:5" hidden="1">
      <c r="B688" s="1" t="str">
        <f>+ "msacm.msadpcm"</f>
        <v>msacm.msadpcm</v>
      </c>
      <c r="C688" s="1" t="s">
        <v>1068</v>
      </c>
      <c r="D688" s="1" t="s">
        <v>2</v>
      </c>
      <c r="E688" s="1" t="s">
        <v>1102</v>
      </c>
    </row>
    <row r="689" spans="2:5" hidden="1">
      <c r="B689" s="1" t="str">
        <f>+ "msacm.msg711"</f>
        <v>msacm.msg711</v>
      </c>
      <c r="C689" s="1" t="s">
        <v>1070</v>
      </c>
      <c r="D689" s="1" t="s">
        <v>2</v>
      </c>
      <c r="E689" s="1" t="s">
        <v>1103</v>
      </c>
    </row>
    <row r="690" spans="2:5" hidden="1">
      <c r="B690" s="1" t="str">
        <f>+ "msacm.msgsm610"</f>
        <v>msacm.msgsm610</v>
      </c>
      <c r="C690" s="1" t="s">
        <v>1072</v>
      </c>
      <c r="D690" s="1" t="s">
        <v>2</v>
      </c>
      <c r="E690" s="1" t="s">
        <v>1104</v>
      </c>
    </row>
    <row r="691" spans="2:5">
      <c r="B691" s="1" t="str">
        <f>+ "msacm.vorbis"</f>
        <v>msacm.vorbis</v>
      </c>
      <c r="C691" s="1" t="s">
        <v>1105</v>
      </c>
      <c r="D691" s="1" t="s">
        <v>1106</v>
      </c>
      <c r="E691" s="1" t="s">
        <v>1107</v>
      </c>
    </row>
    <row r="692" spans="2:5">
      <c r="B692" s="1" t="str">
        <f>+ "vidc.cvid"</f>
        <v>vidc.cvid</v>
      </c>
      <c r="C692" s="1" t="s">
        <v>1108</v>
      </c>
      <c r="D692" s="1" t="s">
        <v>1109</v>
      </c>
      <c r="E692" s="1" t="s">
        <v>1110</v>
      </c>
    </row>
    <row r="693" spans="2:5">
      <c r="B693" s="1" t="str">
        <f>+ "VIDC.DIVX"</f>
        <v>VIDC.DIVX</v>
      </c>
      <c r="C693" s="1" t="s">
        <v>1111</v>
      </c>
      <c r="D693" s="1" t="s">
        <v>1112</v>
      </c>
      <c r="E693" s="1" t="s">
        <v>1113</v>
      </c>
    </row>
    <row r="694" spans="2:5">
      <c r="B694" s="1" t="str">
        <f>+ "VIDC.FFDS"</f>
        <v>VIDC.FFDS</v>
      </c>
      <c r="E694" s="1" t="s">
        <v>1114</v>
      </c>
    </row>
    <row r="695" spans="2:5">
      <c r="B695" s="1" t="str">
        <f>+ "VIDC.HFYU"</f>
        <v>VIDC.HFYU</v>
      </c>
      <c r="C695" s="1" t="s">
        <v>1115</v>
      </c>
      <c r="D695" s="1" t="s">
        <v>1116</v>
      </c>
      <c r="E695" s="1" t="s">
        <v>1117</v>
      </c>
    </row>
    <row r="696" spans="2:5">
      <c r="B696" s="1" t="str">
        <f>+ "vidc.i263"</f>
        <v>vidc.i263</v>
      </c>
      <c r="C696" s="1" t="s">
        <v>1118</v>
      </c>
      <c r="D696" s="1" t="s">
        <v>699</v>
      </c>
      <c r="E696" s="1" t="s">
        <v>1119</v>
      </c>
    </row>
    <row r="697" spans="2:5" hidden="1">
      <c r="B697" s="1" t="str">
        <f>+ "vidc.i420"</f>
        <v>vidc.i420</v>
      </c>
      <c r="C697" s="1" t="s">
        <v>1074</v>
      </c>
      <c r="D697" s="1" t="s">
        <v>2</v>
      </c>
      <c r="E697" s="1" t="s">
        <v>1120</v>
      </c>
    </row>
    <row r="698" spans="2:5">
      <c r="B698" s="1" t="str">
        <f>+ "vidc.iv41"</f>
        <v>vidc.iv41</v>
      </c>
      <c r="C698" s="1" t="s">
        <v>1121</v>
      </c>
      <c r="D698" s="1" t="s">
        <v>699</v>
      </c>
      <c r="E698" s="1" t="s">
        <v>1122</v>
      </c>
    </row>
    <row r="699" spans="2:5">
      <c r="B699" s="1" t="str">
        <f>+ "vidc.iv50"</f>
        <v>vidc.iv50</v>
      </c>
      <c r="C699" s="1" t="s">
        <v>1123</v>
      </c>
      <c r="D699" s="1" t="s">
        <v>699</v>
      </c>
      <c r="E699" s="1" t="s">
        <v>1124</v>
      </c>
    </row>
    <row r="700" spans="2:5" hidden="1">
      <c r="B700" s="1" t="str">
        <f>+ "vidc.iyuv"</f>
        <v>vidc.iyuv</v>
      </c>
      <c r="C700" s="1" t="s">
        <v>1074</v>
      </c>
      <c r="D700" s="1" t="s">
        <v>2</v>
      </c>
      <c r="E700" s="1" t="s">
        <v>1120</v>
      </c>
    </row>
    <row r="701" spans="2:5" hidden="1">
      <c r="B701" s="1" t="str">
        <f>+ "vidc.mrle"</f>
        <v>vidc.mrle</v>
      </c>
      <c r="C701" s="1" t="s">
        <v>1076</v>
      </c>
      <c r="D701" s="1" t="s">
        <v>2</v>
      </c>
      <c r="E701" s="1" t="s">
        <v>1125</v>
      </c>
    </row>
    <row r="702" spans="2:5" hidden="1">
      <c r="B702" s="1" t="str">
        <f>+ "vidc.msvc"</f>
        <v>vidc.msvc</v>
      </c>
      <c r="C702" s="1" t="s">
        <v>1078</v>
      </c>
      <c r="D702" s="1" t="s">
        <v>2</v>
      </c>
      <c r="E702" s="1" t="s">
        <v>1126</v>
      </c>
    </row>
    <row r="703" spans="2:5" hidden="1">
      <c r="B703" s="1" t="str">
        <f>+ "vidc.uyvy"</f>
        <v>vidc.uyvy</v>
      </c>
      <c r="C703" s="1" t="s">
        <v>1080</v>
      </c>
      <c r="D703" s="1" t="s">
        <v>2</v>
      </c>
      <c r="E703" s="1" t="s">
        <v>1127</v>
      </c>
    </row>
    <row r="704" spans="2:5">
      <c r="B704" s="1" t="str">
        <f>+ "VIDC.VP60"</f>
        <v>VIDC.VP60</v>
      </c>
      <c r="C704" s="1" t="s">
        <v>1128</v>
      </c>
      <c r="D704" s="1" t="s">
        <v>1129</v>
      </c>
      <c r="E704" s="1" t="s">
        <v>1130</v>
      </c>
    </row>
    <row r="705" spans="2:5">
      <c r="B705" s="1" t="str">
        <f>+ "VIDC.VP61"</f>
        <v>VIDC.VP61</v>
      </c>
      <c r="C705" s="1" t="s">
        <v>1128</v>
      </c>
      <c r="D705" s="1" t="s">
        <v>1129</v>
      </c>
      <c r="E705" s="1" t="s">
        <v>1130</v>
      </c>
    </row>
    <row r="706" spans="2:5">
      <c r="B706" s="1" t="str">
        <f>+ "VIDC.VP62"</f>
        <v>VIDC.VP62</v>
      </c>
      <c r="C706" s="1" t="s">
        <v>1128</v>
      </c>
      <c r="D706" s="1" t="s">
        <v>1129</v>
      </c>
      <c r="E706" s="1" t="s">
        <v>1130</v>
      </c>
    </row>
    <row r="707" spans="2:5">
      <c r="B707" s="1" t="str">
        <f>+ "VIDC.VP70"</f>
        <v>VIDC.VP70</v>
      </c>
      <c r="C707" s="1" t="s">
        <v>1131</v>
      </c>
      <c r="D707" s="1" t="s">
        <v>1129</v>
      </c>
      <c r="E707" s="1" t="s">
        <v>1132</v>
      </c>
    </row>
    <row r="708" spans="2:5">
      <c r="B708" s="1" t="str">
        <f>+ "VIDC.X264"</f>
        <v>VIDC.X264</v>
      </c>
      <c r="E708" s="1" t="s">
        <v>1133</v>
      </c>
    </row>
    <row r="709" spans="2:5">
      <c r="B709" s="1" t="str">
        <f>+ "VIDC.XVID"</f>
        <v>VIDC.XVID</v>
      </c>
      <c r="E709" s="1" t="s">
        <v>1134</v>
      </c>
    </row>
    <row r="710" spans="2:5" hidden="1">
      <c r="B710" s="1" t="str">
        <f>+ "vidc.yuy2"</f>
        <v>vidc.yuy2</v>
      </c>
      <c r="C710" s="1" t="s">
        <v>1080</v>
      </c>
      <c r="D710" s="1" t="s">
        <v>2</v>
      </c>
      <c r="E710" s="1" t="s">
        <v>1127</v>
      </c>
    </row>
    <row r="711" spans="2:5">
      <c r="B711" s="1" t="str">
        <f>+ "VIDC.YV12"</f>
        <v>VIDC.YV12</v>
      </c>
      <c r="C711" s="1" t="s">
        <v>1135</v>
      </c>
      <c r="D711" s="1" t="s">
        <v>1136</v>
      </c>
      <c r="E711" s="1" t="s">
        <v>1137</v>
      </c>
    </row>
    <row r="712" spans="2:5" hidden="1">
      <c r="B712" s="1" t="str">
        <f>+ "vidc.yvu9"</f>
        <v>vidc.yvu9</v>
      </c>
      <c r="C712" s="1" t="s">
        <v>1082</v>
      </c>
      <c r="D712" s="1" t="s">
        <v>2</v>
      </c>
      <c r="E712" s="1" t="s">
        <v>1138</v>
      </c>
    </row>
    <row r="713" spans="2:5" hidden="1">
      <c r="B713" s="1" t="str">
        <f>+ "vidc.yvyu"</f>
        <v>vidc.yvyu</v>
      </c>
      <c r="C713" s="1" t="s">
        <v>1080</v>
      </c>
      <c r="D713" s="1" t="s">
        <v>2</v>
      </c>
      <c r="E713" s="1" t="s">
        <v>1127</v>
      </c>
    </row>
    <row r="714" spans="2:5" hidden="1">
      <c r="B714" s="1" t="str">
        <f>+ "wave"</f>
        <v>wave</v>
      </c>
      <c r="C714" s="1" t="s">
        <v>1059</v>
      </c>
      <c r="D714" s="1" t="s">
        <v>2</v>
      </c>
      <c r="E714" s="1" t="s">
        <v>1087</v>
      </c>
    </row>
    <row r="715" spans="2:5" hidden="1">
      <c r="B715" s="1" t="str">
        <f>+ "wave1"</f>
        <v>wave1</v>
      </c>
      <c r="C715" s="1" t="s">
        <v>1059</v>
      </c>
      <c r="D715" s="1" t="s">
        <v>2</v>
      </c>
      <c r="E715" s="1" t="s">
        <v>1087</v>
      </c>
    </row>
    <row r="716" spans="2:5" hidden="1">
      <c r="B716" s="1" t="str">
        <f>+ "wavemapper"</f>
        <v>wavemapper</v>
      </c>
      <c r="C716" s="1" t="s">
        <v>1084</v>
      </c>
      <c r="D716" s="1" t="s">
        <v>2</v>
      </c>
      <c r="E716" s="1" t="s">
        <v>1139</v>
      </c>
    </row>
    <row r="717" spans="2:5">
      <c r="B717" s="1" t="s">
        <v>1140</v>
      </c>
    </row>
    <row r="718" spans="2:5" hidden="1">
      <c r="B718" s="1" t="str">
        <f>+ "AC3 Parser Filter"</f>
        <v>AC3 Parser Filter</v>
      </c>
      <c r="C718" s="1" t="s">
        <v>1141</v>
      </c>
      <c r="D718" s="1" t="s">
        <v>2</v>
      </c>
      <c r="E718" s="1" t="s">
        <v>1142</v>
      </c>
    </row>
    <row r="719" spans="2:5" hidden="1">
      <c r="B719" s="1" t="str">
        <f>+ "ACM Wrapper"</f>
        <v>ACM Wrapper</v>
      </c>
      <c r="C719" s="1" t="s">
        <v>1143</v>
      </c>
      <c r="D719" s="1" t="s">
        <v>2</v>
      </c>
      <c r="E719" s="1" t="s">
        <v>1144</v>
      </c>
    </row>
    <row r="720" spans="2:5" hidden="1">
      <c r="B720" s="1" t="str">
        <f>+ "AVI Decompressor"</f>
        <v>AVI Decompressor</v>
      </c>
      <c r="C720" s="1" t="s">
        <v>1143</v>
      </c>
      <c r="D720" s="1" t="s">
        <v>2</v>
      </c>
      <c r="E720" s="1" t="s">
        <v>1144</v>
      </c>
    </row>
    <row r="721" spans="2:5" hidden="1">
      <c r="B721" s="1" t="str">
        <f>+ "AVI mux"</f>
        <v>AVI mux</v>
      </c>
      <c r="C721" s="1" t="s">
        <v>1143</v>
      </c>
      <c r="D721" s="1" t="s">
        <v>2</v>
      </c>
      <c r="E721" s="1" t="s">
        <v>1145</v>
      </c>
    </row>
    <row r="722" spans="2:5" hidden="1">
      <c r="B722" s="1" t="str">
        <f>+ "AVI Splitter"</f>
        <v>AVI Splitter</v>
      </c>
      <c r="C722" s="1" t="s">
        <v>1143</v>
      </c>
      <c r="D722" s="1" t="s">
        <v>2</v>
      </c>
      <c r="E722" s="1" t="s">
        <v>1144</v>
      </c>
    </row>
    <row r="723" spans="2:5" hidden="1">
      <c r="B723" s="1" t="str">
        <f>+ "AVI/WAV File Source"</f>
        <v>AVI/WAV File Source</v>
      </c>
      <c r="C723" s="1" t="s">
        <v>1143</v>
      </c>
      <c r="D723" s="1" t="s">
        <v>2</v>
      </c>
      <c r="E723" s="1" t="s">
        <v>1144</v>
      </c>
    </row>
    <row r="724" spans="2:5" hidden="1">
      <c r="B724" s="1" t="str">
        <f>+ "BDA MPEG2 Transport Information Filter"</f>
        <v>BDA MPEG2 Transport Information Filter</v>
      </c>
      <c r="C724" s="1" t="s">
        <v>1146</v>
      </c>
      <c r="D724" s="1" t="s">
        <v>2</v>
      </c>
      <c r="E724" s="1" t="s">
        <v>1147</v>
      </c>
    </row>
    <row r="725" spans="2:5" hidden="1">
      <c r="B725" s="1" t="str">
        <f>+ "CBVA DMO wrapper filter"</f>
        <v>CBVA DMO wrapper filter</v>
      </c>
      <c r="C725" s="1" t="s">
        <v>1148</v>
      </c>
      <c r="D725" s="1" t="s">
        <v>2</v>
      </c>
      <c r="E725" s="1" t="s">
        <v>1149</v>
      </c>
    </row>
    <row r="726" spans="2:5" hidden="1">
      <c r="B726" s="1" t="str">
        <f>+ "Closed Captions Analysis Filter"</f>
        <v>Closed Captions Analysis Filter</v>
      </c>
      <c r="C726" s="1" t="s">
        <v>1150</v>
      </c>
      <c r="D726" s="1" t="s">
        <v>2</v>
      </c>
      <c r="E726" s="1" t="s">
        <v>1151</v>
      </c>
    </row>
    <row r="727" spans="2:5" hidden="1">
      <c r="B727" s="1" t="str">
        <f>+ "Color Space Converter"</f>
        <v>Color Space Converter</v>
      </c>
      <c r="C727" s="1" t="s">
        <v>1143</v>
      </c>
      <c r="D727" s="1" t="s">
        <v>2</v>
      </c>
      <c r="E727" s="1" t="s">
        <v>1144</v>
      </c>
    </row>
    <row r="728" spans="2:5" hidden="1">
      <c r="B728" s="1" t="str">
        <f>+ "Default Video Renderer"</f>
        <v>Default Video Renderer</v>
      </c>
      <c r="C728" s="1" t="s">
        <v>1143</v>
      </c>
      <c r="D728" s="1" t="s">
        <v>2</v>
      </c>
      <c r="E728" s="1" t="s">
        <v>1144</v>
      </c>
    </row>
    <row r="729" spans="2:5" hidden="1">
      <c r="B729" s="1" t="str">
        <f>+ "DV Muxer"</f>
        <v>DV Muxer</v>
      </c>
      <c r="C729" s="1" t="s">
        <v>1143</v>
      </c>
      <c r="D729" s="1" t="s">
        <v>2</v>
      </c>
      <c r="E729" s="1" t="s">
        <v>1152</v>
      </c>
    </row>
    <row r="730" spans="2:5" hidden="1">
      <c r="B730" s="1" t="str">
        <f>+ "DV Splitter"</f>
        <v>DV Splitter</v>
      </c>
      <c r="C730" s="1" t="s">
        <v>1143</v>
      </c>
      <c r="D730" s="1" t="s">
        <v>2</v>
      </c>
      <c r="E730" s="1" t="s">
        <v>1152</v>
      </c>
    </row>
    <row r="731" spans="2:5" hidden="1">
      <c r="B731" s="1" t="str">
        <f>+ "DV Video Decoder"</f>
        <v>DV Video Decoder</v>
      </c>
      <c r="C731" s="1" t="s">
        <v>1143</v>
      </c>
      <c r="D731" s="1" t="s">
        <v>2</v>
      </c>
      <c r="E731" s="1" t="s">
        <v>1152</v>
      </c>
    </row>
    <row r="732" spans="2:5" hidden="1">
      <c r="B732" s="1" t="str">
        <f>+ "DVD Navigator"</f>
        <v>DVD Navigator</v>
      </c>
      <c r="C732" s="1" t="s">
        <v>1153</v>
      </c>
      <c r="D732" s="1" t="s">
        <v>2</v>
      </c>
      <c r="E732" s="1" t="s">
        <v>1154</v>
      </c>
    </row>
    <row r="733" spans="2:5" hidden="1">
      <c r="B733" s="1" t="str">
        <f>+ "Enhanced Video Renderer"</f>
        <v>Enhanced Video Renderer</v>
      </c>
      <c r="C733" s="1" t="s">
        <v>1155</v>
      </c>
      <c r="D733" s="1" t="s">
        <v>2</v>
      </c>
      <c r="E733" s="1" t="s">
        <v>1156</v>
      </c>
    </row>
    <row r="734" spans="2:5" hidden="1">
      <c r="B734" s="1" t="str">
        <f>+ "File Source (Async.)"</f>
        <v>File Source (Async.)</v>
      </c>
      <c r="C734" s="1" t="s">
        <v>1143</v>
      </c>
      <c r="D734" s="1" t="s">
        <v>2</v>
      </c>
      <c r="E734" s="1" t="s">
        <v>1144</v>
      </c>
    </row>
    <row r="735" spans="2:5" hidden="1">
      <c r="B735" s="1" t="str">
        <f>+ "File Source (URL)"</f>
        <v>File Source (URL)</v>
      </c>
      <c r="C735" s="1" t="s">
        <v>1143</v>
      </c>
      <c r="D735" s="1" t="s">
        <v>2</v>
      </c>
      <c r="E735" s="1" t="s">
        <v>1144</v>
      </c>
    </row>
    <row r="736" spans="2:5" hidden="1">
      <c r="B736" s="1" t="str">
        <f>+ "File stream renderer"</f>
        <v>File stream renderer</v>
      </c>
      <c r="C736" s="1" t="s">
        <v>1143</v>
      </c>
      <c r="D736" s="1" t="s">
        <v>2</v>
      </c>
      <c r="E736" s="1" t="s">
        <v>1144</v>
      </c>
    </row>
    <row r="737" spans="2:5" hidden="1">
      <c r="B737" s="1" t="str">
        <f>+ "File Writer"</f>
        <v>File Writer</v>
      </c>
      <c r="C737" s="1" t="s">
        <v>1143</v>
      </c>
      <c r="D737" s="1" t="s">
        <v>2</v>
      </c>
      <c r="E737" s="1" t="s">
        <v>1145</v>
      </c>
    </row>
    <row r="738" spans="2:5" hidden="1">
      <c r="B738" s="1" t="str">
        <f>+ "Infinite Pin Tee Filter"</f>
        <v>Infinite Pin Tee Filter</v>
      </c>
      <c r="C738" s="1" t="s">
        <v>1143</v>
      </c>
      <c r="D738" s="1" t="s">
        <v>2</v>
      </c>
      <c r="E738" s="1" t="s">
        <v>1145</v>
      </c>
    </row>
    <row r="739" spans="2:5" hidden="1">
      <c r="B739" s="1" t="str">
        <f>+ "Internal Text Renderer"</f>
        <v>Internal Text Renderer</v>
      </c>
      <c r="C739" s="1" t="s">
        <v>1143</v>
      </c>
      <c r="D739" s="1" t="s">
        <v>2</v>
      </c>
      <c r="E739" s="1" t="s">
        <v>1144</v>
      </c>
    </row>
    <row r="740" spans="2:5" hidden="1">
      <c r="B740" s="1" t="str">
        <f>+ "iTV Data Capture filter"</f>
        <v>iTV Data Capture filter</v>
      </c>
      <c r="C740" s="1" t="s">
        <v>1157</v>
      </c>
      <c r="D740" s="1" t="s">
        <v>2</v>
      </c>
      <c r="E740" s="1" t="s">
        <v>1158</v>
      </c>
    </row>
    <row r="741" spans="2:5" hidden="1">
      <c r="B741" s="1" t="str">
        <f>+ "iTV Data Sink"</f>
        <v>iTV Data Sink</v>
      </c>
      <c r="C741" s="1" t="s">
        <v>1157</v>
      </c>
      <c r="D741" s="1" t="s">
        <v>2</v>
      </c>
      <c r="E741" s="1" t="s">
        <v>1158</v>
      </c>
    </row>
    <row r="742" spans="2:5" hidden="1">
      <c r="B742" s="1" t="str">
        <f>+ "Line 21 Decoder 2"</f>
        <v>Line 21 Decoder 2</v>
      </c>
      <c r="C742" s="1" t="s">
        <v>1143</v>
      </c>
      <c r="D742" s="1" t="s">
        <v>2</v>
      </c>
      <c r="E742" s="1" t="s">
        <v>1144</v>
      </c>
    </row>
    <row r="743" spans="2:5" hidden="1">
      <c r="B743" s="1" t="str">
        <f>+ "Media Center Extender Encryption Filter"</f>
        <v>Media Center Extender Encryption Filter</v>
      </c>
      <c r="C743" s="1" t="s">
        <v>1159</v>
      </c>
      <c r="D743" s="1" t="s">
        <v>2</v>
      </c>
      <c r="E743" s="1" t="s">
        <v>1160</v>
      </c>
    </row>
    <row r="744" spans="2:5" hidden="1">
      <c r="B744" s="1" t="str">
        <f>+ "Microsoft AC3 Encoder"</f>
        <v>Microsoft AC3 Encoder</v>
      </c>
      <c r="C744" s="1" t="s">
        <v>1161</v>
      </c>
      <c r="D744" s="1" t="s">
        <v>2</v>
      </c>
      <c r="E744" s="1" t="s">
        <v>1162</v>
      </c>
    </row>
    <row r="745" spans="2:5" hidden="1">
      <c r="B745" s="1" t="str">
        <f>+ "Microsoft DTV-DVD Audio Decoder"</f>
        <v>Microsoft DTV-DVD Audio Decoder</v>
      </c>
      <c r="C745" s="1" t="s">
        <v>1163</v>
      </c>
      <c r="D745" s="1" t="s">
        <v>2</v>
      </c>
      <c r="E745" s="1" t="s">
        <v>1164</v>
      </c>
    </row>
    <row r="746" spans="2:5" hidden="1">
      <c r="B746" s="1" t="str">
        <f>+ "Microsoft DTV-DVD Video Decoder"</f>
        <v>Microsoft DTV-DVD Video Decoder</v>
      </c>
      <c r="C746" s="1" t="s">
        <v>1165</v>
      </c>
      <c r="D746" s="1" t="s">
        <v>2</v>
      </c>
      <c r="E746" s="1" t="s">
        <v>1166</v>
      </c>
    </row>
    <row r="747" spans="2:5" hidden="1">
      <c r="B747" s="1" t="str">
        <f>+ "Microsoft MPEG-2 Audio Encoder"</f>
        <v>Microsoft MPEG-2 Audio Encoder</v>
      </c>
      <c r="C747" s="1" t="s">
        <v>1167</v>
      </c>
      <c r="D747" s="1" t="s">
        <v>2</v>
      </c>
      <c r="E747" s="1" t="s">
        <v>1168</v>
      </c>
    </row>
    <row r="748" spans="2:5" hidden="1">
      <c r="B748" s="1" t="str">
        <f>+ "Microsoft MPEG-2 Encoder"</f>
        <v>Microsoft MPEG-2 Encoder</v>
      </c>
      <c r="C748" s="1" t="s">
        <v>1167</v>
      </c>
      <c r="D748" s="1" t="s">
        <v>2</v>
      </c>
      <c r="E748" s="1" t="s">
        <v>1168</v>
      </c>
    </row>
    <row r="749" spans="2:5" hidden="1">
      <c r="B749" s="1" t="str">
        <f>+ "Microsoft MPEG-2 Video Encoder"</f>
        <v>Microsoft MPEG-2 Video Encoder</v>
      </c>
      <c r="C749" s="1" t="s">
        <v>1167</v>
      </c>
      <c r="D749" s="1" t="s">
        <v>2</v>
      </c>
      <c r="E749" s="1" t="s">
        <v>1168</v>
      </c>
    </row>
    <row r="750" spans="2:5" hidden="1">
      <c r="B750" s="1" t="str">
        <f>+ "Microsoft TV Captions Decoder"</f>
        <v>Microsoft TV Captions Decoder</v>
      </c>
      <c r="C750" s="1" t="s">
        <v>1169</v>
      </c>
      <c r="D750" s="1" t="s">
        <v>2</v>
      </c>
      <c r="E750" s="1" t="s">
        <v>1170</v>
      </c>
    </row>
    <row r="751" spans="2:5" hidden="1">
      <c r="B751" s="1" t="str">
        <f>+ "Microsoft TV Subtitles Decoder"</f>
        <v>Microsoft TV Subtitles Decoder</v>
      </c>
      <c r="C751" s="1" t="s">
        <v>1169</v>
      </c>
      <c r="D751" s="1" t="s">
        <v>2</v>
      </c>
      <c r="E751" s="1" t="s">
        <v>1170</v>
      </c>
    </row>
    <row r="752" spans="2:5" hidden="1">
      <c r="B752" s="1" t="str">
        <f>+ "MIDI Parser"</f>
        <v>MIDI Parser</v>
      </c>
      <c r="C752" s="1" t="s">
        <v>1143</v>
      </c>
      <c r="D752" s="1" t="s">
        <v>2</v>
      </c>
      <c r="E752" s="1" t="s">
        <v>1144</v>
      </c>
    </row>
    <row r="753" spans="2:5" hidden="1">
      <c r="B753" s="1" t="str">
        <f>+ "MJPEG Decompressor"</f>
        <v>MJPEG Decompressor</v>
      </c>
      <c r="C753" s="1" t="s">
        <v>1143</v>
      </c>
      <c r="D753" s="1" t="s">
        <v>2</v>
      </c>
      <c r="E753" s="1" t="s">
        <v>1144</v>
      </c>
    </row>
    <row r="754" spans="2:5" hidden="1">
      <c r="B754" s="1" t="str">
        <f>+ "MPEG Audio Codec"</f>
        <v>MPEG Audio Codec</v>
      </c>
      <c r="C754" s="1" t="s">
        <v>1143</v>
      </c>
      <c r="D754" s="1" t="s">
        <v>2</v>
      </c>
      <c r="E754" s="1" t="s">
        <v>1144</v>
      </c>
    </row>
    <row r="755" spans="2:5" hidden="1">
      <c r="B755" s="1" t="str">
        <f>+ "MPEG Video Codec"</f>
        <v>MPEG Video Codec</v>
      </c>
      <c r="C755" s="1" t="s">
        <v>1143</v>
      </c>
      <c r="D755" s="1" t="s">
        <v>2</v>
      </c>
      <c r="E755" s="1" t="s">
        <v>1144</v>
      </c>
    </row>
    <row r="756" spans="2:5" hidden="1">
      <c r="B756" s="1" t="str">
        <f>+ "MPEG-2 Demultiplexer"</f>
        <v>MPEG-2 Demultiplexer</v>
      </c>
      <c r="C756" s="1" t="s">
        <v>1141</v>
      </c>
      <c r="D756" s="1" t="s">
        <v>2</v>
      </c>
      <c r="E756" s="1" t="s">
        <v>1142</v>
      </c>
    </row>
    <row r="757" spans="2:5" hidden="1">
      <c r="B757" s="1" t="str">
        <f>+ "MPEG-2 Sections and Tables"</f>
        <v>MPEG-2 Sections and Tables</v>
      </c>
      <c r="C757" s="1" t="s">
        <v>1171</v>
      </c>
      <c r="D757" s="1" t="s">
        <v>2</v>
      </c>
      <c r="E757" s="1" t="s">
        <v>1172</v>
      </c>
    </row>
    <row r="758" spans="2:5" hidden="1">
      <c r="B758" s="1" t="str">
        <f>+ "MPEG-2 Splitter"</f>
        <v>MPEG-2 Splitter</v>
      </c>
      <c r="C758" s="1" t="s">
        <v>1141</v>
      </c>
      <c r="D758" s="1" t="s">
        <v>2</v>
      </c>
      <c r="E758" s="1" t="s">
        <v>1142</v>
      </c>
    </row>
    <row r="759" spans="2:5" hidden="1">
      <c r="B759" s="1" t="str">
        <f>+ "Mpeg-2 Video Stream Analysis"</f>
        <v>Mpeg-2 Video Stream Analysis</v>
      </c>
      <c r="C759" s="1" t="s">
        <v>1173</v>
      </c>
      <c r="D759" s="1" t="s">
        <v>2</v>
      </c>
      <c r="E759" s="1" t="s">
        <v>1174</v>
      </c>
    </row>
    <row r="760" spans="2:5" hidden="1">
      <c r="B760" s="1" t="str">
        <f>+ "MPEG-I Stream Splitter"</f>
        <v>MPEG-I Stream Splitter</v>
      </c>
      <c r="C760" s="1" t="s">
        <v>1143</v>
      </c>
      <c r="D760" s="1" t="s">
        <v>2</v>
      </c>
      <c r="E760" s="1" t="s">
        <v>1144</v>
      </c>
    </row>
    <row r="761" spans="2:5" hidden="1">
      <c r="B761" s="1" t="str">
        <f>+ "Multi-file Parser"</f>
        <v>Multi-file Parser</v>
      </c>
      <c r="C761" s="1" t="s">
        <v>1143</v>
      </c>
      <c r="D761" s="1" t="s">
        <v>2</v>
      </c>
      <c r="E761" s="1" t="s">
        <v>1144</v>
      </c>
    </row>
    <row r="762" spans="2:5" hidden="1">
      <c r="B762" s="1" t="str">
        <f>+ "NetBridge"</f>
        <v>NetBridge</v>
      </c>
      <c r="C762" s="1" t="s">
        <v>1175</v>
      </c>
      <c r="D762" s="1" t="s">
        <v>2</v>
      </c>
      <c r="E762" s="1" t="s">
        <v>1176</v>
      </c>
    </row>
    <row r="763" spans="2:5" hidden="1">
      <c r="B763" s="1" t="str">
        <f>+ "Null Renderer"</f>
        <v>Null Renderer</v>
      </c>
      <c r="C763" s="1" t="s">
        <v>1177</v>
      </c>
      <c r="D763" s="1" t="s">
        <v>2</v>
      </c>
      <c r="E763" s="1" t="s">
        <v>1178</v>
      </c>
    </row>
    <row r="764" spans="2:5" hidden="1">
      <c r="B764" s="1" t="str">
        <f>+ "RDP DShow Video Renderer"</f>
        <v>RDP DShow Video Renderer</v>
      </c>
      <c r="C764" s="1" t="s">
        <v>1179</v>
      </c>
      <c r="D764" s="1" t="s">
        <v>1180</v>
      </c>
      <c r="E764" s="1" t="s">
        <v>1181</v>
      </c>
    </row>
    <row r="765" spans="2:5" hidden="1">
      <c r="B765" s="1" t="str">
        <f>+ "SAMI (CC) Reader"</f>
        <v>SAMI (CC) Reader</v>
      </c>
      <c r="C765" s="1" t="s">
        <v>1143</v>
      </c>
      <c r="D765" s="1" t="s">
        <v>2</v>
      </c>
      <c r="E765" s="1" t="s">
        <v>1144</v>
      </c>
    </row>
    <row r="766" spans="2:5" hidden="1">
      <c r="B766" s="1" t="str">
        <f>+ "Sample Grabber"</f>
        <v>Sample Grabber</v>
      </c>
      <c r="C766" s="1" t="s">
        <v>1177</v>
      </c>
      <c r="D766" s="1" t="s">
        <v>2</v>
      </c>
      <c r="E766" s="1" t="s">
        <v>1178</v>
      </c>
    </row>
    <row r="767" spans="2:5" hidden="1">
      <c r="B767" s="1" t="str">
        <f>+ "SBE2 Sink"</f>
        <v>SBE2 Sink</v>
      </c>
      <c r="C767" s="1" t="s">
        <v>1173</v>
      </c>
      <c r="D767" s="1" t="s">
        <v>2</v>
      </c>
      <c r="E767" s="1" t="s">
        <v>1174</v>
      </c>
    </row>
    <row r="768" spans="2:5" hidden="1">
      <c r="B768" s="1" t="str">
        <f>+ "SBE2FileScan"</f>
        <v>SBE2FileScan</v>
      </c>
      <c r="C768" s="1" t="s">
        <v>1173</v>
      </c>
      <c r="D768" s="1" t="s">
        <v>2</v>
      </c>
      <c r="E768" s="1" t="s">
        <v>1174</v>
      </c>
    </row>
    <row r="769" spans="2:5" hidden="1">
      <c r="B769" s="1" t="str">
        <f>+ "SBE2MediaTypeProfile"</f>
        <v>SBE2MediaTypeProfile</v>
      </c>
      <c r="C769" s="1" t="s">
        <v>1173</v>
      </c>
      <c r="D769" s="1" t="s">
        <v>2</v>
      </c>
      <c r="E769" s="1" t="s">
        <v>1174</v>
      </c>
    </row>
    <row r="770" spans="2:5" hidden="1">
      <c r="B770" s="1" t="str">
        <f>+ "Smart Tee Filter"</f>
        <v>Smart Tee Filter</v>
      </c>
      <c r="C770" s="1" t="s">
        <v>1143</v>
      </c>
      <c r="D770" s="1" t="s">
        <v>2</v>
      </c>
      <c r="E770" s="1" t="s">
        <v>1145</v>
      </c>
    </row>
    <row r="771" spans="2:5" hidden="1">
      <c r="B771" s="1" t="str">
        <f>+ "SoundRecorder Null Renderer"</f>
        <v>SoundRecorder Null Renderer</v>
      </c>
      <c r="C771" s="1" t="s">
        <v>1182</v>
      </c>
      <c r="D771" s="1" t="s">
        <v>2</v>
      </c>
      <c r="E771" s="1" t="s">
        <v>1183</v>
      </c>
    </row>
    <row r="772" spans="2:5" hidden="1">
      <c r="B772" s="1" t="str">
        <f>+ "SoundRecorder Volume Watch"</f>
        <v>SoundRecorder Volume Watch</v>
      </c>
      <c r="C772" s="1" t="s">
        <v>1182</v>
      </c>
      <c r="D772" s="1" t="s">
        <v>2</v>
      </c>
      <c r="E772" s="1" t="s">
        <v>1183</v>
      </c>
    </row>
    <row r="773" spans="2:5" hidden="1">
      <c r="B773" s="1" t="str">
        <f>+ "SoundRecorder WAV Dest"</f>
        <v>SoundRecorder WAV Dest</v>
      </c>
      <c r="C773" s="1" t="s">
        <v>1182</v>
      </c>
      <c r="D773" s="1" t="s">
        <v>2</v>
      </c>
      <c r="E773" s="1" t="s">
        <v>1183</v>
      </c>
    </row>
    <row r="774" spans="2:5" hidden="1">
      <c r="B774" s="1" t="str">
        <f>+ "StreamBufferSink"</f>
        <v>StreamBufferSink</v>
      </c>
      <c r="C774" s="1" t="s">
        <v>1173</v>
      </c>
      <c r="D774" s="1" t="s">
        <v>2</v>
      </c>
      <c r="E774" s="1" t="s">
        <v>1174</v>
      </c>
    </row>
    <row r="775" spans="2:5" hidden="1">
      <c r="B775" s="1" t="str">
        <f>+ "StreamBufferSource"</f>
        <v>StreamBufferSource</v>
      </c>
      <c r="C775" s="1" t="s">
        <v>1173</v>
      </c>
      <c r="D775" s="1" t="s">
        <v>2</v>
      </c>
      <c r="E775" s="1" t="s">
        <v>1174</v>
      </c>
    </row>
    <row r="776" spans="2:5" hidden="1">
      <c r="B776" s="1" t="str">
        <f>+ "VBI Codec"</f>
        <v>VBI Codec</v>
      </c>
      <c r="C776" s="1" t="s">
        <v>1184</v>
      </c>
      <c r="D776" s="1" t="s">
        <v>2</v>
      </c>
      <c r="E776" s="1" t="s">
        <v>1185</v>
      </c>
    </row>
    <row r="777" spans="2:5" hidden="1">
      <c r="B777" s="1" t="str">
        <f>+ "VBI Surface Allocator"</f>
        <v>VBI Surface Allocator</v>
      </c>
      <c r="C777" s="1" t="s">
        <v>1186</v>
      </c>
      <c r="D777" s="1" t="s">
        <v>2</v>
      </c>
      <c r="E777" s="1" t="s">
        <v>1187</v>
      </c>
    </row>
    <row r="778" spans="2:5" hidden="1">
      <c r="B778" s="1" t="str">
        <f>+ "VGA 16 color ditherer"</f>
        <v>VGA 16 color ditherer</v>
      </c>
      <c r="C778" s="1" t="s">
        <v>1143</v>
      </c>
      <c r="D778" s="1" t="s">
        <v>2</v>
      </c>
      <c r="E778" s="1" t="s">
        <v>1144</v>
      </c>
    </row>
    <row r="779" spans="2:5" hidden="1">
      <c r="B779" s="1" t="str">
        <f>+ "Video Mixing Renderer 9"</f>
        <v>Video Mixing Renderer 9</v>
      </c>
      <c r="C779" s="1" t="s">
        <v>1143</v>
      </c>
      <c r="D779" s="1" t="s">
        <v>2</v>
      </c>
      <c r="E779" s="1" t="s">
        <v>1144</v>
      </c>
    </row>
    <row r="780" spans="2:5" hidden="1">
      <c r="B780" s="1" t="str">
        <f>+ "Video Port Manager"</f>
        <v>Video Port Manager</v>
      </c>
      <c r="C780" s="1" t="s">
        <v>1143</v>
      </c>
      <c r="D780" s="1" t="s">
        <v>2</v>
      </c>
      <c r="E780" s="1" t="s">
        <v>1144</v>
      </c>
    </row>
    <row r="781" spans="2:5" hidden="1">
      <c r="B781" s="1" t="str">
        <f>+ "Video Renderer"</f>
        <v>Video Renderer</v>
      </c>
      <c r="C781" s="1" t="s">
        <v>1143</v>
      </c>
      <c r="D781" s="1" t="s">
        <v>2</v>
      </c>
      <c r="E781" s="1" t="s">
        <v>1144</v>
      </c>
    </row>
    <row r="782" spans="2:5" hidden="1">
      <c r="B782" s="1" t="str">
        <f>+ "VPS Decoder"</f>
        <v>VPS Decoder</v>
      </c>
      <c r="C782" s="1" t="s">
        <v>1188</v>
      </c>
      <c r="D782" s="1" t="s">
        <v>2</v>
      </c>
      <c r="E782" s="1" t="s">
        <v>1189</v>
      </c>
    </row>
    <row r="783" spans="2:5" hidden="1">
      <c r="B783" s="1" t="str">
        <f>+ "Wave Parser"</f>
        <v>Wave Parser</v>
      </c>
      <c r="C783" s="1" t="s">
        <v>1143</v>
      </c>
      <c r="D783" s="1" t="s">
        <v>2</v>
      </c>
      <c r="E783" s="1" t="s">
        <v>1144</v>
      </c>
    </row>
    <row r="784" spans="2:5" hidden="1">
      <c r="B784" s="1" t="str">
        <f>+ "WM ASF Reader"</f>
        <v>WM ASF Reader</v>
      </c>
      <c r="C784" s="1" t="s">
        <v>1190</v>
      </c>
      <c r="D784" s="1" t="s">
        <v>2</v>
      </c>
      <c r="E784" s="1" t="s">
        <v>1191</v>
      </c>
    </row>
    <row r="785" spans="2:5" hidden="1">
      <c r="B785" s="1" t="str">
        <f>+ "WM ASF Writer"</f>
        <v>WM ASF Writer</v>
      </c>
      <c r="C785" s="1" t="s">
        <v>1190</v>
      </c>
      <c r="D785" s="1" t="s">
        <v>2</v>
      </c>
      <c r="E785" s="1" t="s">
        <v>1191</v>
      </c>
    </row>
    <row r="786" spans="2:5" hidden="1">
      <c r="B786" s="1" t="str">
        <f>+ "WMEnc Screen Capture Filter"</f>
        <v>WMEnc Screen Capture Filter</v>
      </c>
      <c r="C786" s="1" t="s">
        <v>1192</v>
      </c>
      <c r="D786" s="1" t="s">
        <v>2</v>
      </c>
      <c r="E786" s="1" t="s">
        <v>1193</v>
      </c>
    </row>
    <row r="787" spans="2:5" hidden="1">
      <c r="B787" s="1" t="str">
        <f>+ "WST Pager"</f>
        <v>WST Pager</v>
      </c>
      <c r="C787" s="1" t="s">
        <v>1188</v>
      </c>
      <c r="D787" s="1" t="s">
        <v>2</v>
      </c>
      <c r="E787" s="1" t="s">
        <v>1189</v>
      </c>
    </row>
    <row r="788" spans="2:5">
      <c r="B788" s="1" t="s">
        <v>1194</v>
      </c>
    </row>
    <row r="789" spans="2:5" hidden="1">
      <c r="B789" s="1" t="str">
        <f>+ "AC3 Parser Filter"</f>
        <v>AC3 Parser Filter</v>
      </c>
      <c r="C789" s="1" t="s">
        <v>1141</v>
      </c>
      <c r="D789" s="1" t="s">
        <v>2</v>
      </c>
      <c r="E789" s="1" t="s">
        <v>1195</v>
      </c>
    </row>
    <row r="790" spans="2:5">
      <c r="B790" s="1" t="str">
        <f>+ "AC3File"</f>
        <v>AC3File</v>
      </c>
      <c r="E790" s="1" t="s">
        <v>1196</v>
      </c>
    </row>
    <row r="791" spans="2:5" hidden="1">
      <c r="B791" s="1" t="str">
        <f>+ "ACM Wrapper"</f>
        <v>ACM Wrapper</v>
      </c>
      <c r="C791" s="1" t="s">
        <v>1143</v>
      </c>
      <c r="D791" s="1" t="s">
        <v>2</v>
      </c>
      <c r="E791" s="1" t="s">
        <v>1197</v>
      </c>
    </row>
    <row r="792" spans="2:5" hidden="1">
      <c r="B792" s="1" t="str">
        <f>+ "AVI Decompressor"</f>
        <v>AVI Decompressor</v>
      </c>
      <c r="C792" s="1" t="s">
        <v>1143</v>
      </c>
      <c r="D792" s="1" t="s">
        <v>2</v>
      </c>
      <c r="E792" s="1" t="s">
        <v>1197</v>
      </c>
    </row>
    <row r="793" spans="2:5" hidden="1">
      <c r="B793" s="1" t="str">
        <f>+ "AVI Draw Filter"</f>
        <v>AVI Draw Filter</v>
      </c>
      <c r="C793" s="1" t="s">
        <v>1143</v>
      </c>
      <c r="D793" s="1" t="s">
        <v>2</v>
      </c>
      <c r="E793" s="1" t="s">
        <v>1197</v>
      </c>
    </row>
    <row r="794" spans="2:5" hidden="1">
      <c r="B794" s="1" t="str">
        <f>+ "AVI mux"</f>
        <v>AVI mux</v>
      </c>
      <c r="C794" s="1" t="s">
        <v>1143</v>
      </c>
      <c r="D794" s="1" t="s">
        <v>2</v>
      </c>
      <c r="E794" s="1" t="s">
        <v>1198</v>
      </c>
    </row>
    <row r="795" spans="2:5" hidden="1">
      <c r="B795" s="1" t="str">
        <f>+ "AVI Splitter"</f>
        <v>AVI Splitter</v>
      </c>
      <c r="C795" s="1" t="s">
        <v>1143</v>
      </c>
      <c r="D795" s="1" t="s">
        <v>2</v>
      </c>
      <c r="E795" s="1" t="s">
        <v>1197</v>
      </c>
    </row>
    <row r="796" spans="2:5" hidden="1">
      <c r="B796" s="1" t="str">
        <f>+ "AVI/WAV File Source"</f>
        <v>AVI/WAV File Source</v>
      </c>
      <c r="C796" s="1" t="s">
        <v>1143</v>
      </c>
      <c r="D796" s="1" t="s">
        <v>2</v>
      </c>
      <c r="E796" s="1" t="s">
        <v>1197</v>
      </c>
    </row>
    <row r="797" spans="2:5" hidden="1">
      <c r="B797" s="1" t="str">
        <f>+ "BDA MPEG2 Transport Information Filter"</f>
        <v>BDA MPEG2 Transport Information Filter</v>
      </c>
      <c r="C797" s="1" t="s">
        <v>1146</v>
      </c>
      <c r="D797" s="1" t="s">
        <v>2</v>
      </c>
      <c r="E797" s="1" t="s">
        <v>1199</v>
      </c>
    </row>
    <row r="798" spans="2:5">
      <c r="B798" s="1" t="str">
        <f>+ "CDXA Reader"</f>
        <v>CDXA Reader</v>
      </c>
      <c r="C798" s="1" t="s">
        <v>1200</v>
      </c>
      <c r="D798" s="1" t="s">
        <v>1201</v>
      </c>
      <c r="E798" s="1" t="s">
        <v>1202</v>
      </c>
    </row>
    <row r="799" spans="2:5" hidden="1">
      <c r="B799" s="1" t="str">
        <f>+ "Closed Captions Analysis Filter"</f>
        <v>Closed Captions Analysis Filter</v>
      </c>
      <c r="C799" s="1" t="s">
        <v>1150</v>
      </c>
      <c r="D799" s="1" t="s">
        <v>2</v>
      </c>
      <c r="E799" s="1" t="s">
        <v>1203</v>
      </c>
    </row>
    <row r="800" spans="2:5" hidden="1">
      <c r="B800" s="1" t="str">
        <f>+ "Color Space Converter"</f>
        <v>Color Space Converter</v>
      </c>
      <c r="C800" s="1" t="s">
        <v>1143</v>
      </c>
      <c r="D800" s="1" t="s">
        <v>2</v>
      </c>
      <c r="E800" s="1" t="s">
        <v>1197</v>
      </c>
    </row>
    <row r="801" spans="2:5">
      <c r="B801" s="1" t="str">
        <f>+ "CoreVorbis Audio Decoder"</f>
        <v>CoreVorbis Audio Decoder</v>
      </c>
      <c r="C801" s="1" t="s">
        <v>1204</v>
      </c>
      <c r="D801" s="1" t="s">
        <v>1205</v>
      </c>
      <c r="E801" s="1" t="s">
        <v>1206</v>
      </c>
    </row>
    <row r="802" spans="2:5">
      <c r="B802" s="1" t="str">
        <f>+ "DC-Bass Source"</f>
        <v>DC-Bass Source</v>
      </c>
      <c r="C802" s="1" t="s">
        <v>1207</v>
      </c>
      <c r="D802" s="1" t="s">
        <v>1208</v>
      </c>
      <c r="E802" s="1" t="s">
        <v>1209</v>
      </c>
    </row>
    <row r="803" spans="2:5" hidden="1">
      <c r="B803" s="1" t="str">
        <f>+ "Default Video Renderer"</f>
        <v>Default Video Renderer</v>
      </c>
      <c r="C803" s="1" t="s">
        <v>1143</v>
      </c>
      <c r="D803" s="1" t="s">
        <v>2</v>
      </c>
      <c r="E803" s="1" t="s">
        <v>1197</v>
      </c>
    </row>
    <row r="804" spans="2:5">
      <c r="B804" s="1" t="str">
        <f>+ "DirectVobSub"</f>
        <v>DirectVobSub</v>
      </c>
      <c r="C804" s="1" t="s">
        <v>1210</v>
      </c>
      <c r="D804" s="1" t="s">
        <v>1201</v>
      </c>
      <c r="E804" s="1" t="s">
        <v>1211</v>
      </c>
    </row>
    <row r="805" spans="2:5">
      <c r="B805" s="1" t="str">
        <f>+ "DirectVobSub (auto-loading version)"</f>
        <v>DirectVobSub (auto-loading version)</v>
      </c>
      <c r="C805" s="1" t="s">
        <v>1210</v>
      </c>
      <c r="D805" s="1" t="s">
        <v>1201</v>
      </c>
      <c r="E805" s="1" t="s">
        <v>1211</v>
      </c>
    </row>
    <row r="806" spans="2:5" hidden="1">
      <c r="B806" s="1" t="str">
        <f>+ "DV Muxer"</f>
        <v>DV Muxer</v>
      </c>
      <c r="C806" s="1" t="s">
        <v>1143</v>
      </c>
      <c r="D806" s="1" t="s">
        <v>2</v>
      </c>
      <c r="E806" s="1" t="s">
        <v>1212</v>
      </c>
    </row>
    <row r="807" spans="2:5" hidden="1">
      <c r="B807" s="1" t="str">
        <f>+ "DV Splitter"</f>
        <v>DV Splitter</v>
      </c>
      <c r="C807" s="1" t="s">
        <v>1143</v>
      </c>
      <c r="D807" s="1" t="s">
        <v>2</v>
      </c>
      <c r="E807" s="1" t="s">
        <v>1212</v>
      </c>
    </row>
    <row r="808" spans="2:5" hidden="1">
      <c r="B808" s="1" t="str">
        <f>+ "DV Video Decoder"</f>
        <v>DV Video Decoder</v>
      </c>
      <c r="C808" s="1" t="s">
        <v>1143</v>
      </c>
      <c r="D808" s="1" t="s">
        <v>2</v>
      </c>
      <c r="E808" s="1" t="s">
        <v>1212</v>
      </c>
    </row>
    <row r="809" spans="2:5" hidden="1">
      <c r="B809" s="1" t="str">
        <f>+ "DVD Navigator"</f>
        <v>DVD Navigator</v>
      </c>
      <c r="C809" s="1" t="s">
        <v>1153</v>
      </c>
      <c r="D809" s="1" t="s">
        <v>2</v>
      </c>
      <c r="E809" s="1" t="s">
        <v>1213</v>
      </c>
    </row>
    <row r="810" spans="2:5" hidden="1">
      <c r="B810" s="1" t="str">
        <f>+ "Enhanced Video Renderer"</f>
        <v>Enhanced Video Renderer</v>
      </c>
      <c r="C810" s="1" t="s">
        <v>1155</v>
      </c>
      <c r="D810" s="1" t="s">
        <v>2</v>
      </c>
      <c r="E810" s="1" t="s">
        <v>1214</v>
      </c>
    </row>
    <row r="811" spans="2:5">
      <c r="B811" s="1" t="str">
        <f>+ "ffdshow Audio Decoder"</f>
        <v>ffdshow Audio Decoder</v>
      </c>
      <c r="C811" s="1" t="s">
        <v>1215</v>
      </c>
      <c r="E811" s="1" t="s">
        <v>1216</v>
      </c>
    </row>
    <row r="812" spans="2:5">
      <c r="B812" s="1" t="str">
        <f>+ "ffdshow Audio Processor"</f>
        <v>ffdshow Audio Processor</v>
      </c>
      <c r="C812" s="1" t="s">
        <v>1215</v>
      </c>
      <c r="E812" s="1" t="s">
        <v>1216</v>
      </c>
    </row>
    <row r="813" spans="2:5">
      <c r="B813" s="1" t="str">
        <f>+ "ffdshow raw video filter"</f>
        <v>ffdshow raw video filter</v>
      </c>
      <c r="C813" s="1" t="s">
        <v>1215</v>
      </c>
      <c r="E813" s="1" t="s">
        <v>1216</v>
      </c>
    </row>
    <row r="814" spans="2:5">
      <c r="B814" s="1" t="str">
        <f>+ "ffdshow subtitles filter"</f>
        <v>ffdshow subtitles filter</v>
      </c>
      <c r="C814" s="1" t="s">
        <v>1215</v>
      </c>
      <c r="E814" s="1" t="s">
        <v>1216</v>
      </c>
    </row>
    <row r="815" spans="2:5">
      <c r="B815" s="1" t="str">
        <f>+ "ffdshow Video Decoder"</f>
        <v>ffdshow Video Decoder</v>
      </c>
      <c r="C815" s="1" t="s">
        <v>1215</v>
      </c>
      <c r="E815" s="1" t="s">
        <v>1216</v>
      </c>
    </row>
    <row r="816" spans="2:5" hidden="1">
      <c r="B816" s="1" t="str">
        <f>+ "File Source (Async.)"</f>
        <v>File Source (Async.)</v>
      </c>
      <c r="C816" s="1" t="s">
        <v>1143</v>
      </c>
      <c r="D816" s="1" t="s">
        <v>2</v>
      </c>
      <c r="E816" s="1" t="s">
        <v>1197</v>
      </c>
    </row>
    <row r="817" spans="2:5">
      <c r="B817" s="1" t="str">
        <f>+ "File Source (Monkey Audio)"</f>
        <v>File Source (Monkey Audio)</v>
      </c>
      <c r="E817" s="1" t="s">
        <v>1217</v>
      </c>
    </row>
    <row r="818" spans="2:5" hidden="1">
      <c r="B818" s="1" t="str">
        <f>+ "File Source (URL)"</f>
        <v>File Source (URL)</v>
      </c>
      <c r="C818" s="1" t="s">
        <v>1143</v>
      </c>
      <c r="D818" s="1" t="s">
        <v>2</v>
      </c>
      <c r="E818" s="1" t="s">
        <v>1197</v>
      </c>
    </row>
    <row r="819" spans="2:5" hidden="1">
      <c r="B819" s="1" t="str">
        <f>+ "File stream renderer"</f>
        <v>File stream renderer</v>
      </c>
      <c r="C819" s="1" t="s">
        <v>1143</v>
      </c>
      <c r="D819" s="1" t="s">
        <v>2</v>
      </c>
      <c r="E819" s="1" t="s">
        <v>1197</v>
      </c>
    </row>
    <row r="820" spans="2:5" hidden="1">
      <c r="B820" s="1" t="str">
        <f>+ "File Writer"</f>
        <v>File Writer</v>
      </c>
      <c r="C820" s="1" t="s">
        <v>1143</v>
      </c>
      <c r="D820" s="1" t="s">
        <v>2</v>
      </c>
      <c r="E820" s="1" t="s">
        <v>1198</v>
      </c>
    </row>
    <row r="821" spans="2:5">
      <c r="B821" s="1" t="str">
        <f>+ "Haali Matroska Muxer"</f>
        <v>Haali Matroska Muxer</v>
      </c>
      <c r="C821" s="1" t="s">
        <v>1218</v>
      </c>
      <c r="E821" s="1" t="s">
        <v>1219</v>
      </c>
    </row>
    <row r="822" spans="2:5">
      <c r="B822" s="1" t="str">
        <f>+ "Haali Media Splitter"</f>
        <v>Haali Media Splitter</v>
      </c>
      <c r="C822" s="1" t="s">
        <v>1218</v>
      </c>
      <c r="E822" s="1" t="s">
        <v>1219</v>
      </c>
    </row>
    <row r="823" spans="2:5">
      <c r="B823" s="1" t="str">
        <f>+ "Haali Media Splitter (AR)"</f>
        <v>Haali Media Splitter (AR)</v>
      </c>
      <c r="C823" s="1" t="s">
        <v>1218</v>
      </c>
      <c r="E823" s="1" t="s">
        <v>1219</v>
      </c>
    </row>
    <row r="824" spans="2:5">
      <c r="B824" s="1" t="str">
        <f>+ "Haali Simple Media Splitter"</f>
        <v>Haali Simple Media Splitter</v>
      </c>
      <c r="C824" s="1" t="s">
        <v>1218</v>
      </c>
      <c r="E824" s="1" t="s">
        <v>1219</v>
      </c>
    </row>
    <row r="825" spans="2:5">
      <c r="B825" s="1" t="str">
        <f>+ "Haali Video Renderer"</f>
        <v>Haali Video Renderer</v>
      </c>
      <c r="E825" s="1" t="s">
        <v>1220</v>
      </c>
    </row>
    <row r="826" spans="2:5">
      <c r="B826" s="1" t="str">
        <f>+ "Haali Video Sink"</f>
        <v>Haali Video Sink</v>
      </c>
      <c r="C826" s="1" t="s">
        <v>1218</v>
      </c>
      <c r="E826" s="1" t="s">
        <v>1219</v>
      </c>
    </row>
    <row r="827" spans="2:5" hidden="1">
      <c r="B827" s="1" t="str">
        <f>+ "Infinite Pin Tee Filter"</f>
        <v>Infinite Pin Tee Filter</v>
      </c>
      <c r="C827" s="1" t="s">
        <v>1143</v>
      </c>
      <c r="D827" s="1" t="s">
        <v>2</v>
      </c>
      <c r="E827" s="1" t="s">
        <v>1198</v>
      </c>
    </row>
    <row r="828" spans="2:5" hidden="1">
      <c r="B828" s="1" t="str">
        <f>+ "Internal Text Renderer"</f>
        <v>Internal Text Renderer</v>
      </c>
      <c r="C828" s="1" t="s">
        <v>1143</v>
      </c>
      <c r="D828" s="1" t="s">
        <v>2</v>
      </c>
      <c r="E828" s="1" t="s">
        <v>1197</v>
      </c>
    </row>
    <row r="829" spans="2:5" hidden="1">
      <c r="B829" s="1" t="str">
        <f>+ "iTV Data Capture filter"</f>
        <v>iTV Data Capture filter</v>
      </c>
      <c r="C829" s="1" t="s">
        <v>1157</v>
      </c>
      <c r="D829" s="1" t="s">
        <v>2</v>
      </c>
      <c r="E829" s="1" t="s">
        <v>1221</v>
      </c>
    </row>
    <row r="830" spans="2:5" hidden="1">
      <c r="B830" s="1" t="str">
        <f>+ "iTV Data Sink"</f>
        <v>iTV Data Sink</v>
      </c>
      <c r="C830" s="1" t="s">
        <v>1157</v>
      </c>
      <c r="D830" s="1" t="s">
        <v>2</v>
      </c>
      <c r="E830" s="1" t="s">
        <v>1221</v>
      </c>
    </row>
    <row r="831" spans="2:5" hidden="1">
      <c r="B831" s="1" t="str">
        <f>+ "Line 21 Decoder"</f>
        <v>Line 21 Decoder</v>
      </c>
      <c r="C831" s="1" t="s">
        <v>1153</v>
      </c>
      <c r="D831" s="1" t="s">
        <v>2</v>
      </c>
      <c r="E831" s="1" t="s">
        <v>1213</v>
      </c>
    </row>
    <row r="832" spans="2:5" hidden="1">
      <c r="B832" s="1" t="str">
        <f>+ "Line 21 Decoder 2"</f>
        <v>Line 21 Decoder 2</v>
      </c>
      <c r="C832" s="1" t="s">
        <v>1143</v>
      </c>
      <c r="D832" s="1" t="s">
        <v>2</v>
      </c>
      <c r="E832" s="1" t="s">
        <v>1197</v>
      </c>
    </row>
    <row r="833" spans="2:5">
      <c r="B833" s="1" t="str">
        <f>+ "madFlac Decoder"</f>
        <v>madFlac Decoder</v>
      </c>
      <c r="C833" s="1" t="s">
        <v>1222</v>
      </c>
      <c r="D833" s="1" t="s">
        <v>1223</v>
      </c>
      <c r="E833" s="1" t="s">
        <v>1224</v>
      </c>
    </row>
    <row r="834" spans="2:5">
      <c r="B834" s="1" t="str">
        <f>+ "madFlac Source"</f>
        <v>madFlac Source</v>
      </c>
      <c r="C834" s="1" t="s">
        <v>1222</v>
      </c>
      <c r="D834" s="1" t="s">
        <v>1223</v>
      </c>
      <c r="E834" s="1" t="s">
        <v>1224</v>
      </c>
    </row>
    <row r="835" spans="2:5" hidden="1">
      <c r="B835" s="1" t="str">
        <f>+ "Microsoft AC3 Encoder"</f>
        <v>Microsoft AC3 Encoder</v>
      </c>
      <c r="C835" s="1" t="s">
        <v>1161</v>
      </c>
      <c r="D835" s="1" t="s">
        <v>2</v>
      </c>
      <c r="E835" s="1" t="s">
        <v>1225</v>
      </c>
    </row>
    <row r="836" spans="2:5" hidden="1">
      <c r="B836" s="1" t="str">
        <f>+ "Microsoft DTV-DVD Audio Decoder"</f>
        <v>Microsoft DTV-DVD Audio Decoder</v>
      </c>
      <c r="C836" s="1" t="s">
        <v>1163</v>
      </c>
      <c r="D836" s="1" t="s">
        <v>2</v>
      </c>
      <c r="E836" s="1" t="s">
        <v>1226</v>
      </c>
    </row>
    <row r="837" spans="2:5" hidden="1">
      <c r="B837" s="1" t="str">
        <f>+ "Microsoft DTV-DVD Video Decoder"</f>
        <v>Microsoft DTV-DVD Video Decoder</v>
      </c>
      <c r="C837" s="1" t="s">
        <v>1165</v>
      </c>
      <c r="D837" s="1" t="s">
        <v>2</v>
      </c>
      <c r="E837" s="1" t="s">
        <v>1227</v>
      </c>
    </row>
    <row r="838" spans="2:5" hidden="1">
      <c r="B838" s="1" t="str">
        <f>+ "Microsoft MPEG-2 Audio Encoder"</f>
        <v>Microsoft MPEG-2 Audio Encoder</v>
      </c>
      <c r="C838" s="1" t="s">
        <v>1167</v>
      </c>
      <c r="D838" s="1" t="s">
        <v>2</v>
      </c>
      <c r="E838" s="1" t="s">
        <v>1228</v>
      </c>
    </row>
    <row r="839" spans="2:5" hidden="1">
      <c r="B839" s="1" t="str">
        <f>+ "Microsoft MPEG-2 Encoder"</f>
        <v>Microsoft MPEG-2 Encoder</v>
      </c>
      <c r="C839" s="1" t="s">
        <v>1167</v>
      </c>
      <c r="D839" s="1" t="s">
        <v>2</v>
      </c>
      <c r="E839" s="1" t="s">
        <v>1228</v>
      </c>
    </row>
    <row r="840" spans="2:5" hidden="1">
      <c r="B840" s="1" t="str">
        <f>+ "Microsoft MPEG-2 Video Encoder"</f>
        <v>Microsoft MPEG-2 Video Encoder</v>
      </c>
      <c r="C840" s="1" t="s">
        <v>1167</v>
      </c>
      <c r="D840" s="1" t="s">
        <v>2</v>
      </c>
      <c r="E840" s="1" t="s">
        <v>1228</v>
      </c>
    </row>
    <row r="841" spans="2:5" hidden="1">
      <c r="B841" s="1" t="str">
        <f>+ "MIDI Parser"</f>
        <v>MIDI Parser</v>
      </c>
      <c r="C841" s="1" t="s">
        <v>1143</v>
      </c>
      <c r="D841" s="1" t="s">
        <v>2</v>
      </c>
      <c r="E841" s="1" t="s">
        <v>1197</v>
      </c>
    </row>
    <row r="842" spans="2:5" hidden="1">
      <c r="B842" s="1" t="str">
        <f>+ "MJPEG Decompressor"</f>
        <v>MJPEG Decompressor</v>
      </c>
      <c r="C842" s="1" t="s">
        <v>1143</v>
      </c>
      <c r="D842" s="1" t="s">
        <v>2</v>
      </c>
      <c r="E842" s="1" t="s">
        <v>1197</v>
      </c>
    </row>
    <row r="843" spans="2:5">
      <c r="B843" s="1" t="str">
        <f>+ "MONOGRAM AMR Decoder"</f>
        <v>MONOGRAM AMR Decoder</v>
      </c>
      <c r="C843" s="1" t="s">
        <v>1229</v>
      </c>
      <c r="D843" s="1" t="s">
        <v>1230</v>
      </c>
      <c r="E843" s="1" t="s">
        <v>1231</v>
      </c>
    </row>
    <row r="844" spans="2:5">
      <c r="B844" s="1" t="str">
        <f>+ "MONOGRAM AMR Encoder"</f>
        <v>MONOGRAM AMR Encoder</v>
      </c>
      <c r="C844" s="1" t="s">
        <v>1229</v>
      </c>
      <c r="D844" s="1" t="s">
        <v>1230</v>
      </c>
      <c r="E844" s="1" t="s">
        <v>1231</v>
      </c>
    </row>
    <row r="845" spans="2:5">
      <c r="B845" s="1" t="str">
        <f>+ "MONOGRAM AMR Mux"</f>
        <v>MONOGRAM AMR Mux</v>
      </c>
      <c r="C845" s="1" t="s">
        <v>1229</v>
      </c>
      <c r="D845" s="1" t="s">
        <v>1230</v>
      </c>
      <c r="E845" s="1" t="s">
        <v>1231</v>
      </c>
    </row>
    <row r="846" spans="2:5">
      <c r="B846" s="1" t="str">
        <f>+ "MONOGRAM AMR Splitter"</f>
        <v>MONOGRAM AMR Splitter</v>
      </c>
      <c r="C846" s="1" t="s">
        <v>1229</v>
      </c>
      <c r="D846" s="1" t="s">
        <v>1230</v>
      </c>
      <c r="E846" s="1" t="s">
        <v>1231</v>
      </c>
    </row>
    <row r="847" spans="2:5">
      <c r="B847" s="1" t="str">
        <f>+ "MONOGRAM Musepack Decoder"</f>
        <v>MONOGRAM Musepack Decoder</v>
      </c>
      <c r="C847" s="1" t="s">
        <v>1232</v>
      </c>
      <c r="E847" s="1" t="s">
        <v>1233</v>
      </c>
    </row>
    <row r="848" spans="2:5">
      <c r="B848" s="1" t="str">
        <f>+ "MONOGRAM Musepack Splitter"</f>
        <v>MONOGRAM Musepack Splitter</v>
      </c>
      <c r="C848" s="1" t="s">
        <v>1234</v>
      </c>
      <c r="E848" s="1" t="s">
        <v>1235</v>
      </c>
    </row>
    <row r="849" spans="2:5">
      <c r="B849" s="1" t="str">
        <f>+ "MPC - FLV Source (Gabest)"</f>
        <v>MPC - FLV Source (Gabest)</v>
      </c>
      <c r="C849" s="1" t="s">
        <v>1236</v>
      </c>
      <c r="D849" s="1" t="s">
        <v>1201</v>
      </c>
      <c r="E849" s="1" t="s">
        <v>1237</v>
      </c>
    </row>
    <row r="850" spans="2:5">
      <c r="B850" s="1" t="str">
        <f>+ "MPC - FLV Splitter (Gabest)"</f>
        <v>MPC - FLV Splitter (Gabest)</v>
      </c>
      <c r="C850" s="1" t="s">
        <v>1236</v>
      </c>
      <c r="D850" s="1" t="s">
        <v>1201</v>
      </c>
      <c r="E850" s="1" t="s">
        <v>1237</v>
      </c>
    </row>
    <row r="851" spans="2:5">
      <c r="B851" s="1" t="str">
        <f>+ "MPC - MP4 Source"</f>
        <v>MPC - MP4 Source</v>
      </c>
      <c r="C851" s="1" t="s">
        <v>1238</v>
      </c>
      <c r="D851" s="1" t="s">
        <v>1201</v>
      </c>
      <c r="E851" s="1" t="s">
        <v>1239</v>
      </c>
    </row>
    <row r="852" spans="2:5">
      <c r="B852" s="1" t="str">
        <f>+ "MPC - MP4 Splitter"</f>
        <v>MPC - MP4 Splitter</v>
      </c>
      <c r="C852" s="1" t="s">
        <v>1238</v>
      </c>
      <c r="D852" s="1" t="s">
        <v>1201</v>
      </c>
      <c r="E852" s="1" t="s">
        <v>1239</v>
      </c>
    </row>
    <row r="853" spans="2:5">
      <c r="B853" s="1" t="str">
        <f>+ "MPC - Mpeg Source (Gabest)"</f>
        <v>MPC - Mpeg Source (Gabest)</v>
      </c>
      <c r="C853" s="1" t="s">
        <v>1240</v>
      </c>
      <c r="D853" s="1" t="s">
        <v>1201</v>
      </c>
      <c r="E853" s="1" t="s">
        <v>1241</v>
      </c>
    </row>
    <row r="854" spans="2:5">
      <c r="B854" s="1" t="str">
        <f>+ "MPC - Mpeg Splitter (Gabest)"</f>
        <v>MPC - Mpeg Splitter (Gabest)</v>
      </c>
      <c r="C854" s="1" t="s">
        <v>1240</v>
      </c>
      <c r="D854" s="1" t="s">
        <v>1201</v>
      </c>
      <c r="E854" s="1" t="s">
        <v>1241</v>
      </c>
    </row>
    <row r="855" spans="2:5">
      <c r="B855" s="1" t="str">
        <f>+ "MPC - MPEG4 Video Source"</f>
        <v>MPC - MPEG4 Video Source</v>
      </c>
      <c r="C855" s="1" t="s">
        <v>1238</v>
      </c>
      <c r="D855" s="1" t="s">
        <v>1201</v>
      </c>
      <c r="E855" s="1" t="s">
        <v>1239</v>
      </c>
    </row>
    <row r="856" spans="2:5">
      <c r="B856" s="1" t="str">
        <f>+ "MPC - MPEG4 Video Splitter"</f>
        <v>MPC - MPEG4 Video Splitter</v>
      </c>
      <c r="C856" s="1" t="s">
        <v>1238</v>
      </c>
      <c r="D856" s="1" t="s">
        <v>1201</v>
      </c>
      <c r="E856" s="1" t="s">
        <v>1239</v>
      </c>
    </row>
    <row r="857" spans="2:5">
      <c r="B857" s="1" t="str">
        <f>+ "MPC - RealAudio Decoder"</f>
        <v>MPC - RealAudio Decoder</v>
      </c>
      <c r="C857" s="1" t="s">
        <v>1242</v>
      </c>
      <c r="D857" s="1" t="s">
        <v>1201</v>
      </c>
      <c r="E857" s="1" t="s">
        <v>1243</v>
      </c>
    </row>
    <row r="858" spans="2:5">
      <c r="B858" s="1" t="str">
        <f>+ "MPC - RealMedia Source"</f>
        <v>MPC - RealMedia Source</v>
      </c>
      <c r="C858" s="1" t="s">
        <v>1242</v>
      </c>
      <c r="D858" s="1" t="s">
        <v>1201</v>
      </c>
      <c r="E858" s="1" t="s">
        <v>1243</v>
      </c>
    </row>
    <row r="859" spans="2:5">
      <c r="B859" s="1" t="str">
        <f>+ "MPC - RealMedia Splitter"</f>
        <v>MPC - RealMedia Splitter</v>
      </c>
      <c r="C859" s="1" t="s">
        <v>1242</v>
      </c>
      <c r="D859" s="1" t="s">
        <v>1201</v>
      </c>
      <c r="E859" s="1" t="s">
        <v>1243</v>
      </c>
    </row>
    <row r="860" spans="2:5">
      <c r="B860" s="1" t="str">
        <f>+ "MPC - RealVideo Decoder"</f>
        <v>MPC - RealVideo Decoder</v>
      </c>
      <c r="C860" s="1" t="s">
        <v>1242</v>
      </c>
      <c r="D860" s="1" t="s">
        <v>1201</v>
      </c>
      <c r="E860" s="1" t="s">
        <v>1243</v>
      </c>
    </row>
    <row r="861" spans="2:5" hidden="1">
      <c r="B861" s="1" t="str">
        <f>+ "MPEG Audio Codec"</f>
        <v>MPEG Audio Codec</v>
      </c>
      <c r="C861" s="1" t="s">
        <v>1143</v>
      </c>
      <c r="D861" s="1" t="s">
        <v>2</v>
      </c>
      <c r="E861" s="1" t="s">
        <v>1197</v>
      </c>
    </row>
    <row r="862" spans="2:5" hidden="1">
      <c r="B862" s="1" t="str">
        <f>+ "MPEG Video Codec"</f>
        <v>MPEG Video Codec</v>
      </c>
      <c r="C862" s="1" t="s">
        <v>1143</v>
      </c>
      <c r="D862" s="1" t="s">
        <v>2</v>
      </c>
      <c r="E862" s="1" t="s">
        <v>1197</v>
      </c>
    </row>
    <row r="863" spans="2:5" hidden="1">
      <c r="B863" s="1" t="str">
        <f>+ "MPEG-2 Demultiplexer"</f>
        <v>MPEG-2 Demultiplexer</v>
      </c>
      <c r="C863" s="1" t="s">
        <v>1141</v>
      </c>
      <c r="D863" s="1" t="s">
        <v>2</v>
      </c>
      <c r="E863" s="1" t="s">
        <v>1195</v>
      </c>
    </row>
    <row r="864" spans="2:5" hidden="1">
      <c r="B864" s="1" t="str">
        <f>+ "MPEG-2 Sections and Tables"</f>
        <v>MPEG-2 Sections and Tables</v>
      </c>
      <c r="C864" s="1" t="s">
        <v>1171</v>
      </c>
      <c r="D864" s="1" t="s">
        <v>2</v>
      </c>
      <c r="E864" s="1" t="s">
        <v>1244</v>
      </c>
    </row>
    <row r="865" spans="2:5" hidden="1">
      <c r="B865" s="1" t="str">
        <f>+ "MPEG-2 Splitter"</f>
        <v>MPEG-2 Splitter</v>
      </c>
      <c r="C865" s="1" t="s">
        <v>1141</v>
      </c>
      <c r="D865" s="1" t="s">
        <v>2</v>
      </c>
      <c r="E865" s="1" t="s">
        <v>1195</v>
      </c>
    </row>
    <row r="866" spans="2:5" hidden="1">
      <c r="B866" s="1" t="str">
        <f>+ "Mpeg-2 Video Stream Analysis"</f>
        <v>Mpeg-2 Video Stream Analysis</v>
      </c>
      <c r="C866" s="1" t="s">
        <v>1173</v>
      </c>
      <c r="D866" s="1" t="s">
        <v>2</v>
      </c>
      <c r="E866" s="1" t="s">
        <v>1245</v>
      </c>
    </row>
    <row r="867" spans="2:5" hidden="1">
      <c r="B867" s="1" t="str">
        <f>+ "MPEG-I Stream Splitter"</f>
        <v>MPEG-I Stream Splitter</v>
      </c>
      <c r="C867" s="1" t="s">
        <v>1143</v>
      </c>
      <c r="D867" s="1" t="s">
        <v>2</v>
      </c>
      <c r="E867" s="1" t="s">
        <v>1197</v>
      </c>
    </row>
    <row r="868" spans="2:5" hidden="1">
      <c r="B868" s="1" t="str">
        <f>+ "Multi-file Parser"</f>
        <v>Multi-file Parser</v>
      </c>
      <c r="C868" s="1" t="s">
        <v>1143</v>
      </c>
      <c r="D868" s="1" t="s">
        <v>2</v>
      </c>
      <c r="E868" s="1" t="s">
        <v>1197</v>
      </c>
    </row>
    <row r="869" spans="2:5" hidden="1">
      <c r="B869" s="1" t="str">
        <f>+ "Null Renderer"</f>
        <v>Null Renderer</v>
      </c>
      <c r="C869" s="1" t="s">
        <v>1177</v>
      </c>
      <c r="D869" s="1" t="s">
        <v>2</v>
      </c>
      <c r="E869" s="1" t="s">
        <v>1246</v>
      </c>
    </row>
    <row r="870" spans="2:5" hidden="1">
      <c r="B870" s="1" t="str">
        <f>+ "Overlay Mixer"</f>
        <v>Overlay Mixer</v>
      </c>
      <c r="C870" s="1" t="s">
        <v>1153</v>
      </c>
      <c r="D870" s="1" t="s">
        <v>2</v>
      </c>
      <c r="E870" s="1" t="s">
        <v>1213</v>
      </c>
    </row>
    <row r="871" spans="2:5" hidden="1">
      <c r="B871" s="1" t="str">
        <f>+ "Overlay Mixer2"</f>
        <v>Overlay Mixer2</v>
      </c>
      <c r="C871" s="1" t="s">
        <v>1153</v>
      </c>
      <c r="D871" s="1" t="s">
        <v>2</v>
      </c>
      <c r="E871" s="1" t="s">
        <v>1213</v>
      </c>
    </row>
    <row r="872" spans="2:5">
      <c r="B872" s="1" t="str">
        <f>+ "RadLight OptimFROG DirectShow Filter"</f>
        <v>RadLight OptimFROG DirectShow Filter</v>
      </c>
      <c r="C872" s="1" t="s">
        <v>1247</v>
      </c>
      <c r="D872" s="1" t="s">
        <v>1248</v>
      </c>
      <c r="E872" s="1" t="s">
        <v>1249</v>
      </c>
    </row>
    <row r="873" spans="2:5" hidden="1">
      <c r="B873" s="1" t="str">
        <f>+ "RDP DShow Video Renderer"</f>
        <v>RDP DShow Video Renderer</v>
      </c>
      <c r="C873" s="1" t="s">
        <v>1179</v>
      </c>
      <c r="D873" s="1" t="s">
        <v>1180</v>
      </c>
      <c r="E873" s="1" t="s">
        <v>1250</v>
      </c>
    </row>
    <row r="874" spans="2:5" hidden="1">
      <c r="B874" s="1" t="str">
        <f>+ "SAMI (CC) Reader"</f>
        <v>SAMI (CC) Reader</v>
      </c>
      <c r="C874" s="1" t="s">
        <v>1143</v>
      </c>
      <c r="D874" s="1" t="s">
        <v>2</v>
      </c>
      <c r="E874" s="1" t="s">
        <v>1197</v>
      </c>
    </row>
    <row r="875" spans="2:5" hidden="1">
      <c r="B875" s="1" t="str">
        <f>+ "Sample Grabber"</f>
        <v>Sample Grabber</v>
      </c>
      <c r="C875" s="1" t="s">
        <v>1177</v>
      </c>
      <c r="D875" s="1" t="s">
        <v>2</v>
      </c>
      <c r="E875" s="1" t="s">
        <v>1246</v>
      </c>
    </row>
    <row r="876" spans="2:5" hidden="1">
      <c r="B876" s="1" t="str">
        <f>+ "SBE2 Sink"</f>
        <v>SBE2 Sink</v>
      </c>
      <c r="C876" s="1" t="s">
        <v>1173</v>
      </c>
      <c r="D876" s="1" t="s">
        <v>2</v>
      </c>
      <c r="E876" s="1" t="s">
        <v>1245</v>
      </c>
    </row>
    <row r="877" spans="2:5" hidden="1">
      <c r="B877" s="1" t="str">
        <f>+ "SBE2FileScan"</f>
        <v>SBE2FileScan</v>
      </c>
      <c r="C877" s="1" t="s">
        <v>1173</v>
      </c>
      <c r="D877" s="1" t="s">
        <v>2</v>
      </c>
      <c r="E877" s="1" t="s">
        <v>1245</v>
      </c>
    </row>
    <row r="878" spans="2:5" hidden="1">
      <c r="B878" s="1" t="str">
        <f>+ "SBE2MediaTypeProfile"</f>
        <v>SBE2MediaTypeProfile</v>
      </c>
      <c r="C878" s="1" t="s">
        <v>1173</v>
      </c>
      <c r="D878" s="1" t="s">
        <v>2</v>
      </c>
      <c r="E878" s="1" t="s">
        <v>1245</v>
      </c>
    </row>
    <row r="879" spans="2:5" hidden="1">
      <c r="B879" s="1" t="str">
        <f>+ "Smart Tee Filter"</f>
        <v>Smart Tee Filter</v>
      </c>
      <c r="C879" s="1" t="s">
        <v>1143</v>
      </c>
      <c r="D879" s="1" t="s">
        <v>2</v>
      </c>
      <c r="E879" s="1" t="s">
        <v>1198</v>
      </c>
    </row>
    <row r="880" spans="2:5" hidden="1">
      <c r="B880" s="1" t="str">
        <f>+ "StreamBufferSink"</f>
        <v>StreamBufferSink</v>
      </c>
      <c r="C880" s="1" t="s">
        <v>1173</v>
      </c>
      <c r="D880" s="1" t="s">
        <v>2</v>
      </c>
      <c r="E880" s="1" t="s">
        <v>1245</v>
      </c>
    </row>
    <row r="881" spans="2:5" hidden="1">
      <c r="B881" s="1" t="str">
        <f>+ "StreamBufferSource"</f>
        <v>StreamBufferSource</v>
      </c>
      <c r="C881" s="1" t="s">
        <v>1173</v>
      </c>
      <c r="D881" s="1" t="s">
        <v>2</v>
      </c>
      <c r="E881" s="1" t="s">
        <v>1245</v>
      </c>
    </row>
    <row r="882" spans="2:5">
      <c r="B882" s="1" t="str">
        <f>+ "T"</f>
        <v>T</v>
      </c>
      <c r="C882" s="1" t="s">
        <v>1251</v>
      </c>
      <c r="D882" s="1" t="s">
        <v>1252</v>
      </c>
      <c r="E882" s="1" t="s">
        <v>1253</v>
      </c>
    </row>
    <row r="883" spans="2:5" hidden="1">
      <c r="B883" s="1" t="str">
        <f>+ "VBI Codec"</f>
        <v>VBI Codec</v>
      </c>
      <c r="C883" s="1" t="s">
        <v>1184</v>
      </c>
      <c r="D883" s="1" t="s">
        <v>2</v>
      </c>
      <c r="E883" s="1" t="s">
        <v>1254</v>
      </c>
    </row>
    <row r="884" spans="2:5" hidden="1">
      <c r="B884" s="1" t="str">
        <f>+ "VBI Surface Allocator"</f>
        <v>VBI Surface Allocator</v>
      </c>
      <c r="C884" s="1" t="s">
        <v>1186</v>
      </c>
      <c r="D884" s="1" t="s">
        <v>2</v>
      </c>
      <c r="E884" s="1" t="s">
        <v>1255</v>
      </c>
    </row>
    <row r="885" spans="2:5" hidden="1">
      <c r="B885" s="1" t="str">
        <f>+ "VGA 16 color ditherer"</f>
        <v>VGA 16 color ditherer</v>
      </c>
      <c r="C885" s="1" t="s">
        <v>1143</v>
      </c>
      <c r="D885" s="1" t="s">
        <v>2</v>
      </c>
      <c r="E885" s="1" t="s">
        <v>1197</v>
      </c>
    </row>
    <row r="886" spans="2:5" hidden="1">
      <c r="B886" s="1" t="str">
        <f>+ "Video Mixing Renderer 9"</f>
        <v>Video Mixing Renderer 9</v>
      </c>
      <c r="C886" s="1" t="s">
        <v>1143</v>
      </c>
      <c r="D886" s="1" t="s">
        <v>2</v>
      </c>
      <c r="E886" s="1" t="s">
        <v>1197</v>
      </c>
    </row>
    <row r="887" spans="2:5" hidden="1">
      <c r="B887" s="1" t="str">
        <f>+ "Video Port Manager"</f>
        <v>Video Port Manager</v>
      </c>
      <c r="C887" s="1" t="s">
        <v>1143</v>
      </c>
      <c r="D887" s="1" t="s">
        <v>2</v>
      </c>
      <c r="E887" s="1" t="s">
        <v>1197</v>
      </c>
    </row>
    <row r="888" spans="2:5" hidden="1">
      <c r="B888" s="1" t="str">
        <f>+ "Video Renderer"</f>
        <v>Video Renderer</v>
      </c>
      <c r="C888" s="1" t="s">
        <v>1143</v>
      </c>
      <c r="D888" s="1" t="s">
        <v>2</v>
      </c>
      <c r="E888" s="1" t="s">
        <v>1197</v>
      </c>
    </row>
    <row r="889" spans="2:5" hidden="1">
      <c r="B889" s="1" t="str">
        <f>+ "VPS Decoder"</f>
        <v>VPS Decoder</v>
      </c>
      <c r="C889" s="1" t="s">
        <v>1188</v>
      </c>
      <c r="D889" s="1" t="s">
        <v>2</v>
      </c>
      <c r="E889" s="1" t="s">
        <v>1256</v>
      </c>
    </row>
    <row r="890" spans="2:5" hidden="1">
      <c r="B890" s="1" t="str">
        <f>+ "Wave Parser"</f>
        <v>Wave Parser</v>
      </c>
      <c r="C890" s="1" t="s">
        <v>1143</v>
      </c>
      <c r="D890" s="1" t="s">
        <v>2</v>
      </c>
      <c r="E890" s="1" t="s">
        <v>1197</v>
      </c>
    </row>
    <row r="891" spans="2:5">
      <c r="B891" s="1" t="str">
        <f>+ "WavPack Audio Decoder"</f>
        <v>WavPack Audio Decoder</v>
      </c>
      <c r="C891" s="1" t="s">
        <v>1257</v>
      </c>
      <c r="D891" s="1" t="s">
        <v>1205</v>
      </c>
      <c r="E891" s="1" t="s">
        <v>1258</v>
      </c>
    </row>
    <row r="892" spans="2:5">
      <c r="B892" s="1" t="str">
        <f>+ "WavPack Audio Splitter"</f>
        <v>WavPack Audio Splitter</v>
      </c>
      <c r="C892" s="1" t="s">
        <v>1259</v>
      </c>
      <c r="D892" s="1" t="s">
        <v>1205</v>
      </c>
      <c r="E892" s="1" t="s">
        <v>1260</v>
      </c>
    </row>
    <row r="893" spans="2:5" hidden="1">
      <c r="B893" s="1" t="str">
        <f>+ "WM ASF Reader"</f>
        <v>WM ASF Reader</v>
      </c>
      <c r="C893" s="1" t="s">
        <v>1190</v>
      </c>
      <c r="D893" s="1" t="s">
        <v>2</v>
      </c>
      <c r="E893" s="1" t="s">
        <v>1261</v>
      </c>
    </row>
    <row r="894" spans="2:5" hidden="1">
      <c r="B894" s="1" t="str">
        <f>+ "WM ASF Writer"</f>
        <v>WM ASF Writer</v>
      </c>
      <c r="C894" s="1" t="s">
        <v>1190</v>
      </c>
      <c r="D894" s="1" t="s">
        <v>2</v>
      </c>
      <c r="E894" s="1" t="s">
        <v>1261</v>
      </c>
    </row>
    <row r="895" spans="2:5" hidden="1">
      <c r="B895" s="1" t="str">
        <f>+ "WMEnc Screen Capture Filter"</f>
        <v>WMEnc Screen Capture Filter</v>
      </c>
      <c r="C895" s="1" t="s">
        <v>1192</v>
      </c>
      <c r="D895" s="1" t="s">
        <v>2</v>
      </c>
      <c r="E895" s="1" t="s">
        <v>1262</v>
      </c>
    </row>
    <row r="896" spans="2:5" hidden="1">
      <c r="B896" s="1" t="str">
        <f>+ "WST Pager"</f>
        <v>WST Pager</v>
      </c>
      <c r="C896" s="1" t="s">
        <v>1188</v>
      </c>
      <c r="D896" s="1" t="s">
        <v>2</v>
      </c>
      <c r="E896" s="1" t="s">
        <v>1256</v>
      </c>
    </row>
    <row r="897" spans="2:5">
      <c r="B897" s="1" t="s">
        <v>1263</v>
      </c>
    </row>
    <row r="898" spans="2:5" hidden="1">
      <c r="B898" s="1" t="str">
        <f>+ "autocheck autochk *"</f>
        <v>autocheck autochk *</v>
      </c>
      <c r="C898" s="1" t="s">
        <v>1264</v>
      </c>
      <c r="D898" s="1" t="s">
        <v>2</v>
      </c>
      <c r="E898" s="1" t="s">
        <v>1265</v>
      </c>
    </row>
    <row r="899" spans="2:5">
      <c r="B899" s="1" t="s">
        <v>1266</v>
      </c>
    </row>
    <row r="900" spans="2:5" hidden="1">
      <c r="B900" s="1" t="str">
        <f>+ "%systemroot%\system32\scext.dll"</f>
        <v>%systemroot%\system32\scext.dll</v>
      </c>
      <c r="C900" s="1" t="s">
        <v>1267</v>
      </c>
      <c r="D900" s="1" t="s">
        <v>2</v>
      </c>
      <c r="E900" s="1" t="s">
        <v>1268</v>
      </c>
    </row>
    <row r="901" spans="2:5">
      <c r="B901" s="1" t="s">
        <v>1269</v>
      </c>
    </row>
    <row r="902" spans="2:5" hidden="1">
      <c r="B902" s="1" t="str">
        <f>+ "advapi32"</f>
        <v>advapi32</v>
      </c>
      <c r="C902" s="1" t="s">
        <v>1270</v>
      </c>
      <c r="D902" s="1" t="s">
        <v>2</v>
      </c>
      <c r="E902" s="1" t="s">
        <v>1271</v>
      </c>
    </row>
    <row r="903" spans="2:5" hidden="1">
      <c r="B903" s="1" t="str">
        <f>+ "advapi32"</f>
        <v>advapi32</v>
      </c>
      <c r="C903" s="1" t="s">
        <v>1270</v>
      </c>
      <c r="D903" s="1" t="s">
        <v>2</v>
      </c>
      <c r="E903" s="1" t="s">
        <v>1272</v>
      </c>
    </row>
    <row r="904" spans="2:5" hidden="1">
      <c r="B904" s="1" t="str">
        <f>+ "clbcatq"</f>
        <v>clbcatq</v>
      </c>
      <c r="C904" s="1" t="s">
        <v>1273</v>
      </c>
      <c r="D904" s="1" t="s">
        <v>2</v>
      </c>
      <c r="E904" s="1" t="s">
        <v>1274</v>
      </c>
    </row>
    <row r="905" spans="2:5" hidden="1">
      <c r="B905" s="1" t="str">
        <f>+ "clbcatq"</f>
        <v>clbcatq</v>
      </c>
      <c r="C905" s="1" t="s">
        <v>1273</v>
      </c>
      <c r="D905" s="1" t="s">
        <v>2</v>
      </c>
      <c r="E905" s="1" t="s">
        <v>1275</v>
      </c>
    </row>
    <row r="906" spans="2:5" hidden="1">
      <c r="B906" s="1" t="str">
        <f>+ "COMDLG32"</f>
        <v>COMDLG32</v>
      </c>
      <c r="C906" s="1" t="s">
        <v>1276</v>
      </c>
      <c r="D906" s="1" t="s">
        <v>2</v>
      </c>
      <c r="E906" s="1" t="s">
        <v>1277</v>
      </c>
    </row>
    <row r="907" spans="2:5" hidden="1">
      <c r="B907" s="1" t="str">
        <f>+ "COMDLG32"</f>
        <v>COMDLG32</v>
      </c>
      <c r="C907" s="1" t="s">
        <v>1276</v>
      </c>
      <c r="D907" s="1" t="s">
        <v>2</v>
      </c>
      <c r="E907" s="1" t="s">
        <v>1278</v>
      </c>
    </row>
    <row r="908" spans="2:5" hidden="1">
      <c r="B908" s="1" t="str">
        <f>+ "DifxApi"</f>
        <v>DifxApi</v>
      </c>
      <c r="C908" s="1" t="s">
        <v>1279</v>
      </c>
      <c r="D908" s="1" t="s">
        <v>2</v>
      </c>
      <c r="E908" s="1" t="s">
        <v>1280</v>
      </c>
    </row>
    <row r="909" spans="2:5" hidden="1">
      <c r="B909" s="1" t="str">
        <f>+ "DifxApi"</f>
        <v>DifxApi</v>
      </c>
      <c r="C909" s="1" t="s">
        <v>1279</v>
      </c>
      <c r="D909" s="1" t="s">
        <v>2</v>
      </c>
      <c r="E909" s="1" t="s">
        <v>1281</v>
      </c>
    </row>
    <row r="910" spans="2:5" hidden="1">
      <c r="B910" s="1" t="str">
        <f>+ "gdi32"</f>
        <v>gdi32</v>
      </c>
      <c r="C910" s="1" t="s">
        <v>1282</v>
      </c>
      <c r="D910" s="1" t="s">
        <v>2</v>
      </c>
      <c r="E910" s="1" t="s">
        <v>1283</v>
      </c>
    </row>
    <row r="911" spans="2:5" hidden="1">
      <c r="B911" s="1" t="str">
        <f>+ "gdi32"</f>
        <v>gdi32</v>
      </c>
      <c r="C911" s="1" t="s">
        <v>1282</v>
      </c>
      <c r="D911" s="1" t="s">
        <v>2</v>
      </c>
      <c r="E911" s="1" t="s">
        <v>1284</v>
      </c>
    </row>
    <row r="912" spans="2:5" hidden="1">
      <c r="B912" s="1" t="str">
        <f>+ "IERTUTIL"</f>
        <v>IERTUTIL</v>
      </c>
      <c r="C912" s="1" t="s">
        <v>1285</v>
      </c>
      <c r="D912" s="1" t="s">
        <v>2</v>
      </c>
      <c r="E912" s="1" t="s">
        <v>1286</v>
      </c>
    </row>
    <row r="913" spans="2:5" hidden="1">
      <c r="B913" s="1" t="str">
        <f>+ "IERTUTIL"</f>
        <v>IERTUTIL</v>
      </c>
      <c r="C913" s="1" t="s">
        <v>1285</v>
      </c>
      <c r="D913" s="1" t="s">
        <v>2</v>
      </c>
      <c r="E913" s="1" t="s">
        <v>1287</v>
      </c>
    </row>
    <row r="914" spans="2:5" hidden="1">
      <c r="B914" s="1" t="str">
        <f>+ "IMAGEHLP"</f>
        <v>IMAGEHLP</v>
      </c>
      <c r="C914" s="1" t="s">
        <v>1288</v>
      </c>
      <c r="D914" s="1" t="s">
        <v>2</v>
      </c>
      <c r="E914" s="1" t="s">
        <v>1289</v>
      </c>
    </row>
    <row r="915" spans="2:5" hidden="1">
      <c r="B915" s="1" t="str">
        <f>+ "IMAGEHLP"</f>
        <v>IMAGEHLP</v>
      </c>
      <c r="C915" s="1" t="s">
        <v>1288</v>
      </c>
      <c r="D915" s="1" t="s">
        <v>2</v>
      </c>
      <c r="E915" s="1" t="s">
        <v>1290</v>
      </c>
    </row>
    <row r="916" spans="2:5" hidden="1">
      <c r="B916" s="1" t="str">
        <f>+ "IMM32"</f>
        <v>IMM32</v>
      </c>
      <c r="C916" s="1" t="s">
        <v>1291</v>
      </c>
      <c r="D916" s="1" t="s">
        <v>2</v>
      </c>
      <c r="E916" s="1" t="s">
        <v>1292</v>
      </c>
    </row>
    <row r="917" spans="2:5" hidden="1">
      <c r="B917" s="1" t="str">
        <f>+ "IMM32"</f>
        <v>IMM32</v>
      </c>
      <c r="C917" s="1" t="s">
        <v>1291</v>
      </c>
      <c r="D917" s="1" t="s">
        <v>2</v>
      </c>
      <c r="E917" s="1" t="s">
        <v>1293</v>
      </c>
    </row>
    <row r="918" spans="2:5" hidden="1">
      <c r="B918" s="1" t="str">
        <f>+ "kernel32"</f>
        <v>kernel32</v>
      </c>
      <c r="C918" s="1" t="s">
        <v>1294</v>
      </c>
      <c r="D918" s="1" t="s">
        <v>2</v>
      </c>
      <c r="E918" s="1" t="s">
        <v>1295</v>
      </c>
    </row>
    <row r="919" spans="2:5" hidden="1">
      <c r="B919" s="1" t="str">
        <f>+ "kernel32"</f>
        <v>kernel32</v>
      </c>
      <c r="C919" s="1" t="s">
        <v>1294</v>
      </c>
      <c r="D919" s="1" t="s">
        <v>2</v>
      </c>
      <c r="E919" s="1" t="s">
        <v>1296</v>
      </c>
    </row>
    <row r="920" spans="2:5" hidden="1">
      <c r="B920" s="1" t="str">
        <f>+ "LPK"</f>
        <v>LPK</v>
      </c>
      <c r="C920" s="1" t="s">
        <v>1297</v>
      </c>
      <c r="D920" s="1" t="s">
        <v>2</v>
      </c>
      <c r="E920" s="1" t="s">
        <v>1298</v>
      </c>
    </row>
    <row r="921" spans="2:5" hidden="1">
      <c r="B921" s="1" t="str">
        <f>+ "LPK"</f>
        <v>LPK</v>
      </c>
      <c r="C921" s="1" t="s">
        <v>1297</v>
      </c>
      <c r="D921" s="1" t="s">
        <v>2</v>
      </c>
      <c r="E921" s="1" t="s">
        <v>1299</v>
      </c>
    </row>
    <row r="922" spans="2:5" hidden="1">
      <c r="B922" s="1" t="str">
        <f>+ "MSCTF"</f>
        <v>MSCTF</v>
      </c>
      <c r="C922" s="1" t="s">
        <v>1300</v>
      </c>
      <c r="D922" s="1" t="s">
        <v>2</v>
      </c>
      <c r="E922" s="1" t="s">
        <v>1301</v>
      </c>
    </row>
    <row r="923" spans="2:5" hidden="1">
      <c r="B923" s="1" t="str">
        <f>+ "MSCTF"</f>
        <v>MSCTF</v>
      </c>
      <c r="C923" s="1" t="s">
        <v>1300</v>
      </c>
      <c r="D923" s="1" t="s">
        <v>2</v>
      </c>
      <c r="E923" s="1" t="s">
        <v>1302</v>
      </c>
    </row>
    <row r="924" spans="2:5" hidden="1">
      <c r="B924" s="1" t="str">
        <f>+ "MSVCRT"</f>
        <v>MSVCRT</v>
      </c>
      <c r="C924" s="1" t="s">
        <v>1303</v>
      </c>
      <c r="D924" s="1" t="s">
        <v>2</v>
      </c>
      <c r="E924" s="1" t="s">
        <v>1304</v>
      </c>
    </row>
    <row r="925" spans="2:5" hidden="1">
      <c r="B925" s="1" t="str">
        <f>+ "MSVCRT"</f>
        <v>MSVCRT</v>
      </c>
      <c r="C925" s="1" t="s">
        <v>1303</v>
      </c>
      <c r="D925" s="1" t="s">
        <v>2</v>
      </c>
      <c r="E925" s="1" t="s">
        <v>1305</v>
      </c>
    </row>
    <row r="926" spans="2:5" hidden="1">
      <c r="B926" s="1" t="str">
        <f>+ "NORMALIZ"</f>
        <v>NORMALIZ</v>
      </c>
      <c r="C926" s="1" t="s">
        <v>1306</v>
      </c>
      <c r="D926" s="1" t="s">
        <v>2</v>
      </c>
      <c r="E926" s="1" t="s">
        <v>1307</v>
      </c>
    </row>
    <row r="927" spans="2:5" hidden="1">
      <c r="B927" s="1" t="str">
        <f>+ "NORMALIZ"</f>
        <v>NORMALIZ</v>
      </c>
      <c r="C927" s="1" t="s">
        <v>1306</v>
      </c>
      <c r="D927" s="1" t="s">
        <v>2</v>
      </c>
      <c r="E927" s="1" t="s">
        <v>1308</v>
      </c>
    </row>
    <row r="928" spans="2:5" hidden="1">
      <c r="B928" s="1" t="str">
        <f>+ "NSI"</f>
        <v>NSI</v>
      </c>
      <c r="C928" s="1" t="s">
        <v>1309</v>
      </c>
      <c r="D928" s="1" t="s">
        <v>2</v>
      </c>
      <c r="E928" s="1" t="s">
        <v>1310</v>
      </c>
    </row>
    <row r="929" spans="2:5" hidden="1">
      <c r="B929" s="1" t="str">
        <f>+ "NSI"</f>
        <v>NSI</v>
      </c>
      <c r="C929" s="1" t="s">
        <v>1309</v>
      </c>
      <c r="D929" s="1" t="s">
        <v>2</v>
      </c>
      <c r="E929" s="1" t="s">
        <v>1311</v>
      </c>
    </row>
    <row r="930" spans="2:5" hidden="1">
      <c r="B930" s="1" t="str">
        <f>+ "ole32"</f>
        <v>ole32</v>
      </c>
      <c r="C930" s="1" t="s">
        <v>1312</v>
      </c>
      <c r="D930" s="1" t="s">
        <v>2</v>
      </c>
      <c r="E930" s="1" t="s">
        <v>1313</v>
      </c>
    </row>
    <row r="931" spans="2:5" hidden="1">
      <c r="B931" s="1" t="str">
        <f>+ "ole32"</f>
        <v>ole32</v>
      </c>
      <c r="C931" s="1" t="s">
        <v>1312</v>
      </c>
      <c r="D931" s="1" t="s">
        <v>2</v>
      </c>
      <c r="E931" s="1" t="s">
        <v>1314</v>
      </c>
    </row>
    <row r="932" spans="2:5" hidden="1">
      <c r="B932" s="1" t="str">
        <f>+ "OLEAUT32"</f>
        <v>OLEAUT32</v>
      </c>
      <c r="D932" s="1" t="s">
        <v>2</v>
      </c>
      <c r="E932" s="1" t="s">
        <v>1315</v>
      </c>
    </row>
    <row r="933" spans="2:5" hidden="1">
      <c r="B933" s="1" t="str">
        <f>+ "OLEAUT32"</f>
        <v>OLEAUT32</v>
      </c>
      <c r="D933" s="1" t="s">
        <v>2</v>
      </c>
      <c r="E933" s="1" t="s">
        <v>1316</v>
      </c>
    </row>
    <row r="934" spans="2:5" hidden="1">
      <c r="B934" s="1" t="str">
        <f>+ "PSAPI"</f>
        <v>PSAPI</v>
      </c>
      <c r="C934" s="1" t="s">
        <v>1317</v>
      </c>
      <c r="D934" s="1" t="s">
        <v>2</v>
      </c>
      <c r="E934" s="1" t="s">
        <v>1318</v>
      </c>
    </row>
    <row r="935" spans="2:5" hidden="1">
      <c r="B935" s="1" t="str">
        <f>+ "PSAPI"</f>
        <v>PSAPI</v>
      </c>
      <c r="C935" s="1" t="s">
        <v>1317</v>
      </c>
      <c r="D935" s="1" t="s">
        <v>2</v>
      </c>
      <c r="E935" s="1" t="s">
        <v>1319</v>
      </c>
    </row>
    <row r="936" spans="2:5" hidden="1">
      <c r="B936" s="1" t="str">
        <f>+ "rpcrt4"</f>
        <v>rpcrt4</v>
      </c>
      <c r="C936" s="1" t="s">
        <v>1320</v>
      </c>
      <c r="D936" s="1" t="s">
        <v>2</v>
      </c>
      <c r="E936" s="1" t="s">
        <v>1321</v>
      </c>
    </row>
    <row r="937" spans="2:5" hidden="1">
      <c r="B937" s="1" t="str">
        <f>+ "rpcrt4"</f>
        <v>rpcrt4</v>
      </c>
      <c r="C937" s="1" t="s">
        <v>1320</v>
      </c>
      <c r="D937" s="1" t="s">
        <v>2</v>
      </c>
      <c r="E937" s="1" t="s">
        <v>1322</v>
      </c>
    </row>
    <row r="938" spans="2:5" hidden="1">
      <c r="B938" s="1" t="str">
        <f>+ "sechost"</f>
        <v>sechost</v>
      </c>
      <c r="C938" s="1" t="s">
        <v>1323</v>
      </c>
      <c r="D938" s="1" t="s">
        <v>2</v>
      </c>
      <c r="E938" s="1" t="s">
        <v>1324</v>
      </c>
    </row>
    <row r="939" spans="2:5" hidden="1">
      <c r="B939" s="1" t="str">
        <f>+ "sechost"</f>
        <v>sechost</v>
      </c>
      <c r="C939" s="1" t="s">
        <v>1323</v>
      </c>
      <c r="D939" s="1" t="s">
        <v>2</v>
      </c>
      <c r="E939" s="1" t="s">
        <v>1325</v>
      </c>
    </row>
    <row r="940" spans="2:5" hidden="1">
      <c r="B940" s="1" t="str">
        <f>+ "Setupapi"</f>
        <v>Setupapi</v>
      </c>
      <c r="C940" s="1" t="s">
        <v>1326</v>
      </c>
      <c r="D940" s="1" t="s">
        <v>2</v>
      </c>
      <c r="E940" s="1" t="s">
        <v>1327</v>
      </c>
    </row>
    <row r="941" spans="2:5" hidden="1">
      <c r="B941" s="1" t="str">
        <f>+ "Setupapi"</f>
        <v>Setupapi</v>
      </c>
      <c r="C941" s="1" t="s">
        <v>1326</v>
      </c>
      <c r="D941" s="1" t="s">
        <v>2</v>
      </c>
      <c r="E941" s="1" t="s">
        <v>1328</v>
      </c>
    </row>
    <row r="942" spans="2:5" hidden="1">
      <c r="B942" s="1" t="str">
        <f>+ "SHELL32"</f>
        <v>SHELL32</v>
      </c>
      <c r="C942" s="1" t="s">
        <v>81</v>
      </c>
      <c r="D942" s="1" t="s">
        <v>2</v>
      </c>
      <c r="E942" s="1" t="s">
        <v>83</v>
      </c>
    </row>
    <row r="943" spans="2:5" hidden="1">
      <c r="B943" s="1" t="str">
        <f>+ "SHELL32"</f>
        <v>SHELL32</v>
      </c>
      <c r="C943" s="1" t="s">
        <v>81</v>
      </c>
      <c r="D943" s="1" t="s">
        <v>2</v>
      </c>
      <c r="E943" s="1" t="s">
        <v>82</v>
      </c>
    </row>
    <row r="944" spans="2:5" hidden="1">
      <c r="B944" s="1" t="str">
        <f>+ "SHLWAPI"</f>
        <v>SHLWAPI</v>
      </c>
      <c r="C944" s="1" t="s">
        <v>1329</v>
      </c>
      <c r="D944" s="1" t="s">
        <v>2</v>
      </c>
      <c r="E944" s="1" t="s">
        <v>1330</v>
      </c>
    </row>
    <row r="945" spans="2:5" hidden="1">
      <c r="B945" s="1" t="str">
        <f>+ "SHLWAPI"</f>
        <v>SHLWAPI</v>
      </c>
      <c r="C945" s="1" t="s">
        <v>1329</v>
      </c>
      <c r="D945" s="1" t="s">
        <v>2</v>
      </c>
      <c r="E945" s="1" t="s">
        <v>1331</v>
      </c>
    </row>
    <row r="946" spans="2:5" hidden="1">
      <c r="B946" s="1" t="str">
        <f>+ "URLMON"</f>
        <v>URLMON</v>
      </c>
      <c r="C946" s="1" t="s">
        <v>43</v>
      </c>
      <c r="D946" s="1" t="s">
        <v>2</v>
      </c>
      <c r="E946" s="1" t="s">
        <v>1332</v>
      </c>
    </row>
    <row r="947" spans="2:5" hidden="1">
      <c r="B947" s="1" t="str">
        <f>+ "URLMON"</f>
        <v>URLMON</v>
      </c>
      <c r="C947" s="1" t="s">
        <v>43</v>
      </c>
      <c r="D947" s="1" t="s">
        <v>2</v>
      </c>
      <c r="E947" s="1" t="s">
        <v>44</v>
      </c>
    </row>
    <row r="948" spans="2:5" hidden="1">
      <c r="B948" s="1" t="str">
        <f>+ "user32"</f>
        <v>user32</v>
      </c>
      <c r="C948" s="1" t="s">
        <v>1333</v>
      </c>
      <c r="D948" s="1" t="s">
        <v>2</v>
      </c>
      <c r="E948" s="1" t="s">
        <v>1334</v>
      </c>
    </row>
    <row r="949" spans="2:5" hidden="1">
      <c r="B949" s="1" t="str">
        <f>+ "user32"</f>
        <v>user32</v>
      </c>
      <c r="C949" s="1" t="s">
        <v>1333</v>
      </c>
      <c r="D949" s="1" t="s">
        <v>2</v>
      </c>
      <c r="E949" s="1" t="s">
        <v>1335</v>
      </c>
    </row>
    <row r="950" spans="2:5" hidden="1">
      <c r="B950" s="1" t="str">
        <f>+ "USP10"</f>
        <v>USP10</v>
      </c>
      <c r="C950" s="1" t="s">
        <v>1336</v>
      </c>
      <c r="D950" s="1" t="s">
        <v>2</v>
      </c>
      <c r="E950" s="1" t="s">
        <v>1337</v>
      </c>
    </row>
    <row r="951" spans="2:5" hidden="1">
      <c r="B951" s="1" t="str">
        <f>+ "USP10"</f>
        <v>USP10</v>
      </c>
      <c r="C951" s="1" t="s">
        <v>1336</v>
      </c>
      <c r="D951" s="1" t="s">
        <v>2</v>
      </c>
      <c r="E951" s="1" t="s">
        <v>1338</v>
      </c>
    </row>
    <row r="952" spans="2:5" hidden="1">
      <c r="B952" s="1" t="str">
        <f>+ "WININET"</f>
        <v>WININET</v>
      </c>
      <c r="C952" s="1" t="s">
        <v>1339</v>
      </c>
      <c r="D952" s="1" t="s">
        <v>2</v>
      </c>
      <c r="E952" s="1" t="s">
        <v>1340</v>
      </c>
    </row>
    <row r="953" spans="2:5" hidden="1">
      <c r="B953" s="1" t="str">
        <f>+ "WININET"</f>
        <v>WININET</v>
      </c>
      <c r="C953" s="1" t="s">
        <v>1339</v>
      </c>
      <c r="D953" s="1" t="s">
        <v>2</v>
      </c>
      <c r="E953" s="1" t="s">
        <v>1341</v>
      </c>
    </row>
    <row r="954" spans="2:5" hidden="1">
      <c r="B954" s="1" t="str">
        <f>+ "WLDAP32"</f>
        <v>WLDAP32</v>
      </c>
      <c r="C954" s="1" t="s">
        <v>1342</v>
      </c>
      <c r="D954" s="1" t="s">
        <v>2</v>
      </c>
      <c r="E954" s="1" t="s">
        <v>1343</v>
      </c>
    </row>
    <row r="955" spans="2:5" hidden="1">
      <c r="B955" s="1" t="str">
        <f>+ "WLDAP32"</f>
        <v>WLDAP32</v>
      </c>
      <c r="C955" s="1" t="s">
        <v>1342</v>
      </c>
      <c r="D955" s="1" t="s">
        <v>2</v>
      </c>
      <c r="E955" s="1" t="s">
        <v>1344</v>
      </c>
    </row>
    <row r="956" spans="2:5" hidden="1">
      <c r="B956" s="1" t="str">
        <f>+ "WS2_32"</f>
        <v>WS2_32</v>
      </c>
      <c r="C956" s="1" t="s">
        <v>1345</v>
      </c>
      <c r="D956" s="1" t="s">
        <v>2</v>
      </c>
      <c r="E956" s="1" t="s">
        <v>1346</v>
      </c>
    </row>
    <row r="957" spans="2:5" hidden="1">
      <c r="B957" s="1" t="str">
        <f>+ "WS2_32"</f>
        <v>WS2_32</v>
      </c>
      <c r="C957" s="1" t="s">
        <v>1345</v>
      </c>
      <c r="D957" s="1" t="s">
        <v>2</v>
      </c>
      <c r="E957" s="1" t="s">
        <v>1347</v>
      </c>
    </row>
    <row r="958" spans="2:5">
      <c r="B958" s="1" t="s">
        <v>1348</v>
      </c>
    </row>
    <row r="959" spans="2:5" hidden="1">
      <c r="B959" s="1" t="str">
        <f>+ "CCertProvider"</f>
        <v>CCertProvider</v>
      </c>
      <c r="C959" s="1" t="s">
        <v>1349</v>
      </c>
      <c r="D959" s="1" t="s">
        <v>2</v>
      </c>
      <c r="E959" s="1" t="s">
        <v>1350</v>
      </c>
    </row>
    <row r="960" spans="2:5" hidden="1">
      <c r="B960" s="1" t="str">
        <f>+ "GenericProvider"</f>
        <v>GenericProvider</v>
      </c>
      <c r="C960" s="1" t="s">
        <v>1351</v>
      </c>
      <c r="D960" s="1" t="s">
        <v>2</v>
      </c>
      <c r="E960" s="1" t="s">
        <v>1352</v>
      </c>
    </row>
    <row r="961" spans="2:5" hidden="1">
      <c r="B961" s="1" t="str">
        <f>+ "NPProvider"</f>
        <v>NPProvider</v>
      </c>
      <c r="C961" s="1" t="s">
        <v>1351</v>
      </c>
      <c r="D961" s="1" t="s">
        <v>2</v>
      </c>
      <c r="E961" s="1" t="s">
        <v>1352</v>
      </c>
    </row>
    <row r="962" spans="2:5" hidden="1">
      <c r="B962" s="1" t="str">
        <f>+ "PasswordProvider"</f>
        <v>PasswordProvider</v>
      </c>
      <c r="C962" s="1" t="s">
        <v>1351</v>
      </c>
      <c r="D962" s="1" t="s">
        <v>2</v>
      </c>
      <c r="E962" s="1" t="s">
        <v>1352</v>
      </c>
    </row>
    <row r="963" spans="2:5" hidden="1">
      <c r="B963" s="1" t="str">
        <f>+ "Smartcard Credential Provider"</f>
        <v>Smartcard Credential Provider</v>
      </c>
      <c r="C963" s="1" t="s">
        <v>1353</v>
      </c>
      <c r="D963" s="1" t="s">
        <v>2</v>
      </c>
      <c r="E963" s="1" t="s">
        <v>1354</v>
      </c>
    </row>
    <row r="964" spans="2:5" hidden="1">
      <c r="B964" s="1" t="str">
        <f>+ "Smartcard Pin Provider"</f>
        <v>Smartcard Pin Provider</v>
      </c>
      <c r="C964" s="1" t="s">
        <v>1353</v>
      </c>
      <c r="D964" s="1" t="s">
        <v>2</v>
      </c>
      <c r="E964" s="1" t="s">
        <v>1354</v>
      </c>
    </row>
    <row r="965" spans="2:5" hidden="1">
      <c r="B965" s="1" t="str">
        <f>+ "VaultCredProvider"</f>
        <v>VaultCredProvider</v>
      </c>
      <c r="C965" s="1" t="s">
        <v>1355</v>
      </c>
      <c r="D965" s="1" t="s">
        <v>2</v>
      </c>
      <c r="E965" s="1" t="s">
        <v>1356</v>
      </c>
    </row>
    <row r="966" spans="2:5" hidden="1">
      <c r="B966" s="1" t="str">
        <f>+ "WinBio Credential Provider"</f>
        <v>WinBio Credential Provider</v>
      </c>
      <c r="C966" s="1" t="s">
        <v>1357</v>
      </c>
      <c r="D966" s="1" t="s">
        <v>2</v>
      </c>
      <c r="E966" s="1" t="s">
        <v>1358</v>
      </c>
    </row>
    <row r="967" spans="2:5">
      <c r="B967" s="1" t="s">
        <v>1359</v>
      </c>
    </row>
    <row r="968" spans="2:5" hidden="1">
      <c r="B968" s="1" t="str">
        <f>+ "GenericFilter"</f>
        <v>GenericFilter</v>
      </c>
      <c r="C968" s="1" t="s">
        <v>1351</v>
      </c>
      <c r="D968" s="1" t="s">
        <v>2</v>
      </c>
      <c r="E968" s="1" t="s">
        <v>1352</v>
      </c>
    </row>
    <row r="969" spans="2:5">
      <c r="B969" s="1" t="s">
        <v>1360</v>
      </c>
    </row>
    <row r="970" spans="2:5" hidden="1">
      <c r="B970" s="1" t="str">
        <f>+ "CRasProvider"</f>
        <v>CRasProvider</v>
      </c>
      <c r="C970" s="1" t="s">
        <v>1361</v>
      </c>
      <c r="D970" s="1" t="s">
        <v>2</v>
      </c>
      <c r="E970" s="1" t="s">
        <v>1362</v>
      </c>
    </row>
    <row r="971" spans="2:5">
      <c r="B971" s="1" t="s">
        <v>1363</v>
      </c>
    </row>
    <row r="972" spans="2:5">
      <c r="B972" s="1" t="str">
        <f>+ "LBTWlgn"</f>
        <v>LBTWlgn</v>
      </c>
      <c r="C972" s="1" t="s">
        <v>344</v>
      </c>
      <c r="D972" s="1" t="s">
        <v>13</v>
      </c>
      <c r="E972" s="1" t="s">
        <v>1364</v>
      </c>
    </row>
    <row r="973" spans="2:5">
      <c r="B973" s="1" t="s">
        <v>1365</v>
      </c>
    </row>
    <row r="974" spans="2:5" hidden="1">
      <c r="B974" s="1" t="str">
        <f>+ "MSAFD RfComm [Bluetooth]"</f>
        <v>MSAFD RfComm [Bluetooth]</v>
      </c>
      <c r="C974" s="1" t="s">
        <v>1366</v>
      </c>
      <c r="D974" s="1" t="s">
        <v>2</v>
      </c>
      <c r="E974" s="1" t="s">
        <v>1367</v>
      </c>
    </row>
    <row r="975" spans="2:5" hidden="1">
      <c r="B975" s="1" t="str">
        <f>+ "MSAFD Tcpip [RAW/IP]"</f>
        <v>MSAFD Tcpip [RAW/IP]</v>
      </c>
      <c r="C975" s="1" t="s">
        <v>1366</v>
      </c>
      <c r="D975" s="1" t="s">
        <v>2</v>
      </c>
      <c r="E975" s="1" t="s">
        <v>1367</v>
      </c>
    </row>
    <row r="976" spans="2:5" hidden="1">
      <c r="B976" s="1" t="str">
        <f>+ "MSAFD Tcpip [RAW/IPv6]"</f>
        <v>MSAFD Tcpip [RAW/IPv6]</v>
      </c>
      <c r="C976" s="1" t="s">
        <v>1366</v>
      </c>
      <c r="D976" s="1" t="s">
        <v>2</v>
      </c>
      <c r="E976" s="1" t="s">
        <v>1367</v>
      </c>
    </row>
    <row r="977" spans="2:5" hidden="1">
      <c r="B977" s="1" t="str">
        <f>+ "MSAFD Tcpip [TCP/IP]"</f>
        <v>MSAFD Tcpip [TCP/IP]</v>
      </c>
      <c r="C977" s="1" t="s">
        <v>1366</v>
      </c>
      <c r="D977" s="1" t="s">
        <v>2</v>
      </c>
      <c r="E977" s="1" t="s">
        <v>1367</v>
      </c>
    </row>
    <row r="978" spans="2:5" hidden="1">
      <c r="B978" s="1" t="str">
        <f>+ "MSAFD Tcpip [TCP/IPv6]"</f>
        <v>MSAFD Tcpip [TCP/IPv6]</v>
      </c>
      <c r="C978" s="1" t="s">
        <v>1366</v>
      </c>
      <c r="D978" s="1" t="s">
        <v>2</v>
      </c>
      <c r="E978" s="1" t="s">
        <v>1367</v>
      </c>
    </row>
    <row r="979" spans="2:5" hidden="1">
      <c r="B979" s="1" t="str">
        <f>+ "MSAFD Tcpip [UDP/IP]"</f>
        <v>MSAFD Tcpip [UDP/IP]</v>
      </c>
      <c r="C979" s="1" t="s">
        <v>1366</v>
      </c>
      <c r="D979" s="1" t="s">
        <v>2</v>
      </c>
      <c r="E979" s="1" t="s">
        <v>1367</v>
      </c>
    </row>
    <row r="980" spans="2:5" hidden="1">
      <c r="B980" s="1" t="str">
        <f>+ "MSAFD Tcpip [UDP/IPv6]"</f>
        <v>MSAFD Tcpip [UDP/IPv6]</v>
      </c>
      <c r="C980" s="1" t="s">
        <v>1366</v>
      </c>
      <c r="D980" s="1" t="s">
        <v>2</v>
      </c>
      <c r="E980" s="1" t="s">
        <v>1367</v>
      </c>
    </row>
    <row r="981" spans="2:5" hidden="1">
      <c r="B981" s="1" t="str">
        <f>+ "RSVP TCP Service Provider"</f>
        <v>RSVP TCP Service Provider</v>
      </c>
      <c r="C981" s="1" t="s">
        <v>1366</v>
      </c>
      <c r="D981" s="1" t="s">
        <v>2</v>
      </c>
      <c r="E981" s="1" t="s">
        <v>1367</v>
      </c>
    </row>
    <row r="982" spans="2:5" hidden="1">
      <c r="B982" s="1" t="str">
        <f>+ "RSVP TCPv6 Service Provider"</f>
        <v>RSVP TCPv6 Service Provider</v>
      </c>
      <c r="C982" s="1" t="s">
        <v>1366</v>
      </c>
      <c r="D982" s="1" t="s">
        <v>2</v>
      </c>
      <c r="E982" s="1" t="s">
        <v>1367</v>
      </c>
    </row>
    <row r="983" spans="2:5" hidden="1">
      <c r="B983" s="1" t="str">
        <f>+ "RSVP UDP Service Provider"</f>
        <v>RSVP UDP Service Provider</v>
      </c>
      <c r="C983" s="1" t="s">
        <v>1366</v>
      </c>
      <c r="D983" s="1" t="s">
        <v>2</v>
      </c>
      <c r="E983" s="1" t="s">
        <v>1367</v>
      </c>
    </row>
    <row r="984" spans="2:5" hidden="1">
      <c r="B984" s="1" t="str">
        <f>+ "RSVP UDPv6 Service Provider"</f>
        <v>RSVP UDPv6 Service Provider</v>
      </c>
      <c r="C984" s="1" t="s">
        <v>1366</v>
      </c>
      <c r="D984" s="1" t="s">
        <v>2</v>
      </c>
      <c r="E984" s="1" t="s">
        <v>1367</v>
      </c>
    </row>
    <row r="985" spans="2:5">
      <c r="B985" s="1" t="s">
        <v>1368</v>
      </c>
    </row>
    <row r="986" spans="2:5" hidden="1">
      <c r="B986" s="1" t="str">
        <f>+ "Bluetooth Namespace"</f>
        <v>Bluetooth Namespace</v>
      </c>
      <c r="C986" s="1" t="s">
        <v>1369</v>
      </c>
      <c r="D986" s="1" t="s">
        <v>2</v>
      </c>
      <c r="E986" s="1" t="s">
        <v>1370</v>
      </c>
    </row>
    <row r="987" spans="2:5" hidden="1">
      <c r="B987" s="1" t="str">
        <f>+ "E-mail Naming Shim Provider"</f>
        <v>E-mail Naming Shim Provider</v>
      </c>
      <c r="C987" s="1" t="s">
        <v>1371</v>
      </c>
      <c r="D987" s="1" t="s">
        <v>2</v>
      </c>
      <c r="E987" s="1" t="s">
        <v>1372</v>
      </c>
    </row>
    <row r="988" spans="2:5" hidden="1">
      <c r="B988" s="1" t="str">
        <f>+ "Network Location Awareness Legacy (NLAv1) Namespace"</f>
        <v>Network Location Awareness Legacy (NLAv1) Namespace</v>
      </c>
      <c r="C988" s="1" t="s">
        <v>1373</v>
      </c>
      <c r="D988" s="1" t="s">
        <v>2</v>
      </c>
      <c r="E988" s="1" t="s">
        <v>1374</v>
      </c>
    </row>
    <row r="989" spans="2:5" hidden="1">
      <c r="B989" s="1" t="str">
        <f>+ "NTDS"</f>
        <v>NTDS</v>
      </c>
      <c r="C989" s="1" t="s">
        <v>1375</v>
      </c>
      <c r="D989" s="1" t="s">
        <v>2</v>
      </c>
      <c r="E989" s="1" t="s">
        <v>1376</v>
      </c>
    </row>
    <row r="990" spans="2:5" hidden="1">
      <c r="B990" s="1" t="str">
        <f>+ "PNRP Cloud Namespace Provider"</f>
        <v>PNRP Cloud Namespace Provider</v>
      </c>
      <c r="C990" s="1" t="s">
        <v>1377</v>
      </c>
      <c r="D990" s="1" t="s">
        <v>2</v>
      </c>
      <c r="E990" s="1" t="s">
        <v>1378</v>
      </c>
    </row>
    <row r="991" spans="2:5" hidden="1">
      <c r="B991" s="1" t="str">
        <f>+ "PNRP Name Namespace Provider"</f>
        <v>PNRP Name Namespace Provider</v>
      </c>
      <c r="C991" s="1" t="s">
        <v>1377</v>
      </c>
      <c r="D991" s="1" t="s">
        <v>2</v>
      </c>
      <c r="E991" s="1" t="s">
        <v>1378</v>
      </c>
    </row>
    <row r="992" spans="2:5" hidden="1">
      <c r="B992" s="1" t="str">
        <f>+ "Tcpip"</f>
        <v>Tcpip</v>
      </c>
      <c r="C992" s="1" t="s">
        <v>1366</v>
      </c>
      <c r="D992" s="1" t="s">
        <v>2</v>
      </c>
      <c r="E992" s="1" t="s">
        <v>1367</v>
      </c>
    </row>
    <row r="993" spans="2:5">
      <c r="B993" s="1" t="s">
        <v>1379</v>
      </c>
    </row>
    <row r="994" spans="2:5" hidden="1">
      <c r="B994" s="1" t="str">
        <f>+ "MSAFD RfComm [Bluetooth]"</f>
        <v>MSAFD RfComm [Bluetooth]</v>
      </c>
      <c r="C994" s="1" t="s">
        <v>1366</v>
      </c>
      <c r="D994" s="1" t="s">
        <v>2</v>
      </c>
      <c r="E994" s="1" t="s">
        <v>1367</v>
      </c>
    </row>
    <row r="995" spans="2:5" hidden="1">
      <c r="B995" s="1" t="str">
        <f>+ "MSAFD Tcpip [RAW/IP]"</f>
        <v>MSAFD Tcpip [RAW/IP]</v>
      </c>
      <c r="C995" s="1" t="s">
        <v>1366</v>
      </c>
      <c r="D995" s="1" t="s">
        <v>2</v>
      </c>
      <c r="E995" s="1" t="s">
        <v>1367</v>
      </c>
    </row>
    <row r="996" spans="2:5" hidden="1">
      <c r="B996" s="1" t="str">
        <f>+ "MSAFD Tcpip [RAW/IPv6]"</f>
        <v>MSAFD Tcpip [RAW/IPv6]</v>
      </c>
      <c r="C996" s="1" t="s">
        <v>1366</v>
      </c>
      <c r="D996" s="1" t="s">
        <v>2</v>
      </c>
      <c r="E996" s="1" t="s">
        <v>1367</v>
      </c>
    </row>
    <row r="997" spans="2:5" hidden="1">
      <c r="B997" s="1" t="str">
        <f>+ "MSAFD Tcpip [TCP/IP]"</f>
        <v>MSAFD Tcpip [TCP/IP]</v>
      </c>
      <c r="C997" s="1" t="s">
        <v>1366</v>
      </c>
      <c r="D997" s="1" t="s">
        <v>2</v>
      </c>
      <c r="E997" s="1" t="s">
        <v>1367</v>
      </c>
    </row>
    <row r="998" spans="2:5" hidden="1">
      <c r="B998" s="1" t="str">
        <f>+ "MSAFD Tcpip [TCP/IPv6]"</f>
        <v>MSAFD Tcpip [TCP/IPv6]</v>
      </c>
      <c r="C998" s="1" t="s">
        <v>1366</v>
      </c>
      <c r="D998" s="1" t="s">
        <v>2</v>
      </c>
      <c r="E998" s="1" t="s">
        <v>1367</v>
      </c>
    </row>
    <row r="999" spans="2:5" hidden="1">
      <c r="B999" s="1" t="str">
        <f>+ "MSAFD Tcpip [UDP/IP]"</f>
        <v>MSAFD Tcpip [UDP/IP]</v>
      </c>
      <c r="C999" s="1" t="s">
        <v>1366</v>
      </c>
      <c r="D999" s="1" t="s">
        <v>2</v>
      </c>
      <c r="E999" s="1" t="s">
        <v>1367</v>
      </c>
    </row>
    <row r="1000" spans="2:5" hidden="1">
      <c r="B1000" s="1" t="str">
        <f>+ "MSAFD Tcpip [UDP/IPv6]"</f>
        <v>MSAFD Tcpip [UDP/IPv6]</v>
      </c>
      <c r="C1000" s="1" t="s">
        <v>1366</v>
      </c>
      <c r="D1000" s="1" t="s">
        <v>2</v>
      </c>
      <c r="E1000" s="1" t="s">
        <v>1367</v>
      </c>
    </row>
    <row r="1001" spans="2:5" hidden="1">
      <c r="B1001" s="1" t="str">
        <f>+ "RSVP TCP Service Provider"</f>
        <v>RSVP TCP Service Provider</v>
      </c>
      <c r="C1001" s="1" t="s">
        <v>1366</v>
      </c>
      <c r="D1001" s="1" t="s">
        <v>2</v>
      </c>
      <c r="E1001" s="1" t="s">
        <v>1367</v>
      </c>
    </row>
    <row r="1002" spans="2:5" hidden="1">
      <c r="B1002" s="1" t="str">
        <f>+ "RSVP TCPv6 Service Provider"</f>
        <v>RSVP TCPv6 Service Provider</v>
      </c>
      <c r="C1002" s="1" t="s">
        <v>1366</v>
      </c>
      <c r="D1002" s="1" t="s">
        <v>2</v>
      </c>
      <c r="E1002" s="1" t="s">
        <v>1367</v>
      </c>
    </row>
    <row r="1003" spans="2:5" hidden="1">
      <c r="B1003" s="1" t="str">
        <f>+ "RSVP UDP Service Provider"</f>
        <v>RSVP UDP Service Provider</v>
      </c>
      <c r="C1003" s="1" t="s">
        <v>1366</v>
      </c>
      <c r="D1003" s="1" t="s">
        <v>2</v>
      </c>
      <c r="E1003" s="1" t="s">
        <v>1367</v>
      </c>
    </row>
    <row r="1004" spans="2:5" hidden="1">
      <c r="B1004" s="1" t="str">
        <f>+ "RSVP UDPv6 Service Provider"</f>
        <v>RSVP UDPv6 Service Provider</v>
      </c>
      <c r="C1004" s="1" t="s">
        <v>1366</v>
      </c>
      <c r="D1004" s="1" t="s">
        <v>2</v>
      </c>
      <c r="E1004" s="1" t="s">
        <v>1367</v>
      </c>
    </row>
    <row r="1005" spans="2:5">
      <c r="B1005" s="1" t="s">
        <v>1380</v>
      </c>
    </row>
    <row r="1006" spans="2:5" hidden="1">
      <c r="B1006" s="1" t="str">
        <f>+ "Bluetooth Namespace"</f>
        <v>Bluetooth Namespace</v>
      </c>
      <c r="C1006" s="1" t="s">
        <v>1369</v>
      </c>
      <c r="D1006" s="1" t="s">
        <v>2</v>
      </c>
      <c r="E1006" s="1" t="s">
        <v>1370</v>
      </c>
    </row>
    <row r="1007" spans="2:5" hidden="1">
      <c r="B1007" s="1" t="str">
        <f>+ "E-mail Naming Shim Provider"</f>
        <v>E-mail Naming Shim Provider</v>
      </c>
      <c r="C1007" s="1" t="s">
        <v>1371</v>
      </c>
      <c r="D1007" s="1" t="s">
        <v>2</v>
      </c>
      <c r="E1007" s="1" t="s">
        <v>1372</v>
      </c>
    </row>
    <row r="1008" spans="2:5" hidden="1">
      <c r="B1008" s="1" t="str">
        <f>+ "Network Location Awareness Legacy (NLAv1) Namespace"</f>
        <v>Network Location Awareness Legacy (NLAv1) Namespace</v>
      </c>
      <c r="C1008" s="1" t="s">
        <v>1373</v>
      </c>
      <c r="D1008" s="1" t="s">
        <v>2</v>
      </c>
      <c r="E1008" s="1" t="s">
        <v>1374</v>
      </c>
    </row>
    <row r="1009" spans="2:5" hidden="1">
      <c r="B1009" s="1" t="str">
        <f>+ "NTDS"</f>
        <v>NTDS</v>
      </c>
      <c r="C1009" s="1" t="s">
        <v>1375</v>
      </c>
      <c r="D1009" s="1" t="s">
        <v>2</v>
      </c>
      <c r="E1009" s="1" t="s">
        <v>1376</v>
      </c>
    </row>
    <row r="1010" spans="2:5" hidden="1">
      <c r="B1010" s="1" t="str">
        <f>+ "PNRP Cloud Namespace Provider"</f>
        <v>PNRP Cloud Namespace Provider</v>
      </c>
      <c r="C1010" s="1" t="s">
        <v>1377</v>
      </c>
      <c r="D1010" s="1" t="s">
        <v>2</v>
      </c>
      <c r="E1010" s="1" t="s">
        <v>1378</v>
      </c>
    </row>
    <row r="1011" spans="2:5" hidden="1">
      <c r="B1011" s="1" t="str">
        <f>+ "PNRP Name Namespace Provider"</f>
        <v>PNRP Name Namespace Provider</v>
      </c>
      <c r="C1011" s="1" t="s">
        <v>1377</v>
      </c>
      <c r="D1011" s="1" t="s">
        <v>2</v>
      </c>
      <c r="E1011" s="1" t="s">
        <v>1378</v>
      </c>
    </row>
    <row r="1012" spans="2:5" hidden="1">
      <c r="B1012" s="1" t="str">
        <f>+ "Tcpip"</f>
        <v>Tcpip</v>
      </c>
      <c r="C1012" s="1" t="s">
        <v>1366</v>
      </c>
      <c r="D1012" s="1" t="s">
        <v>2</v>
      </c>
      <c r="E1012" s="1" t="s">
        <v>1367</v>
      </c>
    </row>
    <row r="1013" spans="2:5">
      <c r="B1013" s="1" t="s">
        <v>1381</v>
      </c>
    </row>
    <row r="1014" spans="2:5" hidden="1">
      <c r="B1014" s="1" t="str">
        <f>+ "Local Port"</f>
        <v>Local Port</v>
      </c>
      <c r="C1014" s="1" t="s">
        <v>1382</v>
      </c>
      <c r="D1014" s="1" t="s">
        <v>2</v>
      </c>
      <c r="E1014" s="1" t="s">
        <v>1383</v>
      </c>
    </row>
    <row r="1015" spans="2:5" hidden="1">
      <c r="B1015" s="1" t="str">
        <f>+ "Microsoft Shared Fax Monitor"</f>
        <v>Microsoft Shared Fax Monitor</v>
      </c>
      <c r="C1015" s="1" t="s">
        <v>1384</v>
      </c>
      <c r="D1015" s="1" t="s">
        <v>2</v>
      </c>
      <c r="E1015" s="1" t="s">
        <v>1385</v>
      </c>
    </row>
    <row r="1016" spans="2:5" hidden="1">
      <c r="B1016" s="1" t="str">
        <f>+ "Standard TCP/IP Port"</f>
        <v>Standard TCP/IP Port</v>
      </c>
      <c r="C1016" s="1" t="s">
        <v>1386</v>
      </c>
      <c r="D1016" s="1" t="s">
        <v>2</v>
      </c>
      <c r="E1016" s="1" t="s">
        <v>1387</v>
      </c>
    </row>
    <row r="1017" spans="2:5" hidden="1">
      <c r="B1017" s="1" t="str">
        <f>+ "USB Monitor"</f>
        <v>USB Monitor</v>
      </c>
      <c r="C1017" s="1" t="s">
        <v>1388</v>
      </c>
      <c r="D1017" s="1" t="s">
        <v>2</v>
      </c>
      <c r="E1017" s="1" t="s">
        <v>1389</v>
      </c>
    </row>
    <row r="1018" spans="2:5" hidden="1">
      <c r="B1018" s="1" t="str">
        <f>+ "WSD Port"</f>
        <v>WSD Port</v>
      </c>
      <c r="C1018" s="1" t="s">
        <v>1390</v>
      </c>
      <c r="D1018" s="1" t="s">
        <v>2</v>
      </c>
      <c r="E1018" s="1" t="s">
        <v>1391</v>
      </c>
    </row>
    <row r="1019" spans="2:5">
      <c r="B1019" s="1" t="s">
        <v>1392</v>
      </c>
    </row>
    <row r="1020" spans="2:5" hidden="1">
      <c r="B1020" s="1" t="str">
        <f>+ "credssp.dll"</f>
        <v>credssp.dll</v>
      </c>
      <c r="C1020" s="1" t="s">
        <v>1393</v>
      </c>
      <c r="D1020" s="1" t="s">
        <v>2</v>
      </c>
      <c r="E1020" s="1" t="s">
        <v>1394</v>
      </c>
    </row>
    <row r="1021" spans="2:5" hidden="1">
      <c r="B1021" s="1" t="str">
        <f>+ "credssp.dll"</f>
        <v>credssp.dll</v>
      </c>
      <c r="C1021" s="1" t="s">
        <v>1393</v>
      </c>
      <c r="D1021" s="1" t="s">
        <v>2</v>
      </c>
      <c r="E1021" s="1" t="s">
        <v>1395</v>
      </c>
    </row>
    <row r="1022" spans="2:5">
      <c r="B1022" s="1" t="s">
        <v>1396</v>
      </c>
    </row>
    <row r="1023" spans="2:5" hidden="1">
      <c r="B1023" s="1" t="str">
        <f>+ "msv1_0"</f>
        <v>msv1_0</v>
      </c>
      <c r="C1023" s="1" t="s">
        <v>1397</v>
      </c>
      <c r="D1023" s="1" t="s">
        <v>2</v>
      </c>
      <c r="E1023" s="1" t="s">
        <v>1398</v>
      </c>
    </row>
    <row r="1024" spans="2:5">
      <c r="B1024" s="1" t="s">
        <v>1399</v>
      </c>
    </row>
    <row r="1025" spans="2:5" hidden="1">
      <c r="B1025" s="1" t="str">
        <f>+ "scecli"</f>
        <v>scecli</v>
      </c>
      <c r="C1025" s="1" t="s">
        <v>1400</v>
      </c>
      <c r="D1025" s="1" t="s">
        <v>2</v>
      </c>
      <c r="E1025" s="1" t="s">
        <v>1401</v>
      </c>
    </row>
    <row r="1026" spans="2:5">
      <c r="B1026" s="1" t="s">
        <v>1402</v>
      </c>
    </row>
    <row r="1027" spans="2:5" hidden="1">
      <c r="B1027" s="1" t="str">
        <f>+ "kerberos"</f>
        <v>kerberos</v>
      </c>
      <c r="C1027" s="1" t="s">
        <v>1403</v>
      </c>
      <c r="D1027" s="1" t="s">
        <v>2</v>
      </c>
      <c r="E1027" s="1" t="s">
        <v>1404</v>
      </c>
    </row>
    <row r="1028" spans="2:5" hidden="1">
      <c r="B1028" s="1" t="str">
        <f>+ "msv1_0"</f>
        <v>msv1_0</v>
      </c>
      <c r="C1028" s="1" t="s">
        <v>1397</v>
      </c>
      <c r="D1028" s="1" t="s">
        <v>2</v>
      </c>
      <c r="E1028" s="1" t="s">
        <v>1398</v>
      </c>
    </row>
    <row r="1029" spans="2:5" hidden="1">
      <c r="B1029" s="1" t="str">
        <f>+ "pku2u"</f>
        <v>pku2u</v>
      </c>
      <c r="C1029" s="1" t="s">
        <v>1405</v>
      </c>
      <c r="D1029" s="1" t="s">
        <v>2</v>
      </c>
      <c r="E1029" s="1" t="s">
        <v>1406</v>
      </c>
    </row>
    <row r="1030" spans="2:5" hidden="1">
      <c r="B1030" s="1" t="str">
        <f>+ "schannel"</f>
        <v>schannel</v>
      </c>
      <c r="C1030" s="1" t="s">
        <v>1407</v>
      </c>
      <c r="D1030" s="1" t="s">
        <v>2</v>
      </c>
      <c r="E1030" s="1" t="s">
        <v>1408</v>
      </c>
    </row>
    <row r="1031" spans="2:5" hidden="1">
      <c r="B1031" s="1" t="str">
        <f>+ "tspkg"</f>
        <v>tspkg</v>
      </c>
      <c r="C1031" s="1" t="s">
        <v>1409</v>
      </c>
      <c r="D1031" s="1" t="s">
        <v>2</v>
      </c>
      <c r="E1031" s="1" t="s">
        <v>1410</v>
      </c>
    </row>
    <row r="1032" spans="2:5" hidden="1">
      <c r="B1032" s="1" t="str">
        <f>+ "wdigest"</f>
        <v>wdigest</v>
      </c>
      <c r="C1032" s="1" t="s">
        <v>1411</v>
      </c>
      <c r="D1032" s="1" t="s">
        <v>2</v>
      </c>
      <c r="E1032" s="1" t="s">
        <v>1412</v>
      </c>
    </row>
    <row r="1033" spans="2:5">
      <c r="B1033" s="1" t="s">
        <v>1413</v>
      </c>
    </row>
    <row r="1034" spans="2:5" hidden="1">
      <c r="B1034" s="1" t="str">
        <f>+ "LanmanWorkstation"</f>
        <v>LanmanWorkstation</v>
      </c>
      <c r="C1034" s="1" t="s">
        <v>1414</v>
      </c>
      <c r="D1034" s="1" t="s">
        <v>2</v>
      </c>
      <c r="E1034" s="1" t="s">
        <v>1415</v>
      </c>
    </row>
    <row r="1035" spans="2:5" hidden="1">
      <c r="B1035" s="1" t="str">
        <f>+ "RDPNP"</f>
        <v>RDPNP</v>
      </c>
      <c r="C1035" s="1" t="s">
        <v>1416</v>
      </c>
      <c r="D1035" s="1" t="s">
        <v>2</v>
      </c>
      <c r="E1035" s="1" t="s">
        <v>1417</v>
      </c>
    </row>
    <row r="1036" spans="2:5" hidden="1">
      <c r="B1036" s="1" t="str">
        <f>+ "webclient"</f>
        <v>webclient</v>
      </c>
      <c r="C1036" s="1" t="s">
        <v>1418</v>
      </c>
      <c r="D1036" s="1" t="s">
        <v>2</v>
      </c>
      <c r="E1036" s="1" t="s">
        <v>1419</v>
      </c>
    </row>
    <row r="1037" spans="2:5">
      <c r="B1037" s="1" t="s">
        <v>1420</v>
      </c>
    </row>
    <row r="1038" spans="2:5" hidden="1">
      <c r="B1038" s="1" t="str">
        <f>+ "Calendar"</f>
        <v>Calendar</v>
      </c>
      <c r="C1038" s="1" t="s">
        <v>1421</v>
      </c>
      <c r="D1038" s="1" t="s">
        <v>2</v>
      </c>
      <c r="E1038" s="1" t="s">
        <v>1422</v>
      </c>
    </row>
    <row r="1039" spans="2:5" hidden="1">
      <c r="B1039" s="1" t="str">
        <f>+ "Clock"</f>
        <v>Clock</v>
      </c>
      <c r="C1039" s="1" t="s">
        <v>1423</v>
      </c>
      <c r="D1039" s="1" t="s">
        <v>2</v>
      </c>
      <c r="E1039" s="1" t="s">
        <v>1424</v>
      </c>
    </row>
    <row r="1040" spans="2:5" hidden="1">
      <c r="B1040" s="1" t="str">
        <f>+ "CPU Meter"</f>
        <v>CPU Meter</v>
      </c>
      <c r="C1040" s="1" t="s">
        <v>1425</v>
      </c>
      <c r="D1040" s="1" t="s">
        <v>2</v>
      </c>
      <c r="E1040" s="1" t="s">
        <v>1426</v>
      </c>
    </row>
  </sheetData>
  <autoFilter ref="B1:E1040">
    <filterColumn colId="2">
      <filters blank="1">
        <filter val="-"/>
        <filter val="Acer Laboratories Inc."/>
        <filter val="Adaptec, Inc."/>
        <filter val="Adobe Systems Incorporated"/>
        <filter val="Adobe Systems, Inc."/>
        <filter val="Advanced Micro Devices"/>
        <filter val="AMD Technologies Inc."/>
        <filter val="Broadcom Corporation"/>
        <filter val="Broadcom Corporation."/>
        <filter val="Brother Industries Ltd."/>
        <filter val="Brother Industries, Ltd."/>
        <filter val="Citrix Systems, Inc."/>
        <filter val="CMD Technology, Inc."/>
        <filter val="Disappearing Inc."/>
        <filter val="DivX, Inc."/>
        <filter val="Elaborate Bytes AG"/>
        <filter val="Emulex"/>
        <filter val="EZB Systems, Inc."/>
        <filter val="fccHandler"/>
        <filter val="Fraunhofer Institut Integrierte Schaltungen IIS"/>
        <filter val="Gabest"/>
        <filter val="Hauppauge Computer Works, Inc."/>
        <filter val="Hewlett-Packard Company"/>
        <filter val="HMS http://hp.vector.co.jp/authors/VA012897/"/>
        <filter val="http://www.dsp-worx.de"/>
        <filter val="http://www.mp3dev.org/"/>
        <filter val="IBM Corporation"/>
        <filter val="Intel Corp./ICP vortex GmbH"/>
        <filter val="Intel Corporation"/>
        <filter val="Kristal Studi"/>
        <filter val="Logitech, Inc."/>
        <filter val="LSI Corporation"/>
        <filter val="LSI Corporation, Inc."/>
        <filter val="Macrovision Corporation"/>
        <filter val="Macrovision Corporation, Macrovision Europe Limited, and Macrovision Japan and Asia K.K."/>
        <filter val="MONOGRAM Multimedia, s.r.o."/>
        <filter val="NVIDIA Corporation"/>
        <filter val="On2.com"/>
        <filter val="On2.com Inc."/>
        <filter val="Peter B Clements"/>
        <filter val="Promise Technology"/>
        <filter val="QLogic Corporation"/>
        <filter val="Radius Inc."/>
        <filter val="RadLight"/>
        <filter val="Realtek Semiconductor"/>
        <filter val="Realtek Semiconductor Corp."/>
        <filter val="Research In Motion Limited"/>
        <filter val="Research in Motion Ltd"/>
        <filter val="Silicon Integrated Systems"/>
        <filter val="Silicon Integrated Systems Corp."/>
        <filter val="VIA Technologies Inc.,Ltd"/>
        <filter val="VIA Technologies, Inc."/>
        <filter val="www.helixcommunity.org"/>
        <filter val="www.madshi.net"/>
      </filters>
    </filterColumn>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Sheet1!AutoRuns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Popebob</dc:creator>
  <cp:lastModifiedBy>Popebob</cp:lastModifiedBy>
  <dcterms:created xsi:type="dcterms:W3CDTF">2009-10-17T03:55:44Z</dcterms:created>
  <dcterms:modified xsi:type="dcterms:W3CDTF">2009-10-17T03:59:53Z</dcterms:modified>
</cp:coreProperties>
</file>