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karov\CCF\"/>
    </mc:Choice>
  </mc:AlternateContent>
  <bookViews>
    <workbookView xWindow="0" yWindow="0" windowWidth="28800" windowHeight="12585"/>
  </bookViews>
  <sheets>
    <sheet name="CCF" sheetId="1" r:id="rId1"/>
    <sheet name="MCF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4" i="1" l="1"/>
  <c r="G7" i="3" l="1"/>
  <c r="G6" i="3"/>
  <c r="G5" i="3"/>
  <c r="C10" i="3" l="1"/>
  <c r="C12" i="3" s="1"/>
  <c r="C11" i="3"/>
  <c r="C13" i="3" l="1"/>
  <c r="C15" i="3" s="1"/>
  <c r="D6" i="1"/>
  <c r="C13" i="1" s="1"/>
  <c r="C17" i="1" l="1"/>
  <c r="D10" i="1" l="1"/>
  <c r="C22" i="1" l="1"/>
  <c r="C23" i="1"/>
</calcChain>
</file>

<file path=xl/sharedStrings.xml><?xml version="1.0" encoding="utf-8"?>
<sst xmlns="http://schemas.openxmlformats.org/spreadsheetml/2006/main" count="62" uniqueCount="58">
  <si>
    <t>Casing ID</t>
  </si>
  <si>
    <t>mm</t>
  </si>
  <si>
    <t>CALX</t>
  </si>
  <si>
    <t>[Casing ID - CALX] &lt; 0.4"</t>
  </si>
  <si>
    <t>CALCX=((CALX/25.4-X)*CCF+X)*25.4</t>
  </si>
  <si>
    <t>X</t>
  </si>
  <si>
    <t>8 1/4" ORD; 1.5; 12 1/4"</t>
  </si>
  <si>
    <t>6 3/4" ORD; 2.7, 2.8; 9 3/8"</t>
  </si>
  <si>
    <t>6 3/4" ORD; 2.5, 2.6; 9 3/8"</t>
  </si>
  <si>
    <t>6 3/4" ORD; 2.5, 2.6; 8 1/8", 8 3/8"</t>
  </si>
  <si>
    <t>4 3/4" SDN; 3.00, 3.00 B; N/A</t>
  </si>
  <si>
    <t>8 1/4" ORD; 2.5, 2.6; 12 1/2. 12 1/8"</t>
  </si>
  <si>
    <t>Tool</t>
  </si>
  <si>
    <t>CCF   =</t>
  </si>
  <si>
    <t>CCF=(Casing ID - X)/(CALX - X)</t>
  </si>
  <si>
    <t>Выберете Tool из списка</t>
  </si>
  <si>
    <t>X =</t>
  </si>
  <si>
    <t xml:space="preserve">Для расчета скорректированных данных азимутального калипера за CCF в CADENCE, ADVANTAGE </t>
  </si>
  <si>
    <t>A =</t>
  </si>
  <si>
    <t>C =</t>
  </si>
  <si>
    <t>DIAM01CX=A*DIAM01X+C</t>
  </si>
  <si>
    <t>CALX/DIAM01X=</t>
  </si>
  <si>
    <t xml:space="preserve">DIAM01CX = </t>
  </si>
  <si>
    <t>CALCX/DIAM01CX=</t>
  </si>
  <si>
    <t>ASO Mud Corrections</t>
  </si>
  <si>
    <t>Enter the 4 input parameters below (either metric or imperial units)</t>
  </si>
  <si>
    <t>True Vertical Depth (m)</t>
  </si>
  <si>
    <t>m</t>
  </si>
  <si>
    <t>ft</t>
  </si>
  <si>
    <t>Temperature</t>
  </si>
  <si>
    <t>°C</t>
  </si>
  <si>
    <t>°F</t>
  </si>
  <si>
    <t>Mud weight</t>
  </si>
  <si>
    <t>g/cm3</t>
  </si>
  <si>
    <t>lb/gal</t>
  </si>
  <si>
    <t>Percent oil-based</t>
  </si>
  <si>
    <t>Pressure (bar)</t>
  </si>
  <si>
    <t>Vwater (m/s)</t>
  </si>
  <si>
    <t>Voil (m/s)</t>
  </si>
  <si>
    <t>Vmud (m/s)</t>
  </si>
  <si>
    <t>Vcal (m/s)</t>
  </si>
  <si>
    <t>Correction Factor</t>
  </si>
  <si>
    <t>Explanation</t>
  </si>
  <si>
    <t>Letting H = true vertical depth in meters, T = temperature in degrees C,</t>
  </si>
  <si>
    <t>W = mud weight in kg per liter, and R = fraction of mud that is oil-based,</t>
  </si>
  <si>
    <t>1. Calculate pressure (p) =</t>
  </si>
  <si>
    <t>H * W * 9.797582E-2</t>
  </si>
  <si>
    <t>2. Calculate Vwater =</t>
  </si>
  <si>
    <t>1608 - 111.2 * W + 0.1617 * p - (87.93 - 3.8683 * T + 0.0208 * T^2)</t>
  </si>
  <si>
    <t>3. Calculatulate Voil =</t>
  </si>
  <si>
    <t>1502 - 183.43 * W + 0.3822 * p + (61.75 - 2.47 * T)</t>
  </si>
  <si>
    <t>4. Calculate Vmud =</t>
  </si>
  <si>
    <t>(1-R) * Vwater + R * Voil</t>
  </si>
  <si>
    <t>5. Calculate CF =</t>
  </si>
  <si>
    <t>Vmud / Vcal, where Vcal is the speed of sound to which</t>
  </si>
  <si>
    <t>the measurement is calibrated (1496 m/s).</t>
  </si>
  <si>
    <t>(расчет по формуле)</t>
  </si>
  <si>
    <r>
      <rPr>
        <sz val="12"/>
        <color theme="1"/>
        <rFont val="Calibri"/>
        <family val="2"/>
        <charset val="204"/>
        <scheme val="minor"/>
      </rPr>
      <t>(расчет с коэффициентами</t>
    </r>
    <r>
      <rPr>
        <b/>
        <sz val="12"/>
        <color theme="1"/>
        <rFont val="Calibri"/>
        <family val="2"/>
        <charset val="204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</si>
</sst>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"/>
    <numFmt numFmtId="166" formatCode="0.00000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  <charset val="204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sz val="10"/>
      <color theme="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DCD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/>
  </cellStyleXfs>
  <cellXfs count="37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165" fontId="1" fillId="3" borderId="0" xfId="0" applyNumberFormat="1" applyFont="1" applyFill="1"/>
    <xf numFmtId="0" fontId="1" fillId="0" borderId="0" xfId="0" applyFont="1" applyAlignment="1">
      <alignment horizontal="left"/>
    </xf>
    <xf numFmtId="0" fontId="3" fillId="0" borderId="0" xfId="1"/>
    <xf numFmtId="0" fontId="2" fillId="0" borderId="0" xfId="0" applyFont="1"/>
    <xf numFmtId="0" fontId="1" fillId="0" borderId="0" xfId="0" applyFont="1" applyFill="1"/>
    <xf numFmtId="0" fontId="2" fillId="0" borderId="0" xfId="0" applyFont="1" applyFill="1"/>
    <xf numFmtId="0" fontId="1" fillId="0" borderId="0" xfId="0" applyFont="1" applyAlignment="1"/>
    <xf numFmtId="0" fontId="1" fillId="0" borderId="0" xfId="0" applyNumberFormat="1" applyFont="1" applyAlignment="1">
      <alignment horizontal="left"/>
    </xf>
    <xf numFmtId="0" fontId="2" fillId="3" borderId="0" xfId="0" applyFont="1" applyFill="1"/>
    <xf numFmtId="0" fontId="1" fillId="4" borderId="0" xfId="0" applyFont="1" applyFill="1"/>
    <xf numFmtId="0" fontId="2" fillId="2" borderId="0" xfId="0" applyFont="1" applyFill="1" applyProtection="1">
      <protection locked="0"/>
    </xf>
    <xf numFmtId="0" fontId="2" fillId="0" borderId="0" xfId="0" applyFont="1" applyAlignment="1">
      <alignment horizontal="left"/>
    </xf>
    <xf numFmtId="0" fontId="5" fillId="0" borderId="0" xfId="2" applyFont="1"/>
    <xf numFmtId="0" fontId="4" fillId="0" borderId="0" xfId="2"/>
    <xf numFmtId="0" fontId="6" fillId="0" borderId="0" xfId="2" applyFont="1"/>
    <xf numFmtId="0" fontId="4" fillId="0" borderId="0" xfId="2" applyFill="1"/>
    <xf numFmtId="0" fontId="4" fillId="6" borderId="0" xfId="2" applyFill="1"/>
    <xf numFmtId="0" fontId="7" fillId="0" borderId="0" xfId="2" applyFont="1"/>
    <xf numFmtId="0" fontId="8" fillId="0" borderId="0" xfId="2" applyFont="1"/>
    <xf numFmtId="0" fontId="4" fillId="5" borderId="0" xfId="2" applyFill="1" applyProtection="1">
      <protection locked="0"/>
    </xf>
    <xf numFmtId="10" fontId="4" fillId="5" borderId="0" xfId="2" applyNumberFormat="1" applyFill="1" applyProtection="1"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1" fillId="4" borderId="0" xfId="0" applyFont="1" applyFill="1" applyAlignment="1">
      <alignment horizontal="center"/>
    </xf>
    <xf numFmtId="164" fontId="9" fillId="3" borderId="0" xfId="0" applyNumberFormat="1" applyFont="1" applyFill="1" applyProtection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164" fontId="2" fillId="3" borderId="0" xfId="0" applyNumberFormat="1" applyFont="1" applyFill="1"/>
    <xf numFmtId="166" fontId="2" fillId="3" borderId="0" xfId="0" applyNumberFormat="1" applyFont="1" applyFill="1"/>
    <xf numFmtId="0" fontId="10" fillId="5" borderId="0" xfId="2" applyFont="1" applyFill="1" applyProtection="1">
      <protection locked="0"/>
    </xf>
  </cellXfs>
  <cellStyles count="3">
    <cellStyle name="Hyperlink 3" xfId="1"/>
    <cellStyle name="Normal" xfId="0" builtinId="0"/>
    <cellStyle name="Normal 2" xfId="2"/>
  </cellStyles>
  <dxfs count="4">
    <dxf>
      <fill>
        <patternFill>
          <bgColor indexed="63"/>
        </patternFill>
      </fill>
    </dxf>
    <dxf>
      <fill>
        <patternFill>
          <bgColor indexed="6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E2EFDA"/>
      <color rgb="FFECE5DA"/>
      <color rgb="FFFFCD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304801</xdr:colOff>
      <xdr:row>0</xdr:row>
      <xdr:rowOff>190500</xdr:rowOff>
    </xdr:from>
    <xdr:to>
      <xdr:col>20</xdr:col>
      <xdr:colOff>257175</xdr:colOff>
      <xdr:row>18</xdr:row>
      <xdr:rowOff>18623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72451" y="190500"/>
          <a:ext cx="6048374" cy="3428573"/>
        </a:xfrm>
        <a:prstGeom prst="rect">
          <a:avLst/>
        </a:prstGeom>
      </xdr:spPr>
    </xdr:pic>
    <xdr:clientData/>
  </xdr:twoCellAnchor>
  <xdr:twoCellAnchor editAs="oneCell">
    <xdr:from>
      <xdr:col>4</xdr:col>
      <xdr:colOff>504825</xdr:colOff>
      <xdr:row>2</xdr:row>
      <xdr:rowOff>180975</xdr:rowOff>
    </xdr:from>
    <xdr:to>
      <xdr:col>11</xdr:col>
      <xdr:colOff>599587</xdr:colOff>
      <xdr:row>14</xdr:row>
      <xdr:rowOff>171151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71925" y="581025"/>
          <a:ext cx="3904762" cy="2390476"/>
        </a:xfrm>
        <a:prstGeom prst="rect">
          <a:avLst/>
        </a:prstGeom>
      </xdr:spPr>
    </xdr:pic>
    <xdr:clientData/>
  </xdr:twoCellAnchor>
  <xdr:twoCellAnchor editAs="oneCell">
    <xdr:from>
      <xdr:col>8</xdr:col>
      <xdr:colOff>444500</xdr:colOff>
      <xdr:row>20</xdr:row>
      <xdr:rowOff>63499</xdr:rowOff>
    </xdr:from>
    <xdr:to>
      <xdr:col>14</xdr:col>
      <xdr:colOff>254000</xdr:colOff>
      <xdr:row>36</xdr:row>
      <xdr:rowOff>145585</xdr:rowOff>
    </xdr:to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11623" r="849"/>
        <a:stretch/>
      </xdr:blipFill>
      <xdr:spPr>
        <a:xfrm>
          <a:off x="5566833" y="4085166"/>
          <a:ext cx="4381500" cy="3299419"/>
        </a:xfrm>
        <a:prstGeom prst="rect">
          <a:avLst/>
        </a:prstGeom>
      </xdr:spPr>
    </xdr:pic>
    <xdr:clientData/>
  </xdr:twoCellAnchor>
  <xdr:twoCellAnchor editAs="oneCell">
    <xdr:from>
      <xdr:col>0</xdr:col>
      <xdr:colOff>719666</xdr:colOff>
      <xdr:row>27</xdr:row>
      <xdr:rowOff>169333</xdr:rowOff>
    </xdr:from>
    <xdr:to>
      <xdr:col>8</xdr:col>
      <xdr:colOff>243416</xdr:colOff>
      <xdr:row>36</xdr:row>
      <xdr:rowOff>116417</xdr:rowOff>
    </xdr:to>
    <xdr:pic>
      <xdr:nvPicPr>
        <xdr:cNvPr id="5" name="Picture 4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1546" t="62480" r="1468" b="479"/>
        <a:stretch/>
      </xdr:blipFill>
      <xdr:spPr>
        <a:xfrm>
          <a:off x="719666" y="5598583"/>
          <a:ext cx="4646083" cy="175683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e" displayName="Table" ref="F5:G11" totalsRowShown="0">
  <autoFilter ref="F5:G11"/>
  <tableColumns count="2">
    <tableColumn id="1" name="Tool" dataDxfId="3"/>
    <tableColumn id="2" name="X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6"/>
  <sheetViews>
    <sheetView showGridLines="0" showRowColHeaders="0" tabSelected="1" zoomScale="90" zoomScaleNormal="90" workbookViewId="0">
      <selection activeCell="B5" sqref="B5:D5"/>
    </sheetView>
  </sheetViews>
  <sheetFormatPr defaultColWidth="11.42578125" defaultRowHeight="15.75" x14ac:dyDescent="0.25"/>
  <cols>
    <col min="1" max="1" width="11.42578125" style="2"/>
    <col min="2" max="2" width="17.7109375" style="2" customWidth="1"/>
    <col min="3" max="3" width="11.42578125" style="8"/>
    <col min="4" max="4" width="13.28515625" style="2" customWidth="1"/>
    <col min="5" max="5" width="11.42578125" style="2" customWidth="1"/>
    <col min="6" max="6" width="13.28515625" style="2" hidden="1" customWidth="1"/>
    <col min="7" max="7" width="12.140625" style="2" hidden="1" customWidth="1"/>
    <col min="8" max="16384" width="11.42578125" style="2"/>
  </cols>
  <sheetData>
    <row r="3" spans="2:8" x14ac:dyDescent="0.25">
      <c r="F3" s="11"/>
      <c r="G3" s="11"/>
      <c r="H3" s="12"/>
    </row>
    <row r="4" spans="2:8" x14ac:dyDescent="0.25">
      <c r="B4" s="29" t="s">
        <v>15</v>
      </c>
      <c r="C4" s="29"/>
      <c r="D4" s="29"/>
      <c r="F4" s="11"/>
      <c r="G4" s="11"/>
      <c r="H4" s="11"/>
    </row>
    <row r="5" spans="2:8" x14ac:dyDescent="0.25">
      <c r="B5" s="28" t="s">
        <v>9</v>
      </c>
      <c r="C5" s="28"/>
      <c r="D5" s="28"/>
      <c r="F5" s="13" t="s">
        <v>12</v>
      </c>
      <c r="G5" s="2" t="s">
        <v>5</v>
      </c>
      <c r="H5" s="13"/>
    </row>
    <row r="6" spans="2:8" x14ac:dyDescent="0.25">
      <c r="C6" s="5" t="s">
        <v>16</v>
      </c>
      <c r="D6" s="15">
        <f>VLOOKUP(B5,Table[],2,FALSE)</f>
        <v>7.0750000000000002</v>
      </c>
      <c r="F6" s="13" t="s">
        <v>10</v>
      </c>
      <c r="G6" s="2">
        <v>4.6280000000000001</v>
      </c>
      <c r="H6" s="13"/>
    </row>
    <row r="7" spans="2:8" x14ac:dyDescent="0.25">
      <c r="F7" s="13" t="s">
        <v>9</v>
      </c>
      <c r="G7" s="2">
        <v>7.0750000000000002</v>
      </c>
      <c r="H7" s="13"/>
    </row>
    <row r="8" spans="2:8" x14ac:dyDescent="0.25">
      <c r="B8" s="16" t="s">
        <v>0</v>
      </c>
      <c r="C8" s="17">
        <v>228.6</v>
      </c>
      <c r="D8" s="1" t="s">
        <v>1</v>
      </c>
      <c r="F8" s="13" t="s">
        <v>8</v>
      </c>
      <c r="G8" s="2">
        <v>8.0749999999999993</v>
      </c>
      <c r="H8" s="13"/>
    </row>
    <row r="9" spans="2:8" x14ac:dyDescent="0.25">
      <c r="B9" s="1" t="s">
        <v>2</v>
      </c>
      <c r="C9" s="17">
        <v>231.5</v>
      </c>
      <c r="D9" s="1" t="s">
        <v>1</v>
      </c>
      <c r="F9" s="13" t="s">
        <v>7</v>
      </c>
      <c r="G9" s="2">
        <v>7.0750000000000002</v>
      </c>
      <c r="H9" s="13"/>
    </row>
    <row r="10" spans="2:8" x14ac:dyDescent="0.25">
      <c r="B10" s="3" t="s">
        <v>3</v>
      </c>
      <c r="C10" s="3"/>
      <c r="D10" s="3" t="str">
        <f>IF(ABS(C8-C9)&lt;=0.4*25.4,"Good","Bad")</f>
        <v>Good</v>
      </c>
      <c r="F10" s="13" t="s">
        <v>6</v>
      </c>
      <c r="G10" s="2">
        <v>10.42</v>
      </c>
      <c r="H10" s="13"/>
    </row>
    <row r="11" spans="2:8" x14ac:dyDescent="0.25">
      <c r="F11" s="13" t="s">
        <v>11</v>
      </c>
      <c r="G11" s="2">
        <v>8.875</v>
      </c>
    </row>
    <row r="12" spans="2:8" x14ac:dyDescent="0.25">
      <c r="B12" s="4" t="s">
        <v>14</v>
      </c>
      <c r="C12" s="3"/>
      <c r="D12" s="3"/>
    </row>
    <row r="13" spans="2:8" x14ac:dyDescent="0.25">
      <c r="B13" s="5" t="s">
        <v>13</v>
      </c>
      <c r="C13" s="30">
        <f>($C$8/25.4-$D$6)/($C$9/25.4-$D$6)</f>
        <v>0.94401003957910967</v>
      </c>
      <c r="D13" s="3"/>
    </row>
    <row r="15" spans="2:8" x14ac:dyDescent="0.25">
      <c r="B15" s="4" t="s">
        <v>4</v>
      </c>
      <c r="C15" s="3"/>
      <c r="D15" s="3"/>
    </row>
    <row r="16" spans="2:8" x14ac:dyDescent="0.25">
      <c r="B16" s="6" t="s">
        <v>21</v>
      </c>
      <c r="C16" s="17">
        <v>225</v>
      </c>
      <c r="D16" s="1" t="s">
        <v>1</v>
      </c>
    </row>
    <row r="17" spans="2:14" x14ac:dyDescent="0.25">
      <c r="B17" s="5" t="s">
        <v>23</v>
      </c>
      <c r="C17" s="7">
        <f>((C16/25.4-$D$6)*$C$13+$D$6)*25.4</f>
        <v>222.46393474273574</v>
      </c>
      <c r="D17" s="3" t="s">
        <v>1</v>
      </c>
    </row>
    <row r="18" spans="2:14" x14ac:dyDescent="0.25">
      <c r="B18" s="31" t="s">
        <v>56</v>
      </c>
      <c r="C18" s="31"/>
      <c r="D18" s="31"/>
    </row>
    <row r="20" spans="2:14" x14ac:dyDescent="0.25">
      <c r="B20" s="10" t="s">
        <v>17</v>
      </c>
      <c r="N20" s="9"/>
    </row>
    <row r="21" spans="2:14" x14ac:dyDescent="0.25">
      <c r="B21" s="10" t="s">
        <v>20</v>
      </c>
      <c r="C21" s="18"/>
      <c r="N21" s="9"/>
    </row>
    <row r="22" spans="2:14" x14ac:dyDescent="0.25">
      <c r="B22" s="5" t="s">
        <v>18</v>
      </c>
      <c r="C22" s="34">
        <f>C13</f>
        <v>0.94401003957910967</v>
      </c>
    </row>
    <row r="23" spans="2:14" x14ac:dyDescent="0.25">
      <c r="B23" s="5" t="s">
        <v>19</v>
      </c>
      <c r="C23" s="35">
        <f>-D6*C13*25.4+25.4*D6</f>
        <v>10.061675837436098</v>
      </c>
    </row>
    <row r="24" spans="2:14" x14ac:dyDescent="0.25">
      <c r="B24" s="5" t="s">
        <v>22</v>
      </c>
      <c r="C24" s="7">
        <f>C16*C22+C23</f>
        <v>222.46393474273577</v>
      </c>
    </row>
    <row r="25" spans="2:14" x14ac:dyDescent="0.25">
      <c r="B25" s="32" t="s">
        <v>57</v>
      </c>
      <c r="C25" s="32"/>
      <c r="D25" s="33"/>
    </row>
    <row r="26" spans="2:14" x14ac:dyDescent="0.25">
      <c r="B26" s="10"/>
      <c r="C26" s="14"/>
    </row>
  </sheetData>
  <sheetProtection sheet="1" objects="1" selectLockedCells="1"/>
  <dataConsolidate/>
  <mergeCells count="4">
    <mergeCell ref="B5:D5"/>
    <mergeCell ref="B4:D4"/>
    <mergeCell ref="B18:D18"/>
    <mergeCell ref="B25:C25"/>
  </mergeCells>
  <dataValidations count="2">
    <dataValidation type="list" allowBlank="1" showInputMessage="1" showErrorMessage="1" sqref="H3">
      <formula1>#REF!</formula1>
    </dataValidation>
    <dataValidation type="list" allowBlank="1" showInputMessage="1" showErrorMessage="1" sqref="B5:D5">
      <formula1>INDIRECT("Table[Tool]")</formula1>
    </dataValidation>
  </dataValidation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6"/>
  <sheetViews>
    <sheetView showGridLines="0" showRowColHeaders="0" workbookViewId="0">
      <selection activeCell="E5" sqref="E5"/>
    </sheetView>
  </sheetViews>
  <sheetFormatPr defaultRowHeight="12.75" x14ac:dyDescent="0.2"/>
  <cols>
    <col min="1" max="1" width="9.140625" style="20"/>
    <col min="2" max="2" width="23.42578125" style="20" customWidth="1"/>
    <col min="3" max="6" width="9.140625" style="20"/>
    <col min="7" max="7" width="0" style="20" hidden="1" customWidth="1"/>
    <col min="8" max="257" width="9.140625" style="20"/>
    <col min="258" max="258" width="23.42578125" style="20" customWidth="1"/>
    <col min="259" max="262" width="9.140625" style="20"/>
    <col min="263" max="263" width="0" style="20" hidden="1" customWidth="1"/>
    <col min="264" max="513" width="9.140625" style="20"/>
    <col min="514" max="514" width="23.42578125" style="20" customWidth="1"/>
    <col min="515" max="518" width="9.140625" style="20"/>
    <col min="519" max="519" width="0" style="20" hidden="1" customWidth="1"/>
    <col min="520" max="769" width="9.140625" style="20"/>
    <col min="770" max="770" width="23.42578125" style="20" customWidth="1"/>
    <col min="771" max="774" width="9.140625" style="20"/>
    <col min="775" max="775" width="0" style="20" hidden="1" customWidth="1"/>
    <col min="776" max="1025" width="9.140625" style="20"/>
    <col min="1026" max="1026" width="23.42578125" style="20" customWidth="1"/>
    <col min="1027" max="1030" width="9.140625" style="20"/>
    <col min="1031" max="1031" width="0" style="20" hidden="1" customWidth="1"/>
    <col min="1032" max="1281" width="9.140625" style="20"/>
    <col min="1282" max="1282" width="23.42578125" style="20" customWidth="1"/>
    <col min="1283" max="1286" width="9.140625" style="20"/>
    <col min="1287" max="1287" width="0" style="20" hidden="1" customWidth="1"/>
    <col min="1288" max="1537" width="9.140625" style="20"/>
    <col min="1538" max="1538" width="23.42578125" style="20" customWidth="1"/>
    <col min="1539" max="1542" width="9.140625" style="20"/>
    <col min="1543" max="1543" width="0" style="20" hidden="1" customWidth="1"/>
    <col min="1544" max="1793" width="9.140625" style="20"/>
    <col min="1794" max="1794" width="23.42578125" style="20" customWidth="1"/>
    <col min="1795" max="1798" width="9.140625" style="20"/>
    <col min="1799" max="1799" width="0" style="20" hidden="1" customWidth="1"/>
    <col min="1800" max="2049" width="9.140625" style="20"/>
    <col min="2050" max="2050" width="23.42578125" style="20" customWidth="1"/>
    <col min="2051" max="2054" width="9.140625" style="20"/>
    <col min="2055" max="2055" width="0" style="20" hidden="1" customWidth="1"/>
    <col min="2056" max="2305" width="9.140625" style="20"/>
    <col min="2306" max="2306" width="23.42578125" style="20" customWidth="1"/>
    <col min="2307" max="2310" width="9.140625" style="20"/>
    <col min="2311" max="2311" width="0" style="20" hidden="1" customWidth="1"/>
    <col min="2312" max="2561" width="9.140625" style="20"/>
    <col min="2562" max="2562" width="23.42578125" style="20" customWidth="1"/>
    <col min="2563" max="2566" width="9.140625" style="20"/>
    <col min="2567" max="2567" width="0" style="20" hidden="1" customWidth="1"/>
    <col min="2568" max="2817" width="9.140625" style="20"/>
    <col min="2818" max="2818" width="23.42578125" style="20" customWidth="1"/>
    <col min="2819" max="2822" width="9.140625" style="20"/>
    <col min="2823" max="2823" width="0" style="20" hidden="1" customWidth="1"/>
    <col min="2824" max="3073" width="9.140625" style="20"/>
    <col min="3074" max="3074" width="23.42578125" style="20" customWidth="1"/>
    <col min="3075" max="3078" width="9.140625" style="20"/>
    <col min="3079" max="3079" width="0" style="20" hidden="1" customWidth="1"/>
    <col min="3080" max="3329" width="9.140625" style="20"/>
    <col min="3330" max="3330" width="23.42578125" style="20" customWidth="1"/>
    <col min="3331" max="3334" width="9.140625" style="20"/>
    <col min="3335" max="3335" width="0" style="20" hidden="1" customWidth="1"/>
    <col min="3336" max="3585" width="9.140625" style="20"/>
    <col min="3586" max="3586" width="23.42578125" style="20" customWidth="1"/>
    <col min="3587" max="3590" width="9.140625" style="20"/>
    <col min="3591" max="3591" width="0" style="20" hidden="1" customWidth="1"/>
    <col min="3592" max="3841" width="9.140625" style="20"/>
    <col min="3842" max="3842" width="23.42578125" style="20" customWidth="1"/>
    <col min="3843" max="3846" width="9.140625" style="20"/>
    <col min="3847" max="3847" width="0" style="20" hidden="1" customWidth="1"/>
    <col min="3848" max="4097" width="9.140625" style="20"/>
    <col min="4098" max="4098" width="23.42578125" style="20" customWidth="1"/>
    <col min="4099" max="4102" width="9.140625" style="20"/>
    <col min="4103" max="4103" width="0" style="20" hidden="1" customWidth="1"/>
    <col min="4104" max="4353" width="9.140625" style="20"/>
    <col min="4354" max="4354" width="23.42578125" style="20" customWidth="1"/>
    <col min="4355" max="4358" width="9.140625" style="20"/>
    <col min="4359" max="4359" width="0" style="20" hidden="1" customWidth="1"/>
    <col min="4360" max="4609" width="9.140625" style="20"/>
    <col min="4610" max="4610" width="23.42578125" style="20" customWidth="1"/>
    <col min="4611" max="4614" width="9.140625" style="20"/>
    <col min="4615" max="4615" width="0" style="20" hidden="1" customWidth="1"/>
    <col min="4616" max="4865" width="9.140625" style="20"/>
    <col min="4866" max="4866" width="23.42578125" style="20" customWidth="1"/>
    <col min="4867" max="4870" width="9.140625" style="20"/>
    <col min="4871" max="4871" width="0" style="20" hidden="1" customWidth="1"/>
    <col min="4872" max="5121" width="9.140625" style="20"/>
    <col min="5122" max="5122" width="23.42578125" style="20" customWidth="1"/>
    <col min="5123" max="5126" width="9.140625" style="20"/>
    <col min="5127" max="5127" width="0" style="20" hidden="1" customWidth="1"/>
    <col min="5128" max="5377" width="9.140625" style="20"/>
    <col min="5378" max="5378" width="23.42578125" style="20" customWidth="1"/>
    <col min="5379" max="5382" width="9.140625" style="20"/>
    <col min="5383" max="5383" width="0" style="20" hidden="1" customWidth="1"/>
    <col min="5384" max="5633" width="9.140625" style="20"/>
    <col min="5634" max="5634" width="23.42578125" style="20" customWidth="1"/>
    <col min="5635" max="5638" width="9.140625" style="20"/>
    <col min="5639" max="5639" width="0" style="20" hidden="1" customWidth="1"/>
    <col min="5640" max="5889" width="9.140625" style="20"/>
    <col min="5890" max="5890" width="23.42578125" style="20" customWidth="1"/>
    <col min="5891" max="5894" width="9.140625" style="20"/>
    <col min="5895" max="5895" width="0" style="20" hidden="1" customWidth="1"/>
    <col min="5896" max="6145" width="9.140625" style="20"/>
    <col min="6146" max="6146" width="23.42578125" style="20" customWidth="1"/>
    <col min="6147" max="6150" width="9.140625" style="20"/>
    <col min="6151" max="6151" width="0" style="20" hidden="1" customWidth="1"/>
    <col min="6152" max="6401" width="9.140625" style="20"/>
    <col min="6402" max="6402" width="23.42578125" style="20" customWidth="1"/>
    <col min="6403" max="6406" width="9.140625" style="20"/>
    <col min="6407" max="6407" width="0" style="20" hidden="1" customWidth="1"/>
    <col min="6408" max="6657" width="9.140625" style="20"/>
    <col min="6658" max="6658" width="23.42578125" style="20" customWidth="1"/>
    <col min="6659" max="6662" width="9.140625" style="20"/>
    <col min="6663" max="6663" width="0" style="20" hidden="1" customWidth="1"/>
    <col min="6664" max="6913" width="9.140625" style="20"/>
    <col min="6914" max="6914" width="23.42578125" style="20" customWidth="1"/>
    <col min="6915" max="6918" width="9.140625" style="20"/>
    <col min="6919" max="6919" width="0" style="20" hidden="1" customWidth="1"/>
    <col min="6920" max="7169" width="9.140625" style="20"/>
    <col min="7170" max="7170" width="23.42578125" style="20" customWidth="1"/>
    <col min="7171" max="7174" width="9.140625" style="20"/>
    <col min="7175" max="7175" width="0" style="20" hidden="1" customWidth="1"/>
    <col min="7176" max="7425" width="9.140625" style="20"/>
    <col min="7426" max="7426" width="23.42578125" style="20" customWidth="1"/>
    <col min="7427" max="7430" width="9.140625" style="20"/>
    <col min="7431" max="7431" width="0" style="20" hidden="1" customWidth="1"/>
    <col min="7432" max="7681" width="9.140625" style="20"/>
    <col min="7682" max="7682" width="23.42578125" style="20" customWidth="1"/>
    <col min="7683" max="7686" width="9.140625" style="20"/>
    <col min="7687" max="7687" width="0" style="20" hidden="1" customWidth="1"/>
    <col min="7688" max="7937" width="9.140625" style="20"/>
    <col min="7938" max="7938" width="23.42578125" style="20" customWidth="1"/>
    <col min="7939" max="7942" width="9.140625" style="20"/>
    <col min="7943" max="7943" width="0" style="20" hidden="1" customWidth="1"/>
    <col min="7944" max="8193" width="9.140625" style="20"/>
    <col min="8194" max="8194" width="23.42578125" style="20" customWidth="1"/>
    <col min="8195" max="8198" width="9.140625" style="20"/>
    <col min="8199" max="8199" width="0" style="20" hidden="1" customWidth="1"/>
    <col min="8200" max="8449" width="9.140625" style="20"/>
    <col min="8450" max="8450" width="23.42578125" style="20" customWidth="1"/>
    <col min="8451" max="8454" width="9.140625" style="20"/>
    <col min="8455" max="8455" width="0" style="20" hidden="1" customWidth="1"/>
    <col min="8456" max="8705" width="9.140625" style="20"/>
    <col min="8706" max="8706" width="23.42578125" style="20" customWidth="1"/>
    <col min="8707" max="8710" width="9.140625" style="20"/>
    <col min="8711" max="8711" width="0" style="20" hidden="1" customWidth="1"/>
    <col min="8712" max="8961" width="9.140625" style="20"/>
    <col min="8962" max="8962" width="23.42578125" style="20" customWidth="1"/>
    <col min="8963" max="8966" width="9.140625" style="20"/>
    <col min="8967" max="8967" width="0" style="20" hidden="1" customWidth="1"/>
    <col min="8968" max="9217" width="9.140625" style="20"/>
    <col min="9218" max="9218" width="23.42578125" style="20" customWidth="1"/>
    <col min="9219" max="9222" width="9.140625" style="20"/>
    <col min="9223" max="9223" width="0" style="20" hidden="1" customWidth="1"/>
    <col min="9224" max="9473" width="9.140625" style="20"/>
    <col min="9474" max="9474" width="23.42578125" style="20" customWidth="1"/>
    <col min="9475" max="9478" width="9.140625" style="20"/>
    <col min="9479" max="9479" width="0" style="20" hidden="1" customWidth="1"/>
    <col min="9480" max="9729" width="9.140625" style="20"/>
    <col min="9730" max="9730" width="23.42578125" style="20" customWidth="1"/>
    <col min="9731" max="9734" width="9.140625" style="20"/>
    <col min="9735" max="9735" width="0" style="20" hidden="1" customWidth="1"/>
    <col min="9736" max="9985" width="9.140625" style="20"/>
    <col min="9986" max="9986" width="23.42578125" style="20" customWidth="1"/>
    <col min="9987" max="9990" width="9.140625" style="20"/>
    <col min="9991" max="9991" width="0" style="20" hidden="1" customWidth="1"/>
    <col min="9992" max="10241" width="9.140625" style="20"/>
    <col min="10242" max="10242" width="23.42578125" style="20" customWidth="1"/>
    <col min="10243" max="10246" width="9.140625" style="20"/>
    <col min="10247" max="10247" width="0" style="20" hidden="1" customWidth="1"/>
    <col min="10248" max="10497" width="9.140625" style="20"/>
    <col min="10498" max="10498" width="23.42578125" style="20" customWidth="1"/>
    <col min="10499" max="10502" width="9.140625" style="20"/>
    <col min="10503" max="10503" width="0" style="20" hidden="1" customWidth="1"/>
    <col min="10504" max="10753" width="9.140625" style="20"/>
    <col min="10754" max="10754" width="23.42578125" style="20" customWidth="1"/>
    <col min="10755" max="10758" width="9.140625" style="20"/>
    <col min="10759" max="10759" width="0" style="20" hidden="1" customWidth="1"/>
    <col min="10760" max="11009" width="9.140625" style="20"/>
    <col min="11010" max="11010" width="23.42578125" style="20" customWidth="1"/>
    <col min="11011" max="11014" width="9.140625" style="20"/>
    <col min="11015" max="11015" width="0" style="20" hidden="1" customWidth="1"/>
    <col min="11016" max="11265" width="9.140625" style="20"/>
    <col min="11266" max="11266" width="23.42578125" style="20" customWidth="1"/>
    <col min="11267" max="11270" width="9.140625" style="20"/>
    <col min="11271" max="11271" width="0" style="20" hidden="1" customWidth="1"/>
    <col min="11272" max="11521" width="9.140625" style="20"/>
    <col min="11522" max="11522" width="23.42578125" style="20" customWidth="1"/>
    <col min="11523" max="11526" width="9.140625" style="20"/>
    <col min="11527" max="11527" width="0" style="20" hidden="1" customWidth="1"/>
    <col min="11528" max="11777" width="9.140625" style="20"/>
    <col min="11778" max="11778" width="23.42578125" style="20" customWidth="1"/>
    <col min="11779" max="11782" width="9.140625" style="20"/>
    <col min="11783" max="11783" width="0" style="20" hidden="1" customWidth="1"/>
    <col min="11784" max="12033" width="9.140625" style="20"/>
    <col min="12034" max="12034" width="23.42578125" style="20" customWidth="1"/>
    <col min="12035" max="12038" width="9.140625" style="20"/>
    <col min="12039" max="12039" width="0" style="20" hidden="1" customWidth="1"/>
    <col min="12040" max="12289" width="9.140625" style="20"/>
    <col min="12290" max="12290" width="23.42578125" style="20" customWidth="1"/>
    <col min="12291" max="12294" width="9.140625" style="20"/>
    <col min="12295" max="12295" width="0" style="20" hidden="1" customWidth="1"/>
    <col min="12296" max="12545" width="9.140625" style="20"/>
    <col min="12546" max="12546" width="23.42578125" style="20" customWidth="1"/>
    <col min="12547" max="12550" width="9.140625" style="20"/>
    <col min="12551" max="12551" width="0" style="20" hidden="1" customWidth="1"/>
    <col min="12552" max="12801" width="9.140625" style="20"/>
    <col min="12802" max="12802" width="23.42578125" style="20" customWidth="1"/>
    <col min="12803" max="12806" width="9.140625" style="20"/>
    <col min="12807" max="12807" width="0" style="20" hidden="1" customWidth="1"/>
    <col min="12808" max="13057" width="9.140625" style="20"/>
    <col min="13058" max="13058" width="23.42578125" style="20" customWidth="1"/>
    <col min="13059" max="13062" width="9.140625" style="20"/>
    <col min="13063" max="13063" width="0" style="20" hidden="1" customWidth="1"/>
    <col min="13064" max="13313" width="9.140625" style="20"/>
    <col min="13314" max="13314" width="23.42578125" style="20" customWidth="1"/>
    <col min="13315" max="13318" width="9.140625" style="20"/>
    <col min="13319" max="13319" width="0" style="20" hidden="1" customWidth="1"/>
    <col min="13320" max="13569" width="9.140625" style="20"/>
    <col min="13570" max="13570" width="23.42578125" style="20" customWidth="1"/>
    <col min="13571" max="13574" width="9.140625" style="20"/>
    <col min="13575" max="13575" width="0" style="20" hidden="1" customWidth="1"/>
    <col min="13576" max="13825" width="9.140625" style="20"/>
    <col min="13826" max="13826" width="23.42578125" style="20" customWidth="1"/>
    <col min="13827" max="13830" width="9.140625" style="20"/>
    <col min="13831" max="13831" width="0" style="20" hidden="1" customWidth="1"/>
    <col min="13832" max="14081" width="9.140625" style="20"/>
    <col min="14082" max="14082" width="23.42578125" style="20" customWidth="1"/>
    <col min="14083" max="14086" width="9.140625" style="20"/>
    <col min="14087" max="14087" width="0" style="20" hidden="1" customWidth="1"/>
    <col min="14088" max="14337" width="9.140625" style="20"/>
    <col min="14338" max="14338" width="23.42578125" style="20" customWidth="1"/>
    <col min="14339" max="14342" width="9.140625" style="20"/>
    <col min="14343" max="14343" width="0" style="20" hidden="1" customWidth="1"/>
    <col min="14344" max="14593" width="9.140625" style="20"/>
    <col min="14594" max="14594" width="23.42578125" style="20" customWidth="1"/>
    <col min="14595" max="14598" width="9.140625" style="20"/>
    <col min="14599" max="14599" width="0" style="20" hidden="1" customWidth="1"/>
    <col min="14600" max="14849" width="9.140625" style="20"/>
    <col min="14850" max="14850" width="23.42578125" style="20" customWidth="1"/>
    <col min="14851" max="14854" width="9.140625" style="20"/>
    <col min="14855" max="14855" width="0" style="20" hidden="1" customWidth="1"/>
    <col min="14856" max="15105" width="9.140625" style="20"/>
    <col min="15106" max="15106" width="23.42578125" style="20" customWidth="1"/>
    <col min="15107" max="15110" width="9.140625" style="20"/>
    <col min="15111" max="15111" width="0" style="20" hidden="1" customWidth="1"/>
    <col min="15112" max="15361" width="9.140625" style="20"/>
    <col min="15362" max="15362" width="23.42578125" style="20" customWidth="1"/>
    <col min="15363" max="15366" width="9.140625" style="20"/>
    <col min="15367" max="15367" width="0" style="20" hidden="1" customWidth="1"/>
    <col min="15368" max="15617" width="9.140625" style="20"/>
    <col min="15618" max="15618" width="23.42578125" style="20" customWidth="1"/>
    <col min="15619" max="15622" width="9.140625" style="20"/>
    <col min="15623" max="15623" width="0" style="20" hidden="1" customWidth="1"/>
    <col min="15624" max="15873" width="9.140625" style="20"/>
    <col min="15874" max="15874" width="23.42578125" style="20" customWidth="1"/>
    <col min="15875" max="15878" width="9.140625" style="20"/>
    <col min="15879" max="15879" width="0" style="20" hidden="1" customWidth="1"/>
    <col min="15880" max="16129" width="9.140625" style="20"/>
    <col min="16130" max="16130" width="23.42578125" style="20" customWidth="1"/>
    <col min="16131" max="16134" width="9.140625" style="20"/>
    <col min="16135" max="16135" width="0" style="20" hidden="1" customWidth="1"/>
    <col min="16136" max="16384" width="9.140625" style="20"/>
  </cols>
  <sheetData>
    <row r="1" spans="2:7" ht="20.25" customHeight="1" x14ac:dyDescent="0.25">
      <c r="B1" s="19" t="s">
        <v>24</v>
      </c>
    </row>
    <row r="2" spans="2:7" ht="12" customHeight="1" x14ac:dyDescent="0.2">
      <c r="B2" s="21"/>
    </row>
    <row r="3" spans="2:7" x14ac:dyDescent="0.2">
      <c r="B3" s="20" t="s">
        <v>25</v>
      </c>
    </row>
    <row r="5" spans="2:7" x14ac:dyDescent="0.2">
      <c r="B5" s="20" t="s">
        <v>26</v>
      </c>
      <c r="C5" s="26">
        <v>1850</v>
      </c>
      <c r="D5" s="20" t="s">
        <v>27</v>
      </c>
      <c r="E5" s="36"/>
      <c r="F5" s="20" t="s">
        <v>28</v>
      </c>
      <c r="G5" s="22">
        <f>IF(C5&gt;0,C5,E5*0.3048)</f>
        <v>1850</v>
      </c>
    </row>
    <row r="6" spans="2:7" x14ac:dyDescent="0.2">
      <c r="B6" s="20" t="s">
        <v>29</v>
      </c>
      <c r="C6" s="26">
        <v>55</v>
      </c>
      <c r="D6" s="20" t="s">
        <v>30</v>
      </c>
      <c r="E6" s="36"/>
      <c r="F6" s="20" t="s">
        <v>31</v>
      </c>
      <c r="G6" s="22">
        <f>IF(C6&gt;0,C6,(E6-32)/1.8)</f>
        <v>55</v>
      </c>
    </row>
    <row r="7" spans="2:7" x14ac:dyDescent="0.2">
      <c r="B7" s="20" t="s">
        <v>32</v>
      </c>
      <c r="C7" s="26">
        <v>1.1299999999999999</v>
      </c>
      <c r="D7" s="20" t="s">
        <v>33</v>
      </c>
      <c r="E7" s="36"/>
      <c r="F7" s="20" t="s">
        <v>34</v>
      </c>
      <c r="G7" s="22">
        <f>IF(C7&gt;0,C7,E7*0.119833)</f>
        <v>1.1299999999999999</v>
      </c>
    </row>
    <row r="8" spans="2:7" x14ac:dyDescent="0.2">
      <c r="B8" s="20" t="s">
        <v>35</v>
      </c>
      <c r="C8" s="27">
        <v>0.02</v>
      </c>
      <c r="G8" s="22"/>
    </row>
    <row r="10" spans="2:7" x14ac:dyDescent="0.2">
      <c r="B10" s="20" t="s">
        <v>36</v>
      </c>
      <c r="C10" s="20">
        <f>0.09797582 * G7 *G5</f>
        <v>204.81845170999998</v>
      </c>
    </row>
    <row r="11" spans="2:7" x14ac:dyDescent="0.2">
      <c r="B11" s="20" t="s">
        <v>37</v>
      </c>
      <c r="C11" s="20">
        <f>1608 - 111.2 * G7 - ( 0.0208 * G6*G6 - 3.8683 * G6 + 87.93 ) + 0.1617 * C10</f>
        <v>1577.3696436415071</v>
      </c>
    </row>
    <row r="12" spans="2:7" x14ac:dyDescent="0.2">
      <c r="B12" s="20" t="s">
        <v>38</v>
      </c>
      <c r="C12" s="20">
        <f xml:space="preserve"> 1502 - 183.43 * G7 + (61.75 - 2.47 * G6) + 0.3822 * C10</f>
        <v>1298.905712243562</v>
      </c>
    </row>
    <row r="13" spans="2:7" x14ac:dyDescent="0.2">
      <c r="B13" s="20" t="s">
        <v>39</v>
      </c>
      <c r="C13" s="20">
        <f xml:space="preserve"> (1-C8) * C11 + C8 * C12</f>
        <v>1571.8003650135481</v>
      </c>
    </row>
    <row r="14" spans="2:7" x14ac:dyDescent="0.2">
      <c r="B14" s="20" t="s">
        <v>40</v>
      </c>
      <c r="C14" s="20">
        <v>1496</v>
      </c>
    </row>
    <row r="15" spans="2:7" x14ac:dyDescent="0.2">
      <c r="B15" s="20" t="s">
        <v>41</v>
      </c>
      <c r="C15" s="23">
        <f>C13/C14</f>
        <v>1.0506686931908744</v>
      </c>
    </row>
    <row r="17" spans="2:3" s="25" customFormat="1" ht="15.75" x14ac:dyDescent="0.25">
      <c r="B17" s="24" t="s">
        <v>42</v>
      </c>
    </row>
    <row r="18" spans="2:3" x14ac:dyDescent="0.2">
      <c r="B18" s="20" t="s">
        <v>43</v>
      </c>
    </row>
    <row r="19" spans="2:3" x14ac:dyDescent="0.2">
      <c r="B19" s="20" t="s">
        <v>44</v>
      </c>
    </row>
    <row r="21" spans="2:3" x14ac:dyDescent="0.2">
      <c r="B21" s="20" t="s">
        <v>45</v>
      </c>
      <c r="C21" s="20" t="s">
        <v>46</v>
      </c>
    </row>
    <row r="22" spans="2:3" x14ac:dyDescent="0.2">
      <c r="B22" s="20" t="s">
        <v>47</v>
      </c>
      <c r="C22" s="20" t="s">
        <v>48</v>
      </c>
    </row>
    <row r="23" spans="2:3" x14ac:dyDescent="0.2">
      <c r="B23" s="20" t="s">
        <v>49</v>
      </c>
      <c r="C23" s="20" t="s">
        <v>50</v>
      </c>
    </row>
    <row r="24" spans="2:3" x14ac:dyDescent="0.2">
      <c r="B24" s="20" t="s">
        <v>51</v>
      </c>
      <c r="C24" s="20" t="s">
        <v>52</v>
      </c>
    </row>
    <row r="25" spans="2:3" x14ac:dyDescent="0.2">
      <c r="B25" s="20" t="s">
        <v>53</v>
      </c>
      <c r="C25" s="20" t="s">
        <v>54</v>
      </c>
    </row>
    <row r="26" spans="2:3" x14ac:dyDescent="0.2">
      <c r="C26" s="20" t="s">
        <v>55</v>
      </c>
    </row>
  </sheetData>
  <sheetProtection selectLockedCells="1"/>
  <conditionalFormatting sqref="C5:C7">
    <cfRule type="expression" dxfId="1" priority="1" stopIfTrue="1">
      <formula>$E5&gt;0</formula>
    </cfRule>
  </conditionalFormatting>
  <conditionalFormatting sqref="E5:E7">
    <cfRule type="expression" dxfId="0" priority="2" stopIfTrue="1">
      <formula>$C5&gt;0</formula>
    </cfRule>
  </conditionalFormatting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CCF</vt:lpstr>
      <vt:lpstr>MCF</vt:lpstr>
    </vt:vector>
  </TitlesOfParts>
  <Company>Baker Hughes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Mostovoy, Viktor A</dc:creator>
  <cp:lastModifiedBy>Dyakov, Yevgeniy</cp:lastModifiedBy>
  <dcterms:created xsi:type="dcterms:W3CDTF">2022-02-19T18:17:46Z</dcterms:created>
  <dcterms:modified xsi:type="dcterms:W3CDTF">2022-03-12T11:33:39Z</dcterms:modified>
</cp:coreProperties>
</file>