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2\input\calculations\"/>
    </mc:Choice>
  </mc:AlternateContent>
  <xr:revisionPtr revIDLastSave="0" documentId="13_ncr:1_{A8249633-30CA-40FB-AE51-33F4050476E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populatio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2" l="1"/>
  <c r="R20" i="2" s="1"/>
  <c r="N25" i="2"/>
  <c r="O21" i="2"/>
  <c r="N21" i="2"/>
  <c r="N22" i="2" s="1"/>
  <c r="M22" i="2" s="1"/>
  <c r="O22" i="2" s="1"/>
  <c r="L5" i="2"/>
  <c r="L6" i="2"/>
  <c r="H5" i="2"/>
  <c r="I5" i="2"/>
  <c r="H6" i="2"/>
  <c r="I6" i="2"/>
  <c r="H7" i="2"/>
  <c r="L7" i="2" s="1"/>
  <c r="I7" i="2"/>
  <c r="H8" i="2"/>
  <c r="L8" i="2" s="1"/>
  <c r="I8" i="2"/>
  <c r="H9" i="2"/>
  <c r="I9" i="2"/>
  <c r="L9" i="2" s="1"/>
  <c r="H10" i="2"/>
  <c r="L10" i="2" s="1"/>
  <c r="I10" i="2"/>
  <c r="H11" i="2"/>
  <c r="L11" i="2" s="1"/>
  <c r="I11" i="2"/>
  <c r="H12" i="2"/>
  <c r="L12" i="2" s="1"/>
  <c r="I12" i="2"/>
  <c r="H13" i="2"/>
  <c r="I13" i="2"/>
  <c r="L13" i="2" s="1"/>
  <c r="I4" i="2"/>
  <c r="I14" i="2" s="1"/>
  <c r="H4" i="2"/>
  <c r="L16" i="2" l="1"/>
  <c r="L4" i="2"/>
  <c r="L14" i="2" s="1"/>
  <c r="N4" i="2" s="1"/>
  <c r="P4" i="2" s="1"/>
  <c r="N11" i="2" l="1"/>
  <c r="P11" i="2" s="1"/>
  <c r="M9" i="2"/>
  <c r="O9" i="2" s="1"/>
  <c r="N10" i="2"/>
  <c r="P10" i="2" s="1"/>
  <c r="M10" i="2"/>
  <c r="O10" i="2" s="1"/>
  <c r="M8" i="2"/>
  <c r="O8" i="2" s="1"/>
  <c r="N9" i="2"/>
  <c r="P9" i="2" s="1"/>
  <c r="M7" i="2"/>
  <c r="O7" i="2" s="1"/>
  <c r="N8" i="2"/>
  <c r="P8" i="2" s="1"/>
  <c r="M4" i="2"/>
  <c r="O4" i="2" s="1"/>
  <c r="M6" i="2"/>
  <c r="O6" i="2" s="1"/>
  <c r="N7" i="2"/>
  <c r="P7" i="2" s="1"/>
  <c r="M5" i="2"/>
  <c r="O5" i="2" s="1"/>
  <c r="M12" i="2"/>
  <c r="O12" i="2" s="1"/>
  <c r="N13" i="2"/>
  <c r="P13" i="2" s="1"/>
  <c r="N6" i="2"/>
  <c r="P6" i="2" s="1"/>
  <c r="N5" i="2"/>
  <c r="P5" i="2" s="1"/>
  <c r="M13" i="2"/>
  <c r="O13" i="2" s="1"/>
  <c r="M11" i="2"/>
  <c r="O11" i="2" s="1"/>
  <c r="N12" i="2"/>
  <c r="P12" i="2" s="1"/>
</calcChain>
</file>

<file path=xl/sharedStrings.xml><?xml version="1.0" encoding="utf-8"?>
<sst xmlns="http://schemas.openxmlformats.org/spreadsheetml/2006/main" count="111" uniqueCount="63">
  <si>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</si>
  <si>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</si>
  <si>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</si>
  <si>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</si>
  <si>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</si>
  <si>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</si>
  <si>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</si>
  <si>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</si>
  <si>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</si>
  <si>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</si>
  <si>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</si>
  <si>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</si>
  <si>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</si>
  <si>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</si>
  <si>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ignoreUptakeBoost</t>
  </si>
  <si>
    <t>studentCount</t>
  </si>
  <si>
    <t>vaccineType</t>
  </si>
  <si>
    <t>comment</t>
  </si>
  <si>
    <t>AZ</t>
  </si>
  <si>
    <t>Quarantine border</t>
  </si>
  <si>
    <t>Health/aged/disability care</t>
  </si>
  <si>
    <t>Other healthcare</t>
  </si>
  <si>
    <t>Pfizer</t>
  </si>
  <si>
    <t>Defense/fire/police/etc</t>
  </si>
  <si>
    <t>Other critical workers</t>
  </si>
  <si>
    <t>70-79</t>
  </si>
  <si>
    <t>80-89</t>
  </si>
  <si>
    <t>90+</t>
  </si>
  <si>
    <t>ATSI 55-60</t>
  </si>
  <si>
    <t>ATSI 60-69</t>
  </si>
  <si>
    <t>18-29 with morbidity or disability</t>
  </si>
  <si>
    <t>30-39 with morbidity or disability</t>
  </si>
  <si>
    <t>40-49 with morbidity or disability</t>
  </si>
  <si>
    <t>50-59 with morbidity or disability</t>
  </si>
  <si>
    <t>60-69 with morbidity or disability</t>
  </si>
  <si>
    <t>ATSI 18-30</t>
  </si>
  <si>
    <t>ATSI 31-42</t>
  </si>
  <si>
    <t>ATSI 43-54</t>
  </si>
  <si>
    <t>50-59</t>
  </si>
  <si>
    <t>60-69</t>
  </si>
  <si>
    <t>18-30</t>
  </si>
  <si>
    <t>30-39</t>
  </si>
  <si>
    <t>40-49</t>
  </si>
  <si>
    <t>ages 0-10</t>
  </si>
  <si>
    <t>ages 10-17</t>
  </si>
  <si>
    <t>Row Labels</t>
  </si>
  <si>
    <t>Grand Total</t>
  </si>
  <si>
    <t>Sum of totalAgents</t>
  </si>
  <si>
    <t>Sum of essentialCount</t>
  </si>
  <si>
    <t>n</t>
  </si>
  <si>
    <t>Non essential</t>
  </si>
  <si>
    <t>Essential</t>
  </si>
  <si>
    <t>Age group</t>
  </si>
  <si>
    <t>Target</t>
  </si>
  <si>
    <t>Total doses</t>
  </si>
  <si>
    <t>Percentage fully vaccinated</t>
  </si>
  <si>
    <t>Total population</t>
  </si>
  <si>
    <t>One dose only</t>
  </si>
  <si>
    <t>One dose 3+ weeks post first dose</t>
  </si>
  <si>
    <t>Coverage adults</t>
  </si>
  <si>
    <t>Scaled Vaccine Coverage</t>
  </si>
  <si>
    <t>N of 2500</t>
  </si>
  <si>
    <t>Vaccination coverage (one or two doses)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</si>
</sst>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Blakely" refreshedDate="44348.512562037038" createdVersion="6" refreshedVersion="6" minRefreshableVersion="3" recordCount="35" xr:uid="{00000000-000A-0000-FFFF-FFFF02000000}">
  <cacheSource type="worksheet">
    <worksheetSource ref="A1:R36" sheet="population"/>
  </cacheSource>
  <cacheFields count="18">
    <cacheField name="totalAgents" numFmtId="0">
      <sharedItems containsSemiMixedTypes="0" containsString="0" containsNumber="1" containsInteger="1" minValue="2" maxValue="330"/>
    </cacheField>
    <cacheField name="age" numFmtId="0">
      <sharedItems containsSemiMixedTypes="0" containsString="0" containsNumber="1" containsInteger="1" minValue="5" maxValue="95" count="10">
        <n v="25"/>
        <n v="35"/>
        <n v="45"/>
        <n v="75"/>
        <n v="85"/>
        <n v="95"/>
        <n v="55"/>
        <n v="65"/>
        <n v="5"/>
        <n v="15"/>
      </sharedItems>
    </cacheField>
    <cacheField name="atsi" numFmtId="0">
      <sharedItems containsSemiMixedTypes="0" containsString="0" containsNumber="1" containsInteger="1" minValue="0" maxValue="1"/>
    </cacheField>
    <cacheField name="disability" numFmtId="0">
      <sharedItems containsSemiMixedTypes="0" containsString="0" containsNumber="1" containsInteger="1" minValue="0" maxValue="1"/>
    </cacheField>
    <cacheField name="essentialCount" numFmtId="0">
      <sharedItems containsSemiMixedTypes="0" containsString="0" containsNumber="1" containsInteger="1" minValue="0" maxValue="36"/>
    </cacheField>
    <cacheField name="workerCount" numFmtId="0">
      <sharedItems containsSemiMixedTypes="0" containsString="0" containsNumber="1" containsInteger="1" minValue="0" maxValue="190"/>
    </cacheField>
    <cacheField name="phase" numFmtId="0">
      <sharedItems containsSemiMixedTypes="0" containsString="0" containsNumber="1" containsInteger="1" minValue="1" maxValue="3"/>
    </cacheField>
    <cacheField name="subPhase" numFmtId="0">
      <sharedItems containsSemiMixedTypes="0" containsString="0" containsNumber="1" containsInteger="1" minValue="1" maxValue="2"/>
    </cacheField>
    <cacheField name="spanMult" numFmtId="0">
      <sharedItems containsSemiMixedTypes="0" containsString="0" containsNumber="1" containsInteger="1" minValue="1" maxValue="1"/>
    </cacheField>
    <cacheField name="gatherFreqMult" numFmtId="0">
      <sharedItems containsSemiMixedTypes="0" containsString="0" containsNumber="1" containsInteger="1" minValue="1" maxValue="1"/>
    </cacheField>
    <cacheField name="region" numFmtId="0">
      <sharedItems containsSemiMixedTypes="0" containsString="0" containsNumber="1" containsInteger="1" minValue="1" maxValue="1"/>
    </cacheField>
    <cacheField name="succeptibleMult" numFmtId="0">
      <sharedItems containsSemiMixedTypes="0" containsString="0" containsNumber="1" minValue="0.56000000000000005" maxValue="1"/>
    </cacheField>
    <cacheField name="asymptomPropMult" numFmtId="0">
      <sharedItems containsSemiMixedTypes="0" containsString="0" containsNumber="1" containsInteger="1" minValue="1" maxValue="2"/>
    </cacheField>
    <cacheField name="vaccinatedCount" numFmtId="0">
      <sharedItems containsSemiMixedTypes="0" containsString="0" containsNumber="1" containsInteger="1" minValue="0" maxValue="2"/>
    </cacheField>
    <cacheField name="ignoreUptakeBoost" numFmtId="0">
      <sharedItems containsSemiMixedTypes="0" containsString="0" containsNumber="1" containsInteger="1" minValue="0" maxValue="0"/>
    </cacheField>
    <cacheField name="studentCount" numFmtId="0">
      <sharedItems containsSemiMixedTypes="0" containsString="0" containsNumber="1" containsInteger="1" minValue="0" maxValue="200"/>
    </cacheField>
    <cacheField name="vaccineType" numFmtId="0">
      <sharedItems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3"/>
    <x v="0"/>
    <n v="0"/>
    <n v="0"/>
    <n v="3"/>
    <n v="3"/>
    <n v="1"/>
    <n v="1"/>
    <n v="1"/>
    <n v="1"/>
    <n v="1"/>
    <n v="1"/>
    <n v="1"/>
    <n v="0"/>
    <n v="0"/>
    <n v="0"/>
    <s v="AZ"/>
    <s v="Quarantine border"/>
  </r>
  <r>
    <n v="2"/>
    <x v="1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"/>
    <x v="2"/>
    <n v="0"/>
    <n v="0"/>
    <n v="2"/>
    <n v="2"/>
    <n v="1"/>
    <n v="1"/>
    <n v="1"/>
    <n v="1"/>
    <n v="1"/>
    <n v="1"/>
    <n v="1"/>
    <n v="0"/>
    <n v="0"/>
    <n v="0"/>
    <s v="AZ"/>
    <s v="Quarantine border"/>
  </r>
  <r>
    <n v="22"/>
    <x v="0"/>
    <n v="0"/>
    <n v="0"/>
    <n v="22"/>
    <n v="22"/>
    <n v="1"/>
    <n v="1"/>
    <n v="1"/>
    <n v="1"/>
    <n v="1"/>
    <n v="1"/>
    <n v="1"/>
    <n v="2"/>
    <n v="0"/>
    <n v="0"/>
    <s v="AZ"/>
    <s v="Health/aged/disability care"/>
  </r>
  <r>
    <n v="20"/>
    <x v="1"/>
    <n v="0"/>
    <n v="0"/>
    <n v="20"/>
    <n v="20"/>
    <n v="1"/>
    <n v="1"/>
    <n v="1"/>
    <n v="1"/>
    <n v="1"/>
    <n v="1"/>
    <n v="1"/>
    <n v="0"/>
    <n v="0"/>
    <n v="0"/>
    <s v="AZ"/>
    <s v="Health/aged/disability care"/>
  </r>
  <r>
    <n v="17"/>
    <x v="2"/>
    <n v="0"/>
    <n v="0"/>
    <n v="17"/>
    <n v="17"/>
    <n v="1"/>
    <n v="1"/>
    <n v="1"/>
    <n v="1"/>
    <n v="1"/>
    <n v="1"/>
    <n v="1"/>
    <n v="0"/>
    <n v="0"/>
    <n v="0"/>
    <s v="AZ"/>
    <s v="Health/aged/disability care"/>
  </r>
  <r>
    <n v="36"/>
    <x v="0"/>
    <n v="0"/>
    <n v="0"/>
    <n v="36"/>
    <n v="36"/>
    <n v="1"/>
    <n v="2"/>
    <n v="1"/>
    <n v="1"/>
    <n v="1"/>
    <n v="1"/>
    <n v="1"/>
    <n v="0"/>
    <n v="0"/>
    <n v="0"/>
    <s v="AZ"/>
    <s v="Other healthcare"/>
  </r>
  <r>
    <n v="30"/>
    <x v="1"/>
    <n v="0"/>
    <n v="0"/>
    <n v="30"/>
    <n v="30"/>
    <n v="1"/>
    <n v="2"/>
    <n v="1"/>
    <n v="1"/>
    <n v="1"/>
    <n v="1"/>
    <n v="1"/>
    <n v="0"/>
    <n v="0"/>
    <n v="0"/>
    <s v="Pfizer"/>
    <s v="Other healthcare"/>
  </r>
  <r>
    <n v="27"/>
    <x v="2"/>
    <n v="0"/>
    <n v="0"/>
    <n v="27"/>
    <n v="27"/>
    <n v="1"/>
    <n v="2"/>
    <n v="1"/>
    <n v="1"/>
    <n v="1"/>
    <n v="1"/>
    <n v="1"/>
    <n v="0"/>
    <n v="0"/>
    <n v="0"/>
    <s v="Pfizer"/>
    <s v="Other healthcare"/>
  </r>
  <r>
    <n v="8"/>
    <x v="0"/>
    <n v="0"/>
    <n v="0"/>
    <n v="8"/>
    <n v="8"/>
    <n v="1"/>
    <n v="2"/>
    <n v="1"/>
    <n v="1"/>
    <n v="1"/>
    <n v="1"/>
    <n v="1"/>
    <n v="0"/>
    <n v="0"/>
    <n v="0"/>
    <s v="Pfizer"/>
    <s v="Defense/fire/police/etc"/>
  </r>
  <r>
    <n v="6"/>
    <x v="1"/>
    <n v="0"/>
    <n v="0"/>
    <n v="6"/>
    <n v="6"/>
    <n v="1"/>
    <n v="2"/>
    <n v="1"/>
    <n v="1"/>
    <n v="1"/>
    <n v="1"/>
    <n v="1"/>
    <n v="0"/>
    <n v="0"/>
    <n v="0"/>
    <s v="Pfizer"/>
    <s v="Defense/fire/police/etc"/>
  </r>
  <r>
    <n v="5"/>
    <x v="2"/>
    <n v="0"/>
    <n v="0"/>
    <n v="5"/>
    <n v="5"/>
    <n v="1"/>
    <n v="2"/>
    <n v="1"/>
    <n v="1"/>
    <n v="1"/>
    <n v="1"/>
    <n v="1"/>
    <n v="0"/>
    <n v="0"/>
    <n v="0"/>
    <s v="Pfizer"/>
    <s v="Defense/fire/police/etc"/>
  </r>
  <r>
    <n v="16"/>
    <x v="0"/>
    <n v="0"/>
    <n v="0"/>
    <n v="16"/>
    <n v="16"/>
    <n v="2"/>
    <n v="1"/>
    <n v="1"/>
    <n v="1"/>
    <n v="1"/>
    <n v="1"/>
    <n v="1"/>
    <n v="0"/>
    <n v="0"/>
    <n v="0"/>
    <s v="Pfizer"/>
    <s v="Other critical workers"/>
  </r>
  <r>
    <n v="15"/>
    <x v="1"/>
    <n v="0"/>
    <n v="0"/>
    <n v="15"/>
    <n v="15"/>
    <n v="2"/>
    <n v="1"/>
    <n v="1"/>
    <n v="1"/>
    <n v="1"/>
    <n v="1"/>
    <n v="1"/>
    <n v="0"/>
    <n v="0"/>
    <n v="0"/>
    <s v="Pfizer"/>
    <s v="Other critical workers"/>
  </r>
  <r>
    <n v="13"/>
    <x v="2"/>
    <n v="0"/>
    <n v="0"/>
    <n v="13"/>
    <n v="13"/>
    <n v="2"/>
    <n v="1"/>
    <n v="1"/>
    <n v="1"/>
    <n v="1"/>
    <n v="1"/>
    <n v="2"/>
    <n v="0"/>
    <n v="0"/>
    <n v="0"/>
    <s v="Pfizer"/>
    <s v="Other critical workers"/>
  </r>
  <r>
    <n v="180"/>
    <x v="3"/>
    <n v="0"/>
    <n v="0"/>
    <n v="0"/>
    <n v="23"/>
    <n v="1"/>
    <n v="2"/>
    <n v="1"/>
    <n v="1"/>
    <n v="1"/>
    <n v="1"/>
    <n v="2"/>
    <n v="0"/>
    <n v="0"/>
    <n v="0"/>
    <s v="Pfizer"/>
    <s v="70-79"/>
  </r>
  <r>
    <n v="82"/>
    <x v="4"/>
    <n v="0"/>
    <n v="0"/>
    <n v="0"/>
    <n v="12"/>
    <n v="1"/>
    <n v="2"/>
    <n v="1"/>
    <n v="1"/>
    <n v="1"/>
    <n v="1"/>
    <n v="1"/>
    <n v="0"/>
    <n v="0"/>
    <n v="0"/>
    <s v="AZ"/>
    <s v="80-89"/>
  </r>
  <r>
    <n v="20"/>
    <x v="5"/>
    <n v="0"/>
    <n v="0"/>
    <n v="0"/>
    <n v="3"/>
    <n v="1"/>
    <n v="2"/>
    <n v="1"/>
    <n v="1"/>
    <n v="1"/>
    <n v="1"/>
    <n v="1"/>
    <n v="2"/>
    <n v="0"/>
    <n v="0"/>
    <s v="AZ"/>
    <s v="90+"/>
  </r>
  <r>
    <n v="4"/>
    <x v="6"/>
    <n v="1"/>
    <n v="0"/>
    <n v="0"/>
    <n v="2"/>
    <n v="1"/>
    <n v="2"/>
    <n v="1"/>
    <n v="1"/>
    <n v="1"/>
    <n v="1"/>
    <n v="1"/>
    <n v="0"/>
    <n v="0"/>
    <n v="0"/>
    <s v="AZ"/>
    <s v="ATSI 55-60"/>
  </r>
  <r>
    <n v="4"/>
    <x v="7"/>
    <n v="1"/>
    <n v="0"/>
    <n v="0"/>
    <n v="1"/>
    <n v="1"/>
    <n v="2"/>
    <n v="1"/>
    <n v="1"/>
    <n v="1"/>
    <n v="1"/>
    <n v="1"/>
    <n v="0"/>
    <n v="0"/>
    <n v="0"/>
    <s v="AZ"/>
    <s v="ATSI 60-69"/>
  </r>
  <r>
    <n v="44"/>
    <x v="0"/>
    <n v="0"/>
    <n v="1"/>
    <n v="0"/>
    <n v="35"/>
    <n v="1"/>
    <n v="2"/>
    <n v="1"/>
    <n v="1"/>
    <n v="1"/>
    <n v="1"/>
    <n v="1"/>
    <n v="0"/>
    <n v="0"/>
    <n v="0"/>
    <s v="AZ"/>
    <s v="18-29 with morbidity or disability"/>
  </r>
  <r>
    <n v="44"/>
    <x v="1"/>
    <n v="0"/>
    <n v="1"/>
    <n v="0"/>
    <n v="35"/>
    <n v="1"/>
    <n v="2"/>
    <n v="1"/>
    <n v="1"/>
    <n v="1"/>
    <n v="1"/>
    <n v="1"/>
    <n v="0"/>
    <n v="0"/>
    <n v="0"/>
    <s v="AZ"/>
    <s v="30-39 with morbidity or disability"/>
  </r>
  <r>
    <n v="39"/>
    <x v="2"/>
    <n v="0"/>
    <n v="1"/>
    <n v="0"/>
    <n v="31"/>
    <n v="1"/>
    <n v="2"/>
    <n v="1"/>
    <n v="1"/>
    <n v="1"/>
    <n v="1"/>
    <n v="1"/>
    <n v="0"/>
    <n v="0"/>
    <n v="0"/>
    <s v="AZ"/>
    <s v="40-49 with morbidity or disability"/>
  </r>
  <r>
    <n v="37"/>
    <x v="6"/>
    <n v="0"/>
    <n v="1"/>
    <n v="0"/>
    <n v="23"/>
    <n v="1"/>
    <n v="2"/>
    <n v="1"/>
    <n v="1"/>
    <n v="1"/>
    <n v="1"/>
    <n v="1"/>
    <n v="0"/>
    <n v="0"/>
    <n v="0"/>
    <s v="AZ"/>
    <s v="50-59 with morbidity or disability"/>
  </r>
  <r>
    <n v="31"/>
    <x v="7"/>
    <n v="0"/>
    <n v="1"/>
    <n v="0"/>
    <n v="7"/>
    <n v="1"/>
    <n v="2"/>
    <n v="1"/>
    <n v="1"/>
    <n v="1"/>
    <n v="1"/>
    <n v="1"/>
    <n v="0"/>
    <n v="0"/>
    <n v="0"/>
    <s v="AZ"/>
    <s v="60-69 with morbidity or disability"/>
  </r>
  <r>
    <n v="15"/>
    <x v="0"/>
    <n v="1"/>
    <n v="0"/>
    <n v="0"/>
    <n v="12"/>
    <n v="2"/>
    <n v="1"/>
    <n v="1"/>
    <n v="1"/>
    <n v="1"/>
    <n v="1"/>
    <n v="1"/>
    <n v="0"/>
    <n v="0"/>
    <n v="0"/>
    <s v="AZ"/>
    <s v="ATSI 18-30"/>
  </r>
  <r>
    <n v="13"/>
    <x v="1"/>
    <n v="1"/>
    <n v="0"/>
    <n v="0"/>
    <n v="10"/>
    <n v="2"/>
    <n v="1"/>
    <n v="1"/>
    <n v="1"/>
    <n v="1"/>
    <n v="1"/>
    <n v="1"/>
    <n v="0"/>
    <n v="0"/>
    <n v="0"/>
    <s v="Pfizer"/>
    <s v="ATSI 31-42"/>
  </r>
  <r>
    <n v="10"/>
    <x v="2"/>
    <n v="1"/>
    <n v="0"/>
    <n v="0"/>
    <n v="8"/>
    <n v="2"/>
    <n v="1"/>
    <n v="1"/>
    <n v="1"/>
    <n v="1"/>
    <n v="1"/>
    <n v="1"/>
    <n v="0"/>
    <n v="0"/>
    <n v="0"/>
    <s v="Pfizer"/>
    <s v="ATSI 43-54"/>
  </r>
  <r>
    <n v="301"/>
    <x v="6"/>
    <n v="0"/>
    <n v="0"/>
    <n v="0"/>
    <n v="187"/>
    <n v="2"/>
    <n v="1"/>
    <n v="1"/>
    <n v="1"/>
    <n v="1"/>
    <n v="1"/>
    <n v="1"/>
    <n v="0"/>
    <n v="0"/>
    <n v="0"/>
    <s v="Pfizer"/>
    <s v="50-59"/>
  </r>
  <r>
    <n v="256"/>
    <x v="7"/>
    <n v="0"/>
    <n v="0"/>
    <n v="0"/>
    <n v="60"/>
    <n v="2"/>
    <n v="1"/>
    <n v="1"/>
    <n v="1"/>
    <n v="1"/>
    <n v="1"/>
    <n v="1"/>
    <n v="0"/>
    <n v="0"/>
    <n v="0"/>
    <s v="Pfizer"/>
    <s v="60-69"/>
  </r>
  <r>
    <n v="240"/>
    <x v="0"/>
    <n v="0"/>
    <n v="0"/>
    <n v="0"/>
    <n v="190"/>
    <n v="2"/>
    <n v="2"/>
    <n v="1"/>
    <n v="1"/>
    <n v="1"/>
    <n v="1"/>
    <n v="1"/>
    <n v="0"/>
    <n v="0"/>
    <n v="0"/>
    <s v="Pfizer"/>
    <s v="18-30"/>
  </r>
  <r>
    <n v="215"/>
    <x v="1"/>
    <n v="0"/>
    <n v="0"/>
    <n v="0"/>
    <n v="173"/>
    <n v="2"/>
    <n v="2"/>
    <n v="1"/>
    <n v="1"/>
    <n v="1"/>
    <n v="1"/>
    <n v="1"/>
    <n v="0"/>
    <n v="0"/>
    <n v="0"/>
    <s v="Pfizer"/>
    <s v="30-39"/>
  </r>
  <r>
    <n v="191"/>
    <x v="2"/>
    <n v="0"/>
    <n v="0"/>
    <n v="0"/>
    <n v="154"/>
    <n v="2"/>
    <n v="2"/>
    <n v="1"/>
    <n v="1"/>
    <n v="1"/>
    <n v="1"/>
    <n v="1"/>
    <n v="0"/>
    <n v="0"/>
    <n v="0"/>
    <s v="Pfizer"/>
    <s v="40-49"/>
  </r>
  <r>
    <n v="330"/>
    <x v="8"/>
    <n v="0"/>
    <n v="0"/>
    <n v="0"/>
    <n v="0"/>
    <n v="3"/>
    <n v="1"/>
    <n v="1"/>
    <n v="1"/>
    <n v="1"/>
    <n v="0.56000000000000005"/>
    <n v="2"/>
    <n v="0"/>
    <n v="0"/>
    <n v="198"/>
    <s v="Pfizer"/>
    <s v="ages 0-10"/>
  </r>
  <r>
    <n v="222"/>
    <x v="9"/>
    <n v="0"/>
    <n v="0"/>
    <n v="0"/>
    <n v="60"/>
    <n v="3"/>
    <n v="1"/>
    <n v="1"/>
    <n v="1"/>
    <n v="1"/>
    <n v="0.56000000000000005"/>
    <n v="2"/>
    <n v="0"/>
    <n v="0"/>
    <n v="200"/>
    <s v="Pfizer"/>
    <s v="ages 10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8">
    <pivotField dataField="1" showAll="0"/>
    <pivotField axis="axisRow" showAll="0">
      <items count="11">
        <item x="8"/>
        <item x="9"/>
        <item x="0"/>
        <item x="1"/>
        <item x="2"/>
        <item x="6"/>
        <item x="7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gents" fld="0" baseField="0" baseItem="0"/>
    <dataField name="Sum of essential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"/>
  <sheetViews>
    <sheetView tabSelected="1" topLeftCell="D1" workbookViewId="0">
      <selection activeCell="N22" sqref="N22"/>
    </sheetView>
  </sheetViews>
  <sheetFormatPr defaultRowHeight="15" x14ac:dyDescent="0.25"/>
  <cols>
    <col min="1" max="1" width="12.42578125" bestFit="1" customWidth="1"/>
    <col min="2" max="2" width="17" bestFit="1" customWidth="1"/>
    <col min="3" max="4" width="19.7109375" bestFit="1" customWidth="1"/>
    <col min="13" max="13" width="9.7109375" bestFit="1" customWidth="1"/>
    <col min="14" max="14" width="12" bestFit="1" customWidth="1"/>
  </cols>
  <sheetData>
    <row r="2" spans="1:17" x14ac:dyDescent="0.25">
      <c r="J2" t="s">
        <v>62</v>
      </c>
      <c r="M2" t="s">
        <v>60</v>
      </c>
      <c r="O2" s="9" t="s">
        <v>61</v>
      </c>
      <c r="P2" s="9"/>
    </row>
    <row r="3" spans="1:17" x14ac:dyDescent="0.25">
      <c r="A3" s="1" t="s">
        <v>45</v>
      </c>
      <c r="B3" t="s">
        <v>47</v>
      </c>
      <c r="C3" t="s">
        <v>48</v>
      </c>
      <c r="E3" t="s">
        <v>52</v>
      </c>
      <c r="F3" t="s">
        <v>47</v>
      </c>
      <c r="G3" t="s">
        <v>48</v>
      </c>
      <c r="H3" t="s">
        <v>50</v>
      </c>
      <c r="I3" t="s">
        <v>51</v>
      </c>
      <c r="J3" t="s">
        <v>50</v>
      </c>
      <c r="K3" t="s">
        <v>51</v>
      </c>
      <c r="L3" t="s">
        <v>49</v>
      </c>
      <c r="O3" s="9"/>
      <c r="P3" s="9"/>
    </row>
    <row r="4" spans="1:17" x14ac:dyDescent="0.25">
      <c r="A4" s="2">
        <v>5</v>
      </c>
      <c r="B4" s="3">
        <v>330</v>
      </c>
      <c r="C4" s="3">
        <v>0</v>
      </c>
      <c r="E4">
        <v>5</v>
      </c>
      <c r="F4">
        <v>330</v>
      </c>
      <c r="G4">
        <v>0</v>
      </c>
      <c r="H4">
        <f>F4-G4</f>
        <v>330</v>
      </c>
      <c r="I4">
        <f>G4</f>
        <v>0</v>
      </c>
      <c r="J4" s="4">
        <v>0</v>
      </c>
      <c r="K4" s="4">
        <v>0</v>
      </c>
      <c r="L4">
        <f>SUMPRODUCT(J4:K4,H4:I4)</f>
        <v>0</v>
      </c>
      <c r="M4" s="6">
        <f>$L$16/$L$14*J4</f>
        <v>0</v>
      </c>
      <c r="N4" s="6">
        <f>$L$16/$L$14*K4</f>
        <v>0</v>
      </c>
      <c r="O4" s="9">
        <f>ROUND(M4*H4,0)</f>
        <v>0</v>
      </c>
      <c r="P4" s="9">
        <f>ROUND(N4*I4,0)</f>
        <v>0</v>
      </c>
    </row>
    <row r="5" spans="1:17" x14ac:dyDescent="0.25">
      <c r="A5" s="2">
        <v>15</v>
      </c>
      <c r="B5" s="3">
        <v>222</v>
      </c>
      <c r="C5" s="3">
        <v>0</v>
      </c>
      <c r="E5">
        <v>15</v>
      </c>
      <c r="F5">
        <v>222</v>
      </c>
      <c r="G5">
        <v>0</v>
      </c>
      <c r="H5">
        <f t="shared" ref="H5:H13" si="0">F5-G5</f>
        <v>222</v>
      </c>
      <c r="I5">
        <f t="shared" ref="I5:I13" si="1">G5</f>
        <v>0</v>
      </c>
      <c r="J5" s="4">
        <v>0</v>
      </c>
      <c r="K5" s="4">
        <v>0</v>
      </c>
      <c r="L5">
        <f t="shared" ref="L5:L13" si="2">SUMPRODUCT(J5:K5,H5:I5)</f>
        <v>0</v>
      </c>
      <c r="M5" s="6">
        <f t="shared" ref="M5:N13" si="3">$L$16/$L$14*J5</f>
        <v>0</v>
      </c>
      <c r="N5" s="6">
        <f t="shared" si="3"/>
        <v>0</v>
      </c>
      <c r="O5" s="9">
        <f t="shared" ref="O5:P13" si="4">ROUND(M5*H5,0)</f>
        <v>0</v>
      </c>
      <c r="P5" s="9">
        <f t="shared" si="4"/>
        <v>0</v>
      </c>
    </row>
    <row r="6" spans="1:17" x14ac:dyDescent="0.25">
      <c r="A6" s="2">
        <v>25</v>
      </c>
      <c r="B6" s="3">
        <v>384</v>
      </c>
      <c r="C6" s="3">
        <v>85</v>
      </c>
      <c r="E6">
        <v>25</v>
      </c>
      <c r="F6">
        <v>384</v>
      </c>
      <c r="G6">
        <v>85</v>
      </c>
      <c r="H6">
        <f t="shared" si="0"/>
        <v>299</v>
      </c>
      <c r="I6">
        <f t="shared" si="1"/>
        <v>85</v>
      </c>
      <c r="J6" s="4">
        <v>0</v>
      </c>
      <c r="K6" s="4">
        <v>0.15</v>
      </c>
      <c r="L6">
        <f t="shared" si="2"/>
        <v>12.75</v>
      </c>
      <c r="M6" s="6">
        <f t="shared" si="3"/>
        <v>0</v>
      </c>
      <c r="N6" s="6">
        <f t="shared" si="3"/>
        <v>0.14771874461342632</v>
      </c>
      <c r="O6" s="9">
        <f t="shared" si="4"/>
        <v>0</v>
      </c>
      <c r="P6" s="9">
        <f t="shared" si="4"/>
        <v>13</v>
      </c>
      <c r="Q6" s="4"/>
    </row>
    <row r="7" spans="1:17" x14ac:dyDescent="0.25">
      <c r="A7" s="2">
        <v>35</v>
      </c>
      <c r="B7" s="3">
        <v>345</v>
      </c>
      <c r="C7" s="3">
        <v>73</v>
      </c>
      <c r="E7">
        <v>35</v>
      </c>
      <c r="F7">
        <v>345</v>
      </c>
      <c r="G7">
        <v>73</v>
      </c>
      <c r="H7">
        <f t="shared" si="0"/>
        <v>272</v>
      </c>
      <c r="I7">
        <f t="shared" si="1"/>
        <v>73</v>
      </c>
      <c r="J7" s="4">
        <v>0</v>
      </c>
      <c r="K7" s="4">
        <v>0.35</v>
      </c>
      <c r="L7">
        <f t="shared" si="2"/>
        <v>25.549999999999997</v>
      </c>
      <c r="M7" s="6">
        <f t="shared" si="3"/>
        <v>0</v>
      </c>
      <c r="N7" s="6">
        <f t="shared" si="3"/>
        <v>0.34467707076466142</v>
      </c>
      <c r="O7" s="9">
        <f t="shared" si="4"/>
        <v>0</v>
      </c>
      <c r="P7" s="9">
        <f t="shared" si="4"/>
        <v>25</v>
      </c>
      <c r="Q7" s="4"/>
    </row>
    <row r="8" spans="1:17" x14ac:dyDescent="0.25">
      <c r="A8" s="2">
        <v>45</v>
      </c>
      <c r="B8" s="3">
        <v>304</v>
      </c>
      <c r="C8" s="3">
        <v>64</v>
      </c>
      <c r="E8">
        <v>45</v>
      </c>
      <c r="F8">
        <v>304</v>
      </c>
      <c r="G8">
        <v>64</v>
      </c>
      <c r="H8">
        <f t="shared" si="0"/>
        <v>240</v>
      </c>
      <c r="I8">
        <f t="shared" si="1"/>
        <v>64</v>
      </c>
      <c r="J8" s="4">
        <v>0.02</v>
      </c>
      <c r="K8" s="4">
        <v>0.35</v>
      </c>
      <c r="L8">
        <f t="shared" si="2"/>
        <v>27.2</v>
      </c>
      <c r="M8" s="6">
        <f t="shared" si="3"/>
        <v>1.9695832615123511E-2</v>
      </c>
      <c r="N8" s="6">
        <f t="shared" si="3"/>
        <v>0.34467707076466142</v>
      </c>
      <c r="O8" s="9">
        <f t="shared" si="4"/>
        <v>5</v>
      </c>
      <c r="P8" s="9">
        <f t="shared" si="4"/>
        <v>22</v>
      </c>
      <c r="Q8" s="4"/>
    </row>
    <row r="9" spans="1:17" x14ac:dyDescent="0.25">
      <c r="A9" s="2">
        <v>55</v>
      </c>
      <c r="B9" s="3">
        <v>342</v>
      </c>
      <c r="C9" s="3">
        <v>0</v>
      </c>
      <c r="E9">
        <v>55</v>
      </c>
      <c r="F9">
        <v>342</v>
      </c>
      <c r="G9">
        <v>0</v>
      </c>
      <c r="H9">
        <f t="shared" si="0"/>
        <v>342</v>
      </c>
      <c r="I9">
        <f t="shared" si="1"/>
        <v>0</v>
      </c>
      <c r="J9" s="4">
        <v>0.2</v>
      </c>
      <c r="K9" s="4">
        <v>0</v>
      </c>
      <c r="L9">
        <f t="shared" si="2"/>
        <v>68.400000000000006</v>
      </c>
      <c r="M9" s="6">
        <f t="shared" si="3"/>
        <v>0.1969583261512351</v>
      </c>
      <c r="N9" s="6">
        <f t="shared" si="3"/>
        <v>0</v>
      </c>
      <c r="O9" s="9">
        <f t="shared" si="4"/>
        <v>67</v>
      </c>
      <c r="P9" s="9">
        <f t="shared" si="4"/>
        <v>0</v>
      </c>
      <c r="Q9" s="4"/>
    </row>
    <row r="10" spans="1:17" x14ac:dyDescent="0.25">
      <c r="A10" s="2">
        <v>65</v>
      </c>
      <c r="B10" s="3">
        <v>291</v>
      </c>
      <c r="C10" s="3">
        <v>0</v>
      </c>
      <c r="E10">
        <v>65</v>
      </c>
      <c r="F10">
        <v>291</v>
      </c>
      <c r="G10">
        <v>0</v>
      </c>
      <c r="H10">
        <f t="shared" si="0"/>
        <v>291</v>
      </c>
      <c r="I10">
        <f t="shared" si="1"/>
        <v>0</v>
      </c>
      <c r="J10" s="4">
        <v>0.25</v>
      </c>
      <c r="K10" s="4">
        <v>0</v>
      </c>
      <c r="L10">
        <f t="shared" si="2"/>
        <v>72.75</v>
      </c>
      <c r="M10" s="6">
        <f t="shared" si="3"/>
        <v>0.24619790768904387</v>
      </c>
      <c r="N10" s="6">
        <f t="shared" si="3"/>
        <v>0</v>
      </c>
      <c r="O10" s="9">
        <f t="shared" si="4"/>
        <v>72</v>
      </c>
      <c r="P10" s="9">
        <f t="shared" si="4"/>
        <v>0</v>
      </c>
      <c r="Q10" s="4"/>
    </row>
    <row r="11" spans="1:17" x14ac:dyDescent="0.25">
      <c r="A11" s="2">
        <v>75</v>
      </c>
      <c r="B11" s="3">
        <v>180</v>
      </c>
      <c r="C11" s="3">
        <v>0</v>
      </c>
      <c r="E11">
        <v>75</v>
      </c>
      <c r="F11">
        <v>180</v>
      </c>
      <c r="G11">
        <v>0</v>
      </c>
      <c r="H11">
        <f t="shared" si="0"/>
        <v>180</v>
      </c>
      <c r="I11">
        <f t="shared" si="1"/>
        <v>0</v>
      </c>
      <c r="J11" s="4">
        <v>0.5</v>
      </c>
      <c r="K11" s="4">
        <v>0</v>
      </c>
      <c r="L11">
        <f t="shared" si="2"/>
        <v>90</v>
      </c>
      <c r="M11" s="6">
        <f t="shared" si="3"/>
        <v>0.49239581537808774</v>
      </c>
      <c r="N11" s="6">
        <f t="shared" si="3"/>
        <v>0</v>
      </c>
      <c r="O11" s="9">
        <f t="shared" si="4"/>
        <v>89</v>
      </c>
      <c r="P11" s="9">
        <f t="shared" si="4"/>
        <v>0</v>
      </c>
      <c r="Q11" s="4"/>
    </row>
    <row r="12" spans="1:17" x14ac:dyDescent="0.25">
      <c r="A12" s="2">
        <v>85</v>
      </c>
      <c r="B12" s="3">
        <v>82</v>
      </c>
      <c r="C12" s="3">
        <v>0</v>
      </c>
      <c r="E12">
        <v>85</v>
      </c>
      <c r="F12">
        <v>82</v>
      </c>
      <c r="G12">
        <v>0</v>
      </c>
      <c r="H12">
        <f t="shared" si="0"/>
        <v>82</v>
      </c>
      <c r="I12">
        <f t="shared" si="1"/>
        <v>0</v>
      </c>
      <c r="J12" s="4">
        <v>0.55000000000000004</v>
      </c>
      <c r="K12" s="4">
        <v>0</v>
      </c>
      <c r="L12">
        <f t="shared" si="2"/>
        <v>45.1</v>
      </c>
      <c r="M12" s="6">
        <f t="shared" si="3"/>
        <v>0.54163539691589657</v>
      </c>
      <c r="N12" s="6">
        <f t="shared" si="3"/>
        <v>0</v>
      </c>
      <c r="O12" s="9">
        <f t="shared" si="4"/>
        <v>44</v>
      </c>
      <c r="P12" s="9">
        <f t="shared" si="4"/>
        <v>0</v>
      </c>
      <c r="Q12" s="4"/>
    </row>
    <row r="13" spans="1:17" x14ac:dyDescent="0.25">
      <c r="A13" s="2">
        <v>95</v>
      </c>
      <c r="B13" s="3">
        <v>20</v>
      </c>
      <c r="C13" s="3">
        <v>0</v>
      </c>
      <c r="E13">
        <v>95</v>
      </c>
      <c r="F13">
        <v>20</v>
      </c>
      <c r="G13">
        <v>0</v>
      </c>
      <c r="H13">
        <f t="shared" si="0"/>
        <v>20</v>
      </c>
      <c r="I13">
        <f t="shared" si="1"/>
        <v>0</v>
      </c>
      <c r="J13" s="4">
        <v>0.7</v>
      </c>
      <c r="K13" s="4">
        <v>0</v>
      </c>
      <c r="L13">
        <f t="shared" si="2"/>
        <v>14</v>
      </c>
      <c r="M13" s="6">
        <f t="shared" si="3"/>
        <v>0.68935414152932284</v>
      </c>
      <c r="N13" s="6">
        <f t="shared" si="3"/>
        <v>0</v>
      </c>
      <c r="O13" s="9">
        <f t="shared" si="4"/>
        <v>14</v>
      </c>
      <c r="P13" s="9">
        <f t="shared" si="4"/>
        <v>0</v>
      </c>
      <c r="Q13" s="4"/>
    </row>
    <row r="14" spans="1:17" x14ac:dyDescent="0.25">
      <c r="A14" s="2" t="s">
        <v>46</v>
      </c>
      <c r="B14" s="3">
        <v>2500</v>
      </c>
      <c r="C14" s="3">
        <v>222</v>
      </c>
      <c r="E14" t="s">
        <v>46</v>
      </c>
      <c r="F14">
        <v>2500</v>
      </c>
      <c r="G14">
        <v>222</v>
      </c>
      <c r="I14">
        <f>SUM(H4:I13)</f>
        <v>2500</v>
      </c>
      <c r="L14">
        <f>SUM(L4:L13)</f>
        <v>355.75</v>
      </c>
    </row>
    <row r="16" spans="1:17" x14ac:dyDescent="0.25">
      <c r="K16" t="s">
        <v>53</v>
      </c>
      <c r="L16">
        <f>N25*I14</f>
        <v>350.33962264150944</v>
      </c>
    </row>
    <row r="18" spans="10:18" x14ac:dyDescent="0.25">
      <c r="O18" t="s">
        <v>59</v>
      </c>
    </row>
    <row r="19" spans="10:18" x14ac:dyDescent="0.25">
      <c r="J19" t="s">
        <v>56</v>
      </c>
      <c r="N19" s="5">
        <v>26500000</v>
      </c>
    </row>
    <row r="20" spans="10:18" x14ac:dyDescent="0.25">
      <c r="J20" t="s">
        <v>54</v>
      </c>
      <c r="N20">
        <v>4243600</v>
      </c>
      <c r="Q20">
        <f>100000/N20</f>
        <v>2.3564897728343859E-2</v>
      </c>
      <c r="R20">
        <f>21*Q20</f>
        <v>0.49486285229522103</v>
      </c>
    </row>
    <row r="21" spans="10:18" x14ac:dyDescent="0.25">
      <c r="J21" t="s">
        <v>55</v>
      </c>
      <c r="M21" s="8">
        <v>0.02</v>
      </c>
      <c r="N21">
        <f>M21*N19</f>
        <v>530000</v>
      </c>
      <c r="O21" s="6">
        <f>M21/0.75</f>
        <v>2.6666666666666668E-2</v>
      </c>
    </row>
    <row r="22" spans="10:18" x14ac:dyDescent="0.25">
      <c r="J22" t="s">
        <v>57</v>
      </c>
      <c r="M22" s="7">
        <f>N22/N19</f>
        <v>0.12013584905660378</v>
      </c>
      <c r="N22">
        <f>N20-2*N21</f>
        <v>3183600</v>
      </c>
      <c r="O22" s="6">
        <f>M22/0.75</f>
        <v>0.16018113207547172</v>
      </c>
    </row>
    <row r="23" spans="10:18" x14ac:dyDescent="0.25">
      <c r="J23" t="s">
        <v>58</v>
      </c>
    </row>
    <row r="25" spans="10:18" x14ac:dyDescent="0.25">
      <c r="N25">
        <f>SUM(N21:N22)/N19</f>
        <v>0.14013584905660378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workbookViewId="0">
      <selection sqref="A1:R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3</v>
      </c>
      <c r="B2">
        <v>25</v>
      </c>
      <c r="C2">
        <v>0</v>
      </c>
      <c r="D2">
        <v>0</v>
      </c>
      <c r="E2">
        <v>3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 t="s">
        <v>18</v>
      </c>
      <c r="R2" t="s">
        <v>19</v>
      </c>
    </row>
    <row r="3" spans="1:18" x14ac:dyDescent="0.25">
      <c r="A3">
        <v>2</v>
      </c>
      <c r="B3">
        <v>35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 t="s">
        <v>18</v>
      </c>
      <c r="R3" t="s">
        <v>19</v>
      </c>
    </row>
    <row r="4" spans="1:18" x14ac:dyDescent="0.25">
      <c r="A4">
        <v>2</v>
      </c>
      <c r="B4">
        <v>45</v>
      </c>
      <c r="C4">
        <v>0</v>
      </c>
      <c r="D4">
        <v>0</v>
      </c>
      <c r="E4">
        <v>2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 t="s">
        <v>18</v>
      </c>
      <c r="R4" t="s">
        <v>19</v>
      </c>
    </row>
    <row r="5" spans="1:18" x14ac:dyDescent="0.25">
      <c r="A5">
        <v>22</v>
      </c>
      <c r="B5">
        <v>25</v>
      </c>
      <c r="C5">
        <v>0</v>
      </c>
      <c r="D5">
        <v>0</v>
      </c>
      <c r="E5">
        <v>22</v>
      </c>
      <c r="F5">
        <v>22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0</v>
      </c>
      <c r="P5">
        <v>0</v>
      </c>
      <c r="Q5" t="s">
        <v>18</v>
      </c>
      <c r="R5" t="s">
        <v>20</v>
      </c>
    </row>
    <row r="6" spans="1:18" x14ac:dyDescent="0.25">
      <c r="A6">
        <v>20</v>
      </c>
      <c r="B6">
        <v>35</v>
      </c>
      <c r="C6">
        <v>0</v>
      </c>
      <c r="D6">
        <v>0</v>
      </c>
      <c r="E6">
        <v>20</v>
      </c>
      <c r="F6">
        <v>20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 t="s">
        <v>18</v>
      </c>
      <c r="R6" t="s">
        <v>20</v>
      </c>
    </row>
    <row r="7" spans="1:18" x14ac:dyDescent="0.25">
      <c r="A7">
        <v>17</v>
      </c>
      <c r="B7">
        <v>45</v>
      </c>
      <c r="C7">
        <v>0</v>
      </c>
      <c r="D7">
        <v>0</v>
      </c>
      <c r="E7">
        <v>17</v>
      </c>
      <c r="F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 t="s">
        <v>18</v>
      </c>
      <c r="R7" t="s">
        <v>20</v>
      </c>
    </row>
    <row r="8" spans="1:18" x14ac:dyDescent="0.25">
      <c r="A8">
        <v>36</v>
      </c>
      <c r="B8">
        <v>25</v>
      </c>
      <c r="C8">
        <v>0</v>
      </c>
      <c r="D8">
        <v>0</v>
      </c>
      <c r="E8">
        <v>36</v>
      </c>
      <c r="F8">
        <v>36</v>
      </c>
      <c r="G8">
        <v>1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 t="s">
        <v>18</v>
      </c>
      <c r="R8" t="s">
        <v>21</v>
      </c>
    </row>
    <row r="9" spans="1:18" x14ac:dyDescent="0.25">
      <c r="A9">
        <v>30</v>
      </c>
      <c r="B9">
        <v>35</v>
      </c>
      <c r="C9">
        <v>0</v>
      </c>
      <c r="D9">
        <v>0</v>
      </c>
      <c r="E9">
        <v>30</v>
      </c>
      <c r="F9">
        <v>30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 t="s">
        <v>22</v>
      </c>
      <c r="R9" t="s">
        <v>21</v>
      </c>
    </row>
    <row r="10" spans="1:18" x14ac:dyDescent="0.25">
      <c r="A10">
        <v>27</v>
      </c>
      <c r="B10">
        <v>45</v>
      </c>
      <c r="C10">
        <v>0</v>
      </c>
      <c r="D10">
        <v>0</v>
      </c>
      <c r="E10">
        <v>27</v>
      </c>
      <c r="F10">
        <v>27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 t="s">
        <v>22</v>
      </c>
      <c r="R10" t="s">
        <v>21</v>
      </c>
    </row>
    <row r="11" spans="1:18" x14ac:dyDescent="0.25">
      <c r="A11">
        <v>8</v>
      </c>
      <c r="B11">
        <v>25</v>
      </c>
      <c r="C11">
        <v>0</v>
      </c>
      <c r="D11">
        <v>0</v>
      </c>
      <c r="E11">
        <v>8</v>
      </c>
      <c r="F11">
        <v>8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 t="s">
        <v>22</v>
      </c>
      <c r="R11" t="s">
        <v>23</v>
      </c>
    </row>
    <row r="12" spans="1:18" x14ac:dyDescent="0.25">
      <c r="A12">
        <v>6</v>
      </c>
      <c r="B12">
        <v>35</v>
      </c>
      <c r="C12">
        <v>0</v>
      </c>
      <c r="D12">
        <v>0</v>
      </c>
      <c r="E12">
        <v>6</v>
      </c>
      <c r="F12">
        <v>6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 t="s">
        <v>22</v>
      </c>
      <c r="R12" t="s">
        <v>23</v>
      </c>
    </row>
    <row r="13" spans="1:18" x14ac:dyDescent="0.25">
      <c r="A13">
        <v>5</v>
      </c>
      <c r="B13">
        <v>45</v>
      </c>
      <c r="C13">
        <v>0</v>
      </c>
      <c r="D13">
        <v>0</v>
      </c>
      <c r="E13">
        <v>5</v>
      </c>
      <c r="F13">
        <v>5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 t="s">
        <v>22</v>
      </c>
      <c r="R13" t="s">
        <v>23</v>
      </c>
    </row>
    <row r="14" spans="1:18" x14ac:dyDescent="0.25">
      <c r="A14">
        <v>16</v>
      </c>
      <c r="B14">
        <v>25</v>
      </c>
      <c r="C14">
        <v>0</v>
      </c>
      <c r="D14">
        <v>0</v>
      </c>
      <c r="E14">
        <v>16</v>
      </c>
      <c r="F14">
        <v>16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 t="s">
        <v>22</v>
      </c>
      <c r="R14" t="s">
        <v>24</v>
      </c>
    </row>
    <row r="15" spans="1:18" x14ac:dyDescent="0.25">
      <c r="A15">
        <v>15</v>
      </c>
      <c r="B15">
        <v>35</v>
      </c>
      <c r="C15">
        <v>0</v>
      </c>
      <c r="D15">
        <v>0</v>
      </c>
      <c r="E15">
        <v>15</v>
      </c>
      <c r="F15">
        <v>15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 t="s">
        <v>22</v>
      </c>
      <c r="R15" t="s">
        <v>24</v>
      </c>
    </row>
    <row r="16" spans="1:18" x14ac:dyDescent="0.25">
      <c r="A16">
        <v>13</v>
      </c>
      <c r="B16">
        <v>45</v>
      </c>
      <c r="C16">
        <v>0</v>
      </c>
      <c r="D16">
        <v>0</v>
      </c>
      <c r="E16">
        <v>13</v>
      </c>
      <c r="F16">
        <v>13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0</v>
      </c>
      <c r="O16">
        <v>0</v>
      </c>
      <c r="P16">
        <v>0</v>
      </c>
      <c r="Q16" t="s">
        <v>22</v>
      </c>
      <c r="R16" t="s">
        <v>24</v>
      </c>
    </row>
    <row r="17" spans="1:18" x14ac:dyDescent="0.25">
      <c r="A17">
        <v>180</v>
      </c>
      <c r="B17">
        <v>75</v>
      </c>
      <c r="C17">
        <v>0</v>
      </c>
      <c r="D17">
        <v>0</v>
      </c>
      <c r="E17">
        <v>0</v>
      </c>
      <c r="F17">
        <v>23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2</v>
      </c>
      <c r="N17">
        <v>0</v>
      </c>
      <c r="O17">
        <v>0</v>
      </c>
      <c r="P17">
        <v>0</v>
      </c>
      <c r="Q17" t="s">
        <v>22</v>
      </c>
      <c r="R17" t="s">
        <v>25</v>
      </c>
    </row>
    <row r="18" spans="1:18" x14ac:dyDescent="0.25">
      <c r="A18">
        <v>82</v>
      </c>
      <c r="B18">
        <v>85</v>
      </c>
      <c r="C18">
        <v>0</v>
      </c>
      <c r="D18">
        <v>0</v>
      </c>
      <c r="E18">
        <v>0</v>
      </c>
      <c r="F18">
        <v>12</v>
      </c>
      <c r="G18">
        <v>1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 t="s">
        <v>18</v>
      </c>
      <c r="R18" t="s">
        <v>26</v>
      </c>
    </row>
    <row r="19" spans="1:18" x14ac:dyDescent="0.25">
      <c r="A19">
        <v>20</v>
      </c>
      <c r="B19">
        <v>95</v>
      </c>
      <c r="C19">
        <v>0</v>
      </c>
      <c r="D19">
        <v>0</v>
      </c>
      <c r="E19">
        <v>0</v>
      </c>
      <c r="F19">
        <v>3</v>
      </c>
      <c r="G19">
        <v>1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0</v>
      </c>
      <c r="P19">
        <v>0</v>
      </c>
      <c r="Q19" t="s">
        <v>18</v>
      </c>
      <c r="R19" t="s">
        <v>27</v>
      </c>
    </row>
    <row r="20" spans="1:18" x14ac:dyDescent="0.25">
      <c r="A20">
        <v>4</v>
      </c>
      <c r="B20">
        <v>55</v>
      </c>
      <c r="C20">
        <v>1</v>
      </c>
      <c r="D20">
        <v>0</v>
      </c>
      <c r="E20">
        <v>0</v>
      </c>
      <c r="F20">
        <v>2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 t="s">
        <v>18</v>
      </c>
      <c r="R20" t="s">
        <v>28</v>
      </c>
    </row>
    <row r="21" spans="1:18" x14ac:dyDescent="0.25">
      <c r="A21">
        <v>4</v>
      </c>
      <c r="B21">
        <v>65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 t="s">
        <v>18</v>
      </c>
      <c r="R21" t="s">
        <v>29</v>
      </c>
    </row>
    <row r="22" spans="1:18" x14ac:dyDescent="0.25">
      <c r="A22">
        <v>44</v>
      </c>
      <c r="B22">
        <v>25</v>
      </c>
      <c r="C22">
        <v>0</v>
      </c>
      <c r="D22">
        <v>1</v>
      </c>
      <c r="E22">
        <v>0</v>
      </c>
      <c r="F22">
        <v>35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 t="s">
        <v>18</v>
      </c>
      <c r="R22" t="s">
        <v>30</v>
      </c>
    </row>
    <row r="23" spans="1:18" x14ac:dyDescent="0.25">
      <c r="A23">
        <v>44</v>
      </c>
      <c r="B23">
        <v>35</v>
      </c>
      <c r="C23">
        <v>0</v>
      </c>
      <c r="D23">
        <v>1</v>
      </c>
      <c r="E23">
        <v>0</v>
      </c>
      <c r="F23">
        <v>35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 t="s">
        <v>18</v>
      </c>
      <c r="R23" t="s">
        <v>31</v>
      </c>
    </row>
    <row r="24" spans="1:18" x14ac:dyDescent="0.25">
      <c r="A24">
        <v>39</v>
      </c>
      <c r="B24">
        <v>45</v>
      </c>
      <c r="C24">
        <v>0</v>
      </c>
      <c r="D24">
        <v>1</v>
      </c>
      <c r="E24">
        <v>0</v>
      </c>
      <c r="F24">
        <v>31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 t="s">
        <v>18</v>
      </c>
      <c r="R24" t="s">
        <v>32</v>
      </c>
    </row>
    <row r="25" spans="1:18" x14ac:dyDescent="0.25">
      <c r="A25">
        <v>37</v>
      </c>
      <c r="B25">
        <v>55</v>
      </c>
      <c r="C25">
        <v>0</v>
      </c>
      <c r="D25">
        <v>1</v>
      </c>
      <c r="E25">
        <v>0</v>
      </c>
      <c r="F25">
        <v>23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 t="s">
        <v>18</v>
      </c>
      <c r="R25" t="s">
        <v>33</v>
      </c>
    </row>
    <row r="26" spans="1:18" x14ac:dyDescent="0.25">
      <c r="A26">
        <v>31</v>
      </c>
      <c r="B26">
        <v>65</v>
      </c>
      <c r="C26">
        <v>0</v>
      </c>
      <c r="D26">
        <v>1</v>
      </c>
      <c r="E26">
        <v>0</v>
      </c>
      <c r="F26">
        <v>7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 t="s">
        <v>18</v>
      </c>
      <c r="R26" t="s">
        <v>34</v>
      </c>
    </row>
    <row r="27" spans="1:18" x14ac:dyDescent="0.25">
      <c r="A27">
        <v>15</v>
      </c>
      <c r="B27">
        <v>25</v>
      </c>
      <c r="C27">
        <v>1</v>
      </c>
      <c r="D27">
        <v>0</v>
      </c>
      <c r="E27">
        <v>0</v>
      </c>
      <c r="F27">
        <v>12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 t="s">
        <v>18</v>
      </c>
      <c r="R27" t="s">
        <v>35</v>
      </c>
    </row>
    <row r="28" spans="1:18" x14ac:dyDescent="0.25">
      <c r="A28">
        <v>13</v>
      </c>
      <c r="B28">
        <v>35</v>
      </c>
      <c r="C28">
        <v>1</v>
      </c>
      <c r="D28">
        <v>0</v>
      </c>
      <c r="E28">
        <v>0</v>
      </c>
      <c r="F28">
        <v>10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 t="s">
        <v>22</v>
      </c>
      <c r="R28" t="s">
        <v>36</v>
      </c>
    </row>
    <row r="29" spans="1:18" x14ac:dyDescent="0.25">
      <c r="A29">
        <v>10</v>
      </c>
      <c r="B29">
        <v>45</v>
      </c>
      <c r="C29">
        <v>1</v>
      </c>
      <c r="D29">
        <v>0</v>
      </c>
      <c r="E29">
        <v>0</v>
      </c>
      <c r="F29">
        <v>8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 t="s">
        <v>22</v>
      </c>
      <c r="R29" t="s">
        <v>37</v>
      </c>
    </row>
    <row r="30" spans="1:18" x14ac:dyDescent="0.25">
      <c r="A30">
        <v>301</v>
      </c>
      <c r="B30">
        <v>55</v>
      </c>
      <c r="C30">
        <v>0</v>
      </c>
      <c r="D30">
        <v>0</v>
      </c>
      <c r="E30">
        <v>0</v>
      </c>
      <c r="F30">
        <v>187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 t="s">
        <v>22</v>
      </c>
      <c r="R30" t="s">
        <v>38</v>
      </c>
    </row>
    <row r="31" spans="1:18" x14ac:dyDescent="0.25">
      <c r="A31">
        <v>256</v>
      </c>
      <c r="B31">
        <v>65</v>
      </c>
      <c r="C31">
        <v>0</v>
      </c>
      <c r="D31">
        <v>0</v>
      </c>
      <c r="E31">
        <v>0</v>
      </c>
      <c r="F31">
        <v>60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 t="s">
        <v>22</v>
      </c>
      <c r="R31" t="s">
        <v>39</v>
      </c>
    </row>
    <row r="32" spans="1:18" x14ac:dyDescent="0.25">
      <c r="A32">
        <v>240</v>
      </c>
      <c r="B32">
        <v>25</v>
      </c>
      <c r="C32">
        <v>0</v>
      </c>
      <c r="D32">
        <v>0</v>
      </c>
      <c r="E32">
        <v>0</v>
      </c>
      <c r="F32">
        <v>190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 t="s">
        <v>22</v>
      </c>
      <c r="R32" t="s">
        <v>40</v>
      </c>
    </row>
    <row r="33" spans="1:18" x14ac:dyDescent="0.25">
      <c r="A33">
        <v>215</v>
      </c>
      <c r="B33">
        <v>35</v>
      </c>
      <c r="C33">
        <v>0</v>
      </c>
      <c r="D33">
        <v>0</v>
      </c>
      <c r="E33">
        <v>0</v>
      </c>
      <c r="F33">
        <v>173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 t="s">
        <v>22</v>
      </c>
      <c r="R33" t="s">
        <v>41</v>
      </c>
    </row>
    <row r="34" spans="1:18" x14ac:dyDescent="0.25">
      <c r="A34">
        <v>191</v>
      </c>
      <c r="B34">
        <v>45</v>
      </c>
      <c r="C34">
        <v>0</v>
      </c>
      <c r="D34">
        <v>0</v>
      </c>
      <c r="E34">
        <v>0</v>
      </c>
      <c r="F34">
        <v>154</v>
      </c>
      <c r="G34">
        <v>2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 t="s">
        <v>22</v>
      </c>
      <c r="R34" t="s">
        <v>42</v>
      </c>
    </row>
    <row r="35" spans="1:18" x14ac:dyDescent="0.25">
      <c r="A35">
        <v>330</v>
      </c>
      <c r="B35">
        <v>5</v>
      </c>
      <c r="C35">
        <v>0</v>
      </c>
      <c r="D35">
        <v>0</v>
      </c>
      <c r="E35">
        <v>0</v>
      </c>
      <c r="F35">
        <v>0</v>
      </c>
      <c r="G35">
        <v>3</v>
      </c>
      <c r="H35">
        <v>1</v>
      </c>
      <c r="I35">
        <v>1</v>
      </c>
      <c r="J35">
        <v>1</v>
      </c>
      <c r="K35">
        <v>1</v>
      </c>
      <c r="L35">
        <v>0.56000000000000005</v>
      </c>
      <c r="M35">
        <v>2</v>
      </c>
      <c r="N35">
        <v>0</v>
      </c>
      <c r="O35">
        <v>0</v>
      </c>
      <c r="P35">
        <v>198</v>
      </c>
      <c r="Q35" t="s">
        <v>22</v>
      </c>
      <c r="R35" t="s">
        <v>43</v>
      </c>
    </row>
    <row r="36" spans="1:18" x14ac:dyDescent="0.25">
      <c r="A36">
        <v>222</v>
      </c>
      <c r="B36">
        <v>15</v>
      </c>
      <c r="C36">
        <v>0</v>
      </c>
      <c r="D36">
        <v>0</v>
      </c>
      <c r="E36">
        <v>0</v>
      </c>
      <c r="F36">
        <v>60</v>
      </c>
      <c r="G36">
        <v>3</v>
      </c>
      <c r="H36">
        <v>1</v>
      </c>
      <c r="I36">
        <v>1</v>
      </c>
      <c r="J36">
        <v>1</v>
      </c>
      <c r="K36">
        <v>1</v>
      </c>
      <c r="L36">
        <v>0.56000000000000005</v>
      </c>
      <c r="M36">
        <v>2</v>
      </c>
      <c r="N36">
        <v>0</v>
      </c>
      <c r="O36">
        <v>0</v>
      </c>
      <c r="P36">
        <v>200</v>
      </c>
      <c r="Q36" t="s">
        <v>22</v>
      </c>
      <c r="R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Tim Wilson</cp:lastModifiedBy>
  <dcterms:created xsi:type="dcterms:W3CDTF">2021-06-01T04:46:56Z</dcterms:created>
  <dcterms:modified xsi:type="dcterms:W3CDTF">2021-06-01T07:40:36Z</dcterms:modified>
</cp:coreProperties>
</file>