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Repos\COVIDModel_PI\Vic TB Elim Economic Models\VIC JAN\"/>
    </mc:Choice>
  </mc:AlternateContent>
  <xr:revisionPtr revIDLastSave="0" documentId="13_ncr:1_{379D9B5D-7B3A-4D5B-9E92-189F0F121AA4}" xr6:coauthVersionLast="45" xr6:coauthVersionMax="45" xr10:uidLastSave="{00000000-0000-0000-0000-000000000000}"/>
  <bookViews>
    <workbookView xWindow="1500" yWindow="630" windowWidth="24360" windowHeight="13125" xr2:uid="{EE0B00B8-BF29-4F39-A88F-C4EDD12A787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2" i="1" l="1"/>
  <c r="Q22" i="1"/>
  <c r="R22" i="1"/>
  <c r="S22" i="1"/>
  <c r="O22" i="1"/>
  <c r="R4" i="1"/>
  <c r="L3" i="1" s="1"/>
  <c r="L26" i="1" l="1"/>
  <c r="L35" i="1"/>
  <c r="S19" i="1" s="1"/>
  <c r="S21" i="1" s="1"/>
  <c r="L31" i="1"/>
  <c r="L19" i="1"/>
  <c r="L28" i="1"/>
  <c r="L18" i="1"/>
  <c r="L27" i="1"/>
  <c r="L17" i="1"/>
  <c r="P12" i="1" s="1"/>
  <c r="L36" i="1"/>
  <c r="L16" i="1"/>
  <c r="L25" i="1"/>
  <c r="L15" i="1"/>
  <c r="L34" i="1"/>
  <c r="L24" i="1"/>
  <c r="L12" i="1"/>
  <c r="L33" i="1"/>
  <c r="L23" i="1"/>
  <c r="L11" i="1"/>
  <c r="L32" i="1"/>
  <c r="L20" i="1"/>
  <c r="L10" i="1"/>
  <c r="L9" i="1"/>
  <c r="L8" i="1"/>
  <c r="L7" i="1"/>
  <c r="L6" i="1"/>
  <c r="L30" i="1"/>
  <c r="L22" i="1"/>
  <c r="L14" i="1"/>
  <c r="Q15" i="1" s="1"/>
  <c r="L2" i="1"/>
  <c r="L29" i="1"/>
  <c r="L21" i="1"/>
  <c r="L13" i="1"/>
  <c r="L5" i="1"/>
  <c r="L4" i="1"/>
  <c r="Q17" i="1" l="1"/>
  <c r="P10" i="1"/>
  <c r="Q16" i="1"/>
  <c r="Q21" i="1" s="1"/>
  <c r="O8" i="1"/>
  <c r="P13" i="1"/>
  <c r="P14" i="1"/>
  <c r="R18" i="1"/>
  <c r="R21" i="1" s="1"/>
  <c r="P11" i="1"/>
  <c r="P21" i="1" s="1"/>
  <c r="O9" i="1"/>
  <c r="O21" i="1" l="1"/>
</calcChain>
</file>

<file path=xl/sharedStrings.xml><?xml version="1.0" encoding="utf-8"?>
<sst xmlns="http://schemas.openxmlformats.org/spreadsheetml/2006/main" count="78" uniqueCount="62">
  <si>
    <t>totalAgents</t>
  </si>
  <si>
    <t>age</t>
  </si>
  <si>
    <t>atsi</t>
  </si>
  <si>
    <t>disability</t>
  </si>
  <si>
    <t>essential</t>
  </si>
  <si>
    <t>workerCount</t>
  </si>
  <si>
    <t>phase</t>
  </si>
  <si>
    <t>subPhase</t>
  </si>
  <si>
    <t>alreadyVaccinated</t>
  </si>
  <si>
    <t>comment</t>
  </si>
  <si>
    <t>Quarantine border</t>
  </si>
  <si>
    <t>Health/aged/disability care</t>
  </si>
  <si>
    <t>Other healthcare</t>
  </si>
  <si>
    <t>Defense/fire/police/etc</t>
  </si>
  <si>
    <t>Other critical workers</t>
  </si>
  <si>
    <t>70-79</t>
  </si>
  <si>
    <t>80-89</t>
  </si>
  <si>
    <t>90+</t>
  </si>
  <si>
    <t>ATSI 55-60</t>
  </si>
  <si>
    <t>ATSI 60-69</t>
  </si>
  <si>
    <t>18-29 with morbidity or disability</t>
  </si>
  <si>
    <t>30-39 with morbidity or disability</t>
  </si>
  <si>
    <t>40-49 with morbidity or disability</t>
  </si>
  <si>
    <t>50-59 with morbidity or disability</t>
  </si>
  <si>
    <t>60-69 with morbidity or disability</t>
  </si>
  <si>
    <t>ATSI 18-30</t>
  </si>
  <si>
    <t>ATSI 31-42</t>
  </si>
  <si>
    <t>ATSI 43-54</t>
  </si>
  <si>
    <t>50-59</t>
  </si>
  <si>
    <t>60-69</t>
  </si>
  <si>
    <t>18-30</t>
  </si>
  <si>
    <t>30-39</t>
  </si>
  <si>
    <t>40-49</t>
  </si>
  <si>
    <t>ages 0-10</t>
  </si>
  <si>
    <t>ages 10-17</t>
  </si>
  <si>
    <t>VicPop</t>
  </si>
  <si>
    <t>ModelPop</t>
  </si>
  <si>
    <t>People</t>
  </si>
  <si>
    <t>Phase</t>
  </si>
  <si>
    <t>Sub Phase</t>
  </si>
  <si>
    <t>a</t>
  </si>
  <si>
    <t>b</t>
  </si>
  <si>
    <t>Quarantine and border control</t>
  </si>
  <si>
    <t>Health, aged care, disability care</t>
  </si>
  <si>
    <t xml:space="preserve">Other healthcare </t>
  </si>
  <si>
    <t>Disabled/comorbidity 18-69</t>
  </si>
  <si>
    <t>Remaining people aged 50-69</t>
  </si>
  <si>
    <t>Remaining people aged 70+</t>
  </si>
  <si>
    <t>Remaining people aged 18-49</t>
  </si>
  <si>
    <t>Remaining people aged 0-17</t>
  </si>
  <si>
    <t>Phase start day</t>
  </si>
  <si>
    <t>Percentage of population</t>
  </si>
  <si>
    <t>Aboriginal/TSI 18-54</t>
  </si>
  <si>
    <t>Aboriginal/TSI 55-69</t>
  </si>
  <si>
    <t>Defence/fire/police/etc</t>
  </si>
  <si>
    <t>Base Risk</t>
  </si>
  <si>
    <t>Overseas Risk Scale</t>
  </si>
  <si>
    <t>Overseas Trials</t>
  </si>
  <si>
    <t>Expected Incursions Per Day</t>
  </si>
  <si>
    <t>1</t>
  </si>
  <si>
    <t>2</t>
  </si>
  <si>
    <t>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</si>
</sst>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10" fontId="0" fillId="0" borderId="1" xfId="0" applyNumberFormat="1" applyBorder="1"/>
    <xf numFmtId="0" fontId="0" fillId="0" borderId="1" xfId="0" applyFill="1" applyBorder="1"/>
    <xf numFmtId="0" fontId="0" fillId="0" borderId="1" xfId="0" quotePrefix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ADBFD-5F66-43FB-A4CF-DFEFC91FCFE5}">
  <dimension ref="A1:S36"/>
  <sheetViews>
    <sheetView tabSelected="1" workbookViewId="0">
      <selection activeCell="N6" sqref="N6:S22"/>
    </sheetView>
  </sheetViews>
  <sheetFormatPr defaultRowHeight="15" x14ac:dyDescent="0.25"/>
  <cols>
    <col min="1" max="1" width="11.28515625" bestFit="1" customWidth="1"/>
    <col min="8" max="8" width="9.42578125" bestFit="1" customWidth="1"/>
    <col min="9" max="9" width="17.5703125" bestFit="1" customWidth="1"/>
    <col min="10" max="10" width="30.85546875" bestFit="1" customWidth="1"/>
    <col min="14" max="14" width="30.28515625" bestFit="1" customWidth="1"/>
    <col min="19" max="19" width="10.140625" bestFit="1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L1" t="s">
        <v>37</v>
      </c>
    </row>
    <row r="2" spans="1:19" x14ac:dyDescent="0.25">
      <c r="A2">
        <v>3</v>
      </c>
      <c r="B2">
        <v>25</v>
      </c>
      <c r="C2">
        <v>0</v>
      </c>
      <c r="D2">
        <v>0</v>
      </c>
      <c r="E2">
        <v>1</v>
      </c>
      <c r="F2">
        <v>3</v>
      </c>
      <c r="G2">
        <v>1</v>
      </c>
      <c r="H2">
        <v>1</v>
      </c>
      <c r="I2">
        <v>0</v>
      </c>
      <c r="J2" t="s">
        <v>10</v>
      </c>
      <c r="L2">
        <f>A2*$R$4/$S$4</f>
        <v>8034</v>
      </c>
    </row>
    <row r="3" spans="1:19" x14ac:dyDescent="0.25">
      <c r="A3">
        <v>2</v>
      </c>
      <c r="B3">
        <v>35</v>
      </c>
      <c r="C3">
        <v>0</v>
      </c>
      <c r="D3">
        <v>0</v>
      </c>
      <c r="E3">
        <v>1</v>
      </c>
      <c r="F3">
        <v>2</v>
      </c>
      <c r="G3">
        <v>1</v>
      </c>
      <c r="H3">
        <v>1</v>
      </c>
      <c r="I3">
        <v>0</v>
      </c>
      <c r="J3" t="s">
        <v>10</v>
      </c>
      <c r="L3">
        <f>A3*$R$4/$S$4</f>
        <v>5356</v>
      </c>
      <c r="O3" t="s">
        <v>55</v>
      </c>
      <c r="R3" t="s">
        <v>35</v>
      </c>
      <c r="S3" t="s">
        <v>36</v>
      </c>
    </row>
    <row r="4" spans="1:19" x14ac:dyDescent="0.25">
      <c r="A4">
        <v>2</v>
      </c>
      <c r="B4">
        <v>45</v>
      </c>
      <c r="C4">
        <v>0</v>
      </c>
      <c r="D4">
        <v>0</v>
      </c>
      <c r="E4">
        <v>1</v>
      </c>
      <c r="F4">
        <v>2</v>
      </c>
      <c r="G4">
        <v>1</v>
      </c>
      <c r="H4">
        <v>1</v>
      </c>
      <c r="I4">
        <v>0</v>
      </c>
      <c r="J4" t="s">
        <v>10</v>
      </c>
      <c r="L4">
        <f>A4*$R$4/$S$4</f>
        <v>5356</v>
      </c>
      <c r="O4">
        <v>4.0000000000000001E-3</v>
      </c>
      <c r="R4">
        <f>6.695*10^6</f>
        <v>6695000</v>
      </c>
      <c r="S4">
        <v>2500</v>
      </c>
    </row>
    <row r="5" spans="1:19" x14ac:dyDescent="0.25">
      <c r="A5">
        <v>22</v>
      </c>
      <c r="B5">
        <v>25</v>
      </c>
      <c r="C5">
        <v>0</v>
      </c>
      <c r="D5">
        <v>0</v>
      </c>
      <c r="E5">
        <v>1</v>
      </c>
      <c r="F5">
        <v>22</v>
      </c>
      <c r="G5">
        <v>1</v>
      </c>
      <c r="H5">
        <v>1</v>
      </c>
      <c r="I5">
        <v>0</v>
      </c>
      <c r="J5" t="s">
        <v>11</v>
      </c>
      <c r="L5">
        <f>A5*$R$4/$S$4</f>
        <v>58916</v>
      </c>
    </row>
    <row r="6" spans="1:19" x14ac:dyDescent="0.25">
      <c r="A6">
        <v>20</v>
      </c>
      <c r="B6">
        <v>35</v>
      </c>
      <c r="C6">
        <v>0</v>
      </c>
      <c r="D6">
        <v>0</v>
      </c>
      <c r="E6">
        <v>1</v>
      </c>
      <c r="F6">
        <v>20</v>
      </c>
      <c r="G6">
        <v>1</v>
      </c>
      <c r="H6">
        <v>1</v>
      </c>
      <c r="I6">
        <v>0</v>
      </c>
      <c r="J6" t="s">
        <v>11</v>
      </c>
      <c r="L6">
        <f>A6*$R$4/$S$4</f>
        <v>53560</v>
      </c>
      <c r="N6" s="1" t="s">
        <v>38</v>
      </c>
      <c r="O6" s="4" t="s">
        <v>59</v>
      </c>
      <c r="P6" s="4" t="s">
        <v>59</v>
      </c>
      <c r="Q6" s="4" t="s">
        <v>60</v>
      </c>
      <c r="R6" s="4" t="s">
        <v>60</v>
      </c>
      <c r="S6" s="4" t="s">
        <v>61</v>
      </c>
    </row>
    <row r="7" spans="1:19" x14ac:dyDescent="0.25">
      <c r="A7">
        <v>17</v>
      </c>
      <c r="B7">
        <v>45</v>
      </c>
      <c r="C7">
        <v>0</v>
      </c>
      <c r="D7">
        <v>0</v>
      </c>
      <c r="E7">
        <v>1</v>
      </c>
      <c r="F7">
        <v>17</v>
      </c>
      <c r="G7">
        <v>1</v>
      </c>
      <c r="H7">
        <v>1</v>
      </c>
      <c r="I7">
        <v>0</v>
      </c>
      <c r="J7" t="s">
        <v>11</v>
      </c>
      <c r="L7">
        <f>A7*$R$4/$S$4</f>
        <v>45526</v>
      </c>
      <c r="N7" s="1" t="s">
        <v>39</v>
      </c>
      <c r="O7" s="1" t="s">
        <v>40</v>
      </c>
      <c r="P7" s="1" t="s">
        <v>41</v>
      </c>
      <c r="Q7" s="1" t="s">
        <v>40</v>
      </c>
      <c r="R7" s="1" t="s">
        <v>41</v>
      </c>
      <c r="S7" s="1" t="s">
        <v>40</v>
      </c>
    </row>
    <row r="8" spans="1:19" x14ac:dyDescent="0.25">
      <c r="A8">
        <v>36</v>
      </c>
      <c r="B8">
        <v>25</v>
      </c>
      <c r="C8">
        <v>0</v>
      </c>
      <c r="D8">
        <v>0</v>
      </c>
      <c r="E8">
        <v>1</v>
      </c>
      <c r="F8">
        <v>36</v>
      </c>
      <c r="G8">
        <v>1</v>
      </c>
      <c r="H8">
        <v>2</v>
      </c>
      <c r="I8">
        <v>0</v>
      </c>
      <c r="J8" t="s">
        <v>12</v>
      </c>
      <c r="L8">
        <f>A8*$R$4/$S$4</f>
        <v>96408</v>
      </c>
      <c r="N8" s="1" t="s">
        <v>42</v>
      </c>
      <c r="O8" s="1">
        <f>L2+L3+L4</f>
        <v>18746</v>
      </c>
      <c r="P8" s="1"/>
      <c r="Q8" s="1"/>
      <c r="R8" s="1"/>
      <c r="S8" s="1"/>
    </row>
    <row r="9" spans="1:19" x14ac:dyDescent="0.25">
      <c r="A9">
        <v>30</v>
      </c>
      <c r="B9">
        <v>35</v>
      </c>
      <c r="C9">
        <v>0</v>
      </c>
      <c r="D9">
        <v>0</v>
      </c>
      <c r="E9">
        <v>1</v>
      </c>
      <c r="F9">
        <v>30</v>
      </c>
      <c r="G9">
        <v>1</v>
      </c>
      <c r="H9">
        <v>2</v>
      </c>
      <c r="I9">
        <v>0</v>
      </c>
      <c r="J9" t="s">
        <v>12</v>
      </c>
      <c r="L9">
        <f>A9*$R$4/$S$4</f>
        <v>80340</v>
      </c>
      <c r="N9" s="1" t="s">
        <v>43</v>
      </c>
      <c r="O9" s="1">
        <f>SUM(L5:L7)</f>
        <v>158002</v>
      </c>
      <c r="P9" s="1"/>
      <c r="Q9" s="1"/>
      <c r="R9" s="1"/>
      <c r="S9" s="1"/>
    </row>
    <row r="10" spans="1:19" x14ac:dyDescent="0.25">
      <c r="A10">
        <v>27</v>
      </c>
      <c r="B10">
        <v>45</v>
      </c>
      <c r="C10">
        <v>0</v>
      </c>
      <c r="D10">
        <v>0</v>
      </c>
      <c r="E10">
        <v>1</v>
      </c>
      <c r="F10">
        <v>27</v>
      </c>
      <c r="G10">
        <v>1</v>
      </c>
      <c r="H10">
        <v>2</v>
      </c>
      <c r="I10">
        <v>0</v>
      </c>
      <c r="J10" t="s">
        <v>12</v>
      </c>
      <c r="L10">
        <f>A10*$R$4/$S$4</f>
        <v>72306</v>
      </c>
      <c r="N10" s="1" t="s">
        <v>44</v>
      </c>
      <c r="O10" s="1"/>
      <c r="P10" s="1">
        <f>SUM(L8:L10)</f>
        <v>249054</v>
      </c>
      <c r="Q10" s="1"/>
      <c r="R10" s="1"/>
      <c r="S10" s="1"/>
    </row>
    <row r="11" spans="1:19" x14ac:dyDescent="0.25">
      <c r="A11">
        <v>8</v>
      </c>
      <c r="B11">
        <v>25</v>
      </c>
      <c r="C11">
        <v>0</v>
      </c>
      <c r="D11">
        <v>0</v>
      </c>
      <c r="E11">
        <v>1</v>
      </c>
      <c r="F11">
        <v>8</v>
      </c>
      <c r="G11">
        <v>1</v>
      </c>
      <c r="H11">
        <v>2</v>
      </c>
      <c r="I11">
        <v>0</v>
      </c>
      <c r="J11" t="s">
        <v>13</v>
      </c>
      <c r="L11">
        <f>A11*$R$4/$S$4</f>
        <v>21424</v>
      </c>
      <c r="N11" s="1" t="s">
        <v>54</v>
      </c>
      <c r="O11" s="1"/>
      <c r="P11" s="1">
        <f>SUM(L11:L13)</f>
        <v>50882</v>
      </c>
      <c r="Q11" s="1"/>
      <c r="R11" s="1"/>
      <c r="S11" s="1"/>
    </row>
    <row r="12" spans="1:19" x14ac:dyDescent="0.25">
      <c r="A12">
        <v>6</v>
      </c>
      <c r="B12">
        <v>35</v>
      </c>
      <c r="C12">
        <v>0</v>
      </c>
      <c r="D12">
        <v>0</v>
      </c>
      <c r="E12">
        <v>1</v>
      </c>
      <c r="F12">
        <v>6</v>
      </c>
      <c r="G12">
        <v>1</v>
      </c>
      <c r="H12">
        <v>2</v>
      </c>
      <c r="I12">
        <v>0</v>
      </c>
      <c r="J12" t="s">
        <v>13</v>
      </c>
      <c r="L12">
        <f>A12*$R$4/$S$4</f>
        <v>16068</v>
      </c>
      <c r="N12" s="1" t="s">
        <v>47</v>
      </c>
      <c r="O12" s="1"/>
      <c r="P12" s="1">
        <f>SUM(L17:L19)</f>
        <v>755196</v>
      </c>
      <c r="Q12" s="1"/>
      <c r="R12" s="1"/>
      <c r="S12" s="1"/>
    </row>
    <row r="13" spans="1:19" x14ac:dyDescent="0.25">
      <c r="A13">
        <v>5</v>
      </c>
      <c r="B13">
        <v>45</v>
      </c>
      <c r="C13">
        <v>0</v>
      </c>
      <c r="D13">
        <v>0</v>
      </c>
      <c r="E13">
        <v>1</v>
      </c>
      <c r="F13">
        <v>5</v>
      </c>
      <c r="G13">
        <v>1</v>
      </c>
      <c r="H13">
        <v>2</v>
      </c>
      <c r="I13">
        <v>0</v>
      </c>
      <c r="J13" t="s">
        <v>13</v>
      </c>
      <c r="L13">
        <f>A13*$R$4/$S$4</f>
        <v>13390</v>
      </c>
      <c r="N13" s="1" t="s">
        <v>53</v>
      </c>
      <c r="O13" s="1"/>
      <c r="P13" s="1">
        <f>SUM(L20:L21)</f>
        <v>21424</v>
      </c>
      <c r="Q13" s="1"/>
      <c r="R13" s="1"/>
      <c r="S13" s="1"/>
    </row>
    <row r="14" spans="1:19" x14ac:dyDescent="0.25">
      <c r="A14">
        <v>16</v>
      </c>
      <c r="B14">
        <v>25</v>
      </c>
      <c r="C14">
        <v>0</v>
      </c>
      <c r="D14">
        <v>0</v>
      </c>
      <c r="E14">
        <v>1</v>
      </c>
      <c r="F14">
        <v>16</v>
      </c>
      <c r="G14">
        <v>2</v>
      </c>
      <c r="H14">
        <v>1</v>
      </c>
      <c r="I14">
        <v>0</v>
      </c>
      <c r="J14" t="s">
        <v>14</v>
      </c>
      <c r="L14">
        <f>A14*$R$4/$S$4</f>
        <v>42848</v>
      </c>
      <c r="N14" s="1" t="s">
        <v>45</v>
      </c>
      <c r="O14" s="1"/>
      <c r="P14" s="1">
        <f>SUM(L22:L26)</f>
        <v>522210</v>
      </c>
      <c r="Q14" s="1"/>
      <c r="R14" s="1"/>
      <c r="S14" s="1"/>
    </row>
    <row r="15" spans="1:19" x14ac:dyDescent="0.25">
      <c r="A15">
        <v>15</v>
      </c>
      <c r="B15">
        <v>35</v>
      </c>
      <c r="C15">
        <v>0</v>
      </c>
      <c r="D15">
        <v>0</v>
      </c>
      <c r="E15">
        <v>1</v>
      </c>
      <c r="F15">
        <v>15</v>
      </c>
      <c r="G15">
        <v>2</v>
      </c>
      <c r="H15">
        <v>1</v>
      </c>
      <c r="I15">
        <v>0</v>
      </c>
      <c r="J15" t="s">
        <v>14</v>
      </c>
      <c r="L15">
        <f>A15*$R$4/$S$4</f>
        <v>40170</v>
      </c>
      <c r="N15" s="1" t="s">
        <v>14</v>
      </c>
      <c r="O15" s="1"/>
      <c r="P15" s="1"/>
      <c r="Q15" s="1">
        <f>SUM(L14:L16)</f>
        <v>117832</v>
      </c>
      <c r="R15" s="1"/>
      <c r="S15" s="1"/>
    </row>
    <row r="16" spans="1:19" x14ac:dyDescent="0.25">
      <c r="A16">
        <v>13</v>
      </c>
      <c r="B16">
        <v>45</v>
      </c>
      <c r="C16">
        <v>0</v>
      </c>
      <c r="D16">
        <v>0</v>
      </c>
      <c r="E16">
        <v>1</v>
      </c>
      <c r="F16">
        <v>13</v>
      </c>
      <c r="G16">
        <v>2</v>
      </c>
      <c r="H16">
        <v>1</v>
      </c>
      <c r="I16">
        <v>0</v>
      </c>
      <c r="J16" t="s">
        <v>14</v>
      </c>
      <c r="L16">
        <f>A16*$R$4/$S$4</f>
        <v>34814</v>
      </c>
      <c r="N16" s="1" t="s">
        <v>52</v>
      </c>
      <c r="O16" s="1"/>
      <c r="P16" s="1"/>
      <c r="Q16" s="1">
        <f>SUM(L27:L29)</f>
        <v>101764</v>
      </c>
      <c r="R16" s="1"/>
      <c r="S16" s="1"/>
    </row>
    <row r="17" spans="1:19" x14ac:dyDescent="0.25">
      <c r="A17">
        <v>180</v>
      </c>
      <c r="B17">
        <v>75</v>
      </c>
      <c r="C17">
        <v>0</v>
      </c>
      <c r="D17">
        <v>0</v>
      </c>
      <c r="E17">
        <v>0</v>
      </c>
      <c r="F17">
        <v>23</v>
      </c>
      <c r="G17">
        <v>1</v>
      </c>
      <c r="H17">
        <v>2</v>
      </c>
      <c r="I17">
        <v>0</v>
      </c>
      <c r="J17" t="s">
        <v>15</v>
      </c>
      <c r="L17">
        <f>A17*$R$4/$S$4</f>
        <v>482040</v>
      </c>
      <c r="N17" s="1" t="s">
        <v>46</v>
      </c>
      <c r="O17" s="1"/>
      <c r="P17" s="1"/>
      <c r="Q17" s="1">
        <f>SUM(L30:L31)</f>
        <v>1491646</v>
      </c>
      <c r="R17" s="1"/>
      <c r="S17" s="1"/>
    </row>
    <row r="18" spans="1:19" x14ac:dyDescent="0.25">
      <c r="A18">
        <v>82</v>
      </c>
      <c r="B18">
        <v>85</v>
      </c>
      <c r="C18">
        <v>0</v>
      </c>
      <c r="D18">
        <v>0</v>
      </c>
      <c r="E18">
        <v>0</v>
      </c>
      <c r="F18">
        <v>12</v>
      </c>
      <c r="G18">
        <v>1</v>
      </c>
      <c r="H18">
        <v>2</v>
      </c>
      <c r="I18">
        <v>0</v>
      </c>
      <c r="J18" t="s">
        <v>16</v>
      </c>
      <c r="L18">
        <f>A18*$R$4/$S$4</f>
        <v>219596</v>
      </c>
      <c r="N18" s="1" t="s">
        <v>48</v>
      </c>
      <c r="O18" s="1"/>
      <c r="P18" s="1"/>
      <c r="Q18" s="1"/>
      <c r="R18" s="1">
        <f>SUM(L32:L34)</f>
        <v>1729988</v>
      </c>
      <c r="S18" s="1"/>
    </row>
    <row r="19" spans="1:19" x14ac:dyDescent="0.25">
      <c r="A19">
        <v>20</v>
      </c>
      <c r="B19">
        <v>95</v>
      </c>
      <c r="C19">
        <v>0</v>
      </c>
      <c r="D19">
        <v>0</v>
      </c>
      <c r="E19">
        <v>0</v>
      </c>
      <c r="F19">
        <v>3</v>
      </c>
      <c r="G19">
        <v>1</v>
      </c>
      <c r="H19">
        <v>2</v>
      </c>
      <c r="I19">
        <v>0</v>
      </c>
      <c r="J19" t="s">
        <v>17</v>
      </c>
      <c r="L19">
        <f>A19*$R$4/$S$4</f>
        <v>53560</v>
      </c>
      <c r="N19" s="1" t="s">
        <v>49</v>
      </c>
      <c r="O19" s="1"/>
      <c r="P19" s="1"/>
      <c r="Q19" s="1"/>
      <c r="R19" s="1"/>
      <c r="S19" s="1">
        <f>SUM(L35:L36)</f>
        <v>1478256</v>
      </c>
    </row>
    <row r="20" spans="1:19" x14ac:dyDescent="0.25">
      <c r="A20">
        <v>4</v>
      </c>
      <c r="B20">
        <v>55</v>
      </c>
      <c r="C20">
        <v>1</v>
      </c>
      <c r="D20">
        <v>0</v>
      </c>
      <c r="E20">
        <v>0</v>
      </c>
      <c r="F20">
        <v>2</v>
      </c>
      <c r="G20">
        <v>1</v>
      </c>
      <c r="H20">
        <v>2</v>
      </c>
      <c r="I20">
        <v>0</v>
      </c>
      <c r="J20" t="s">
        <v>18</v>
      </c>
      <c r="L20">
        <f>A20*$R$4/$S$4</f>
        <v>10712</v>
      </c>
      <c r="N20" s="1" t="s">
        <v>50</v>
      </c>
      <c r="O20" s="1">
        <v>0</v>
      </c>
      <c r="P20" s="1">
        <v>10</v>
      </c>
      <c r="Q20" s="1">
        <v>91</v>
      </c>
      <c r="R20" s="1">
        <v>182</v>
      </c>
      <c r="S20" s="1">
        <v>273</v>
      </c>
    </row>
    <row r="21" spans="1:19" x14ac:dyDescent="0.25">
      <c r="A21">
        <v>4</v>
      </c>
      <c r="B21">
        <v>65</v>
      </c>
      <c r="C21">
        <v>1</v>
      </c>
      <c r="D21">
        <v>0</v>
      </c>
      <c r="E21">
        <v>0</v>
      </c>
      <c r="F21">
        <v>1</v>
      </c>
      <c r="G21">
        <v>1</v>
      </c>
      <c r="H21">
        <v>2</v>
      </c>
      <c r="I21">
        <v>0</v>
      </c>
      <c r="J21" t="s">
        <v>19</v>
      </c>
      <c r="L21">
        <f>A21*$R$4/$S$4</f>
        <v>10712</v>
      </c>
      <c r="N21" s="1" t="s">
        <v>51</v>
      </c>
      <c r="O21" s="2">
        <f>SUM(O8:O19)/$R$4</f>
        <v>2.64E-2</v>
      </c>
      <c r="P21" s="2">
        <f t="shared" ref="P21:S21" si="0">SUM(P8:P19)/$R$4</f>
        <v>0.23880000000000001</v>
      </c>
      <c r="Q21" s="2">
        <f t="shared" si="0"/>
        <v>0.25559999999999999</v>
      </c>
      <c r="R21" s="2">
        <f t="shared" si="0"/>
        <v>0.25840000000000002</v>
      </c>
      <c r="S21" s="2">
        <f t="shared" si="0"/>
        <v>0.2208</v>
      </c>
    </row>
    <row r="22" spans="1:19" x14ac:dyDescent="0.25">
      <c r="A22">
        <v>44</v>
      </c>
      <c r="B22">
        <v>25</v>
      </c>
      <c r="C22">
        <v>0</v>
      </c>
      <c r="D22">
        <v>1</v>
      </c>
      <c r="E22">
        <v>0</v>
      </c>
      <c r="F22">
        <v>35</v>
      </c>
      <c r="G22">
        <v>1</v>
      </c>
      <c r="H22">
        <v>2</v>
      </c>
      <c r="I22">
        <v>0</v>
      </c>
      <c r="J22" t="s">
        <v>20</v>
      </c>
      <c r="L22">
        <f>A22*$R$4/$S$4</f>
        <v>117832</v>
      </c>
      <c r="N22" s="3" t="s">
        <v>58</v>
      </c>
      <c r="O22" s="1">
        <f>$O$4*O27*O28</f>
        <v>8.0000000000000002E-3</v>
      </c>
      <c r="P22" s="1">
        <f t="shared" ref="P22:S22" si="1">$O$4*P27*P28</f>
        <v>8.0000000000000002E-3</v>
      </c>
      <c r="Q22" s="1">
        <f t="shared" si="1"/>
        <v>3.2000000000000001E-2</v>
      </c>
      <c r="R22" s="1">
        <f t="shared" si="1"/>
        <v>0.128</v>
      </c>
      <c r="S22" s="1">
        <f t="shared" si="1"/>
        <v>0.51200000000000001</v>
      </c>
    </row>
    <row r="23" spans="1:19" x14ac:dyDescent="0.25">
      <c r="A23">
        <v>44</v>
      </c>
      <c r="B23">
        <v>35</v>
      </c>
      <c r="C23">
        <v>0</v>
      </c>
      <c r="D23">
        <v>1</v>
      </c>
      <c r="E23">
        <v>0</v>
      </c>
      <c r="F23">
        <v>35</v>
      </c>
      <c r="G23">
        <v>1</v>
      </c>
      <c r="H23">
        <v>2</v>
      </c>
      <c r="I23">
        <v>0</v>
      </c>
      <c r="J23" t="s">
        <v>21</v>
      </c>
      <c r="L23">
        <f>A23*$R$4/$S$4</f>
        <v>117832</v>
      </c>
    </row>
    <row r="24" spans="1:19" x14ac:dyDescent="0.25">
      <c r="A24">
        <v>39</v>
      </c>
      <c r="B24">
        <v>45</v>
      </c>
      <c r="C24">
        <v>0</v>
      </c>
      <c r="D24">
        <v>1</v>
      </c>
      <c r="E24">
        <v>0</v>
      </c>
      <c r="F24">
        <v>31</v>
      </c>
      <c r="G24">
        <v>1</v>
      </c>
      <c r="H24">
        <v>2</v>
      </c>
      <c r="I24">
        <v>0</v>
      </c>
      <c r="J24" t="s">
        <v>22</v>
      </c>
      <c r="L24">
        <f>A24*$R$4/$S$4</f>
        <v>104442</v>
      </c>
    </row>
    <row r="25" spans="1:19" x14ac:dyDescent="0.25">
      <c r="A25">
        <v>37</v>
      </c>
      <c r="B25">
        <v>55</v>
      </c>
      <c r="C25">
        <v>0</v>
      </c>
      <c r="D25">
        <v>1</v>
      </c>
      <c r="E25">
        <v>0</v>
      </c>
      <c r="F25">
        <v>23</v>
      </c>
      <c r="G25">
        <v>1</v>
      </c>
      <c r="H25">
        <v>2</v>
      </c>
      <c r="I25">
        <v>0</v>
      </c>
      <c r="J25" t="s">
        <v>23</v>
      </c>
      <c r="L25">
        <f>A25*$R$4/$S$4</f>
        <v>99086</v>
      </c>
    </row>
    <row r="26" spans="1:19" x14ac:dyDescent="0.25">
      <c r="A26">
        <v>31</v>
      </c>
      <c r="B26">
        <v>65</v>
      </c>
      <c r="C26">
        <v>0</v>
      </c>
      <c r="D26">
        <v>1</v>
      </c>
      <c r="E26">
        <v>0</v>
      </c>
      <c r="F26">
        <v>7</v>
      </c>
      <c r="G26">
        <v>1</v>
      </c>
      <c r="H26">
        <v>2</v>
      </c>
      <c r="I26">
        <v>0</v>
      </c>
      <c r="J26" t="s">
        <v>24</v>
      </c>
      <c r="L26">
        <f>A26*$R$4/$S$4</f>
        <v>83018</v>
      </c>
    </row>
    <row r="27" spans="1:19" x14ac:dyDescent="0.25">
      <c r="A27">
        <v>15</v>
      </c>
      <c r="B27">
        <v>25</v>
      </c>
      <c r="C27">
        <v>1</v>
      </c>
      <c r="D27">
        <v>0</v>
      </c>
      <c r="E27">
        <v>0</v>
      </c>
      <c r="F27">
        <v>12</v>
      </c>
      <c r="G27">
        <v>2</v>
      </c>
      <c r="H27">
        <v>1</v>
      </c>
      <c r="I27">
        <v>0</v>
      </c>
      <c r="J27" t="s">
        <v>25</v>
      </c>
      <c r="L27">
        <f>A27*$R$4/$S$4</f>
        <v>40170</v>
      </c>
      <c r="N27" t="s">
        <v>56</v>
      </c>
      <c r="O27">
        <v>1</v>
      </c>
      <c r="P27">
        <v>1</v>
      </c>
      <c r="Q27">
        <v>2</v>
      </c>
      <c r="R27">
        <v>4</v>
      </c>
      <c r="S27">
        <v>8</v>
      </c>
    </row>
    <row r="28" spans="1:19" x14ac:dyDescent="0.25">
      <c r="A28">
        <v>13</v>
      </c>
      <c r="B28">
        <v>35</v>
      </c>
      <c r="C28">
        <v>1</v>
      </c>
      <c r="D28">
        <v>0</v>
      </c>
      <c r="E28">
        <v>0</v>
      </c>
      <c r="F28">
        <v>10</v>
      </c>
      <c r="G28">
        <v>2</v>
      </c>
      <c r="H28">
        <v>1</v>
      </c>
      <c r="I28">
        <v>0</v>
      </c>
      <c r="J28" t="s">
        <v>26</v>
      </c>
      <c r="L28">
        <f>A28*$R$4/$S$4</f>
        <v>34814</v>
      </c>
      <c r="N28" t="s">
        <v>57</v>
      </c>
      <c r="O28">
        <v>2</v>
      </c>
      <c r="P28">
        <v>2</v>
      </c>
      <c r="Q28">
        <v>4</v>
      </c>
      <c r="R28">
        <v>8</v>
      </c>
      <c r="S28">
        <v>16</v>
      </c>
    </row>
    <row r="29" spans="1:19" x14ac:dyDescent="0.25">
      <c r="A29">
        <v>10</v>
      </c>
      <c r="B29">
        <v>45</v>
      </c>
      <c r="C29">
        <v>1</v>
      </c>
      <c r="D29">
        <v>0</v>
      </c>
      <c r="E29">
        <v>0</v>
      </c>
      <c r="F29">
        <v>8</v>
      </c>
      <c r="G29">
        <v>2</v>
      </c>
      <c r="H29">
        <v>1</v>
      </c>
      <c r="I29">
        <v>0</v>
      </c>
      <c r="J29" t="s">
        <v>27</v>
      </c>
      <c r="L29">
        <f>A29*$R$4/$S$4</f>
        <v>26780</v>
      </c>
    </row>
    <row r="30" spans="1:19" x14ac:dyDescent="0.25">
      <c r="A30">
        <v>301</v>
      </c>
      <c r="B30">
        <v>55</v>
      </c>
      <c r="C30">
        <v>0</v>
      </c>
      <c r="D30">
        <v>0</v>
      </c>
      <c r="E30">
        <v>0</v>
      </c>
      <c r="F30">
        <v>187</v>
      </c>
      <c r="G30">
        <v>2</v>
      </c>
      <c r="H30">
        <v>1</v>
      </c>
      <c r="I30">
        <v>0</v>
      </c>
      <c r="J30" t="s">
        <v>28</v>
      </c>
      <c r="L30">
        <f>A30*$R$4/$S$4</f>
        <v>806078</v>
      </c>
    </row>
    <row r="31" spans="1:19" x14ac:dyDescent="0.25">
      <c r="A31">
        <v>256</v>
      </c>
      <c r="B31">
        <v>65</v>
      </c>
      <c r="C31">
        <v>0</v>
      </c>
      <c r="D31">
        <v>0</v>
      </c>
      <c r="E31">
        <v>0</v>
      </c>
      <c r="F31">
        <v>60</v>
      </c>
      <c r="G31">
        <v>2</v>
      </c>
      <c r="H31">
        <v>1</v>
      </c>
      <c r="I31">
        <v>0</v>
      </c>
      <c r="J31" t="s">
        <v>29</v>
      </c>
      <c r="L31">
        <f>A31*$R$4/$S$4</f>
        <v>685568</v>
      </c>
    </row>
    <row r="32" spans="1:19" x14ac:dyDescent="0.25">
      <c r="A32">
        <v>240</v>
      </c>
      <c r="B32">
        <v>25</v>
      </c>
      <c r="C32">
        <v>0</v>
      </c>
      <c r="D32">
        <v>0</v>
      </c>
      <c r="E32">
        <v>0</v>
      </c>
      <c r="F32">
        <v>190</v>
      </c>
      <c r="G32">
        <v>2</v>
      </c>
      <c r="H32">
        <v>2</v>
      </c>
      <c r="I32">
        <v>0</v>
      </c>
      <c r="J32" t="s">
        <v>30</v>
      </c>
      <c r="L32">
        <f>A32*$R$4/$S$4</f>
        <v>642720</v>
      </c>
    </row>
    <row r="33" spans="1:12" x14ac:dyDescent="0.25">
      <c r="A33">
        <v>215</v>
      </c>
      <c r="B33">
        <v>35</v>
      </c>
      <c r="C33">
        <v>0</v>
      </c>
      <c r="D33">
        <v>0</v>
      </c>
      <c r="E33">
        <v>0</v>
      </c>
      <c r="F33">
        <v>173</v>
      </c>
      <c r="G33">
        <v>2</v>
      </c>
      <c r="H33">
        <v>2</v>
      </c>
      <c r="I33">
        <v>0</v>
      </c>
      <c r="J33" t="s">
        <v>31</v>
      </c>
      <c r="L33">
        <f>A33*$R$4/$S$4</f>
        <v>575770</v>
      </c>
    </row>
    <row r="34" spans="1:12" x14ac:dyDescent="0.25">
      <c r="A34">
        <v>191</v>
      </c>
      <c r="B34">
        <v>45</v>
      </c>
      <c r="C34">
        <v>0</v>
      </c>
      <c r="D34">
        <v>0</v>
      </c>
      <c r="E34">
        <v>0</v>
      </c>
      <c r="F34">
        <v>154</v>
      </c>
      <c r="G34">
        <v>2</v>
      </c>
      <c r="H34">
        <v>2</v>
      </c>
      <c r="I34">
        <v>0</v>
      </c>
      <c r="J34" t="s">
        <v>32</v>
      </c>
      <c r="L34">
        <f>A34*$R$4/$S$4</f>
        <v>511498</v>
      </c>
    </row>
    <row r="35" spans="1:12" x14ac:dyDescent="0.25">
      <c r="A35">
        <v>330</v>
      </c>
      <c r="B35">
        <v>5</v>
      </c>
      <c r="C35">
        <v>0</v>
      </c>
      <c r="D35">
        <v>0</v>
      </c>
      <c r="E35">
        <v>0</v>
      </c>
      <c r="F35">
        <v>0</v>
      </c>
      <c r="G35">
        <v>3</v>
      </c>
      <c r="H35">
        <v>1</v>
      </c>
      <c r="I35">
        <v>0</v>
      </c>
      <c r="J35" t="s">
        <v>33</v>
      </c>
      <c r="L35">
        <f>A35*$R$4/$S$4</f>
        <v>883740</v>
      </c>
    </row>
    <row r="36" spans="1:12" x14ac:dyDescent="0.25">
      <c r="A36">
        <v>222</v>
      </c>
      <c r="B36">
        <v>15</v>
      </c>
      <c r="C36">
        <v>0</v>
      </c>
      <c r="D36">
        <v>0</v>
      </c>
      <c r="E36">
        <v>0</v>
      </c>
      <c r="F36">
        <v>60</v>
      </c>
      <c r="G36">
        <v>3</v>
      </c>
      <c r="H36">
        <v>1</v>
      </c>
      <c r="I36">
        <v>0</v>
      </c>
      <c r="J36" t="s">
        <v>34</v>
      </c>
      <c r="L36">
        <f>A36*$R$4/$S$4</f>
        <v>594516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The University of Melbourne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Wilson</dc:creator>
  <cp:lastModifiedBy>Tim Wilson</cp:lastModifiedBy>
  <dcterms:created xsi:type="dcterms:W3CDTF">2021-03-08T00:08:08Z</dcterms:created>
  <dcterms:modified xsi:type="dcterms:W3CDTF">2021-03-08T03:37:08Z</dcterms:modified>
</cp:coreProperties>
</file>