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VIC_2\input\calculations\"/>
    </mc:Choice>
  </mc:AlternateContent>
  <xr:revisionPtr revIDLastSave="0" documentId="13_ncr:1_{863D64A6-3679-45D4-A239-22E2165A700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2" sheetId="3" r:id="rId1"/>
    <sheet name="Sheet1" sheetId="2" r:id="rId2"/>
    <sheet name="population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3" l="1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I11" i="3"/>
  <c r="H11" i="3"/>
  <c r="N29" i="3"/>
  <c r="N62" i="3"/>
  <c r="N61" i="3"/>
  <c r="N59" i="3"/>
  <c r="N60" i="3"/>
  <c r="N58" i="3"/>
  <c r="N54" i="3"/>
  <c r="N55" i="3"/>
  <c r="N56" i="3"/>
  <c r="N57" i="3"/>
  <c r="N53" i="3"/>
  <c r="N49" i="3"/>
  <c r="N50" i="3"/>
  <c r="N51" i="3"/>
  <c r="N52" i="3"/>
  <c r="N48" i="3"/>
  <c r="N47" i="3"/>
  <c r="N46" i="3"/>
  <c r="N44" i="3"/>
  <c r="N45" i="3"/>
  <c r="N43" i="3"/>
  <c r="N41" i="3"/>
  <c r="N42" i="3"/>
  <c r="N40" i="3"/>
  <c r="N38" i="3"/>
  <c r="N39" i="3"/>
  <c r="N37" i="3"/>
  <c r="N35" i="3"/>
  <c r="N36" i="3"/>
  <c r="N34" i="3"/>
  <c r="N32" i="3"/>
  <c r="N33" i="3"/>
  <c r="N31" i="3"/>
  <c r="N30" i="3"/>
  <c r="N28" i="3"/>
  <c r="B22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C5" i="3"/>
  <c r="C4" i="3"/>
  <c r="I23" i="3" l="1"/>
  <c r="I24" i="3" s="1"/>
  <c r="H23" i="3"/>
  <c r="H24" i="3" s="1"/>
  <c r="Q20" i="2"/>
  <c r="R20" i="2" s="1"/>
  <c r="N25" i="2"/>
  <c r="O21" i="2"/>
  <c r="N21" i="2"/>
  <c r="N22" i="2" s="1"/>
  <c r="M22" i="2" s="1"/>
  <c r="O22" i="2" s="1"/>
  <c r="L5" i="2"/>
  <c r="L6" i="2"/>
  <c r="H5" i="2"/>
  <c r="I5" i="2"/>
  <c r="H6" i="2"/>
  <c r="I6" i="2"/>
  <c r="H7" i="2"/>
  <c r="L7" i="2" s="1"/>
  <c r="I7" i="2"/>
  <c r="H8" i="2"/>
  <c r="L8" i="2" s="1"/>
  <c r="I8" i="2"/>
  <c r="H9" i="2"/>
  <c r="I9" i="2"/>
  <c r="L9" i="2" s="1"/>
  <c r="H10" i="2"/>
  <c r="L10" i="2" s="1"/>
  <c r="I10" i="2"/>
  <c r="H11" i="2"/>
  <c r="L11" i="2" s="1"/>
  <c r="I11" i="2"/>
  <c r="H12" i="2"/>
  <c r="L12" i="2" s="1"/>
  <c r="I12" i="2"/>
  <c r="H13" i="2"/>
  <c r="I13" i="2"/>
  <c r="L13" i="2" s="1"/>
  <c r="I4" i="2"/>
  <c r="I14" i="2" s="1"/>
  <c r="H4" i="2"/>
  <c r="L16" i="2" l="1"/>
  <c r="L4" i="2"/>
  <c r="L14" i="2" s="1"/>
  <c r="N4" i="2" s="1"/>
  <c r="P4" i="2" s="1"/>
  <c r="N11" i="2" l="1"/>
  <c r="P11" i="2" s="1"/>
  <c r="M9" i="2"/>
  <c r="O9" i="2" s="1"/>
  <c r="N10" i="2"/>
  <c r="P10" i="2" s="1"/>
  <c r="M10" i="2"/>
  <c r="O10" i="2" s="1"/>
  <c r="M8" i="2"/>
  <c r="O8" i="2" s="1"/>
  <c r="N9" i="2"/>
  <c r="P9" i="2" s="1"/>
  <c r="M7" i="2"/>
  <c r="O7" i="2" s="1"/>
  <c r="N8" i="2"/>
  <c r="P8" i="2" s="1"/>
  <c r="M4" i="2"/>
  <c r="O4" i="2" s="1"/>
  <c r="M6" i="2"/>
  <c r="O6" i="2" s="1"/>
  <c r="N7" i="2"/>
  <c r="P7" i="2" s="1"/>
  <c r="M5" i="2"/>
  <c r="O5" i="2" s="1"/>
  <c r="M12" i="2"/>
  <c r="O12" i="2" s="1"/>
  <c r="N13" i="2"/>
  <c r="P13" i="2" s="1"/>
  <c r="N6" i="2"/>
  <c r="P6" i="2" s="1"/>
  <c r="N5" i="2"/>
  <c r="P5" i="2" s="1"/>
  <c r="M13" i="2"/>
  <c r="O13" i="2" s="1"/>
  <c r="M11" i="2"/>
  <c r="O11" i="2" s="1"/>
  <c r="N12" i="2"/>
  <c r="P12" i="2" s="1"/>
</calcChain>
</file>

<file path=xl/sharedStrings.xml><?xml version="1.0" encoding="utf-8"?>
<sst xmlns="http://schemas.openxmlformats.org/spreadsheetml/2006/main" count="135" uniqueCount="68">
  <si>
    <t>totalAgents</t>
  </si>
  <si>
    <t>age</t>
  </si>
  <si>
    <t>atsi</t>
  </si>
  <si>
    <t>disability</t>
  </si>
  <si>
    <t>essentialCount</t>
  </si>
  <si>
    <t>workerCount</t>
  </si>
  <si>
    <t>phase</t>
  </si>
  <si>
    <t>subPhase</t>
  </si>
  <si>
    <t>spanMult</t>
  </si>
  <si>
    <t>gatherFreqMult</t>
  </si>
  <si>
    <t>region</t>
  </si>
  <si>
    <t>succeptibleMult</t>
  </si>
  <si>
    <t>asymptomPropMult</t>
  </si>
  <si>
    <t>vaccinatedCount</t>
  </si>
  <si>
    <t>ignoreUptakeBoost</t>
  </si>
  <si>
    <t>studentCount</t>
  </si>
  <si>
    <t>vaccineType</t>
  </si>
  <si>
    <t>comment</t>
  </si>
  <si>
    <t>AZ</t>
  </si>
  <si>
    <t>Quarantine border</t>
  </si>
  <si>
    <t>Health/aged/disability care</t>
  </si>
  <si>
    <t>Other healthcare</t>
  </si>
  <si>
    <t>Pfizer</t>
  </si>
  <si>
    <t>Defense/fire/police/etc</t>
  </si>
  <si>
    <t>Other critical workers</t>
  </si>
  <si>
    <t>70-79</t>
  </si>
  <si>
    <t>80-89</t>
  </si>
  <si>
    <t>90+</t>
  </si>
  <si>
    <t>ATSI 55-60</t>
  </si>
  <si>
    <t>ATSI 60-69</t>
  </si>
  <si>
    <t>18-29 with morbidity or disability</t>
  </si>
  <si>
    <t>30-39 with morbidity or disability</t>
  </si>
  <si>
    <t>40-49 with morbidity or disability</t>
  </si>
  <si>
    <t>50-59 with morbidity or disability</t>
  </si>
  <si>
    <t>60-69 with morbidity or disability</t>
  </si>
  <si>
    <t>ATSI 18-30</t>
  </si>
  <si>
    <t>ATSI 31-42</t>
  </si>
  <si>
    <t>ATSI 43-54</t>
  </si>
  <si>
    <t>50-59</t>
  </si>
  <si>
    <t>60-69</t>
  </si>
  <si>
    <t>18-30</t>
  </si>
  <si>
    <t>30-39</t>
  </si>
  <si>
    <t>40-49</t>
  </si>
  <si>
    <t>ages 0-10</t>
  </si>
  <si>
    <t>ages 10-17</t>
  </si>
  <si>
    <t>Row Labels</t>
  </si>
  <si>
    <t>Grand Total</t>
  </si>
  <si>
    <t>Sum of totalAgents</t>
  </si>
  <si>
    <t>Sum of essentialCount</t>
  </si>
  <si>
    <t>n</t>
  </si>
  <si>
    <t>Non essential</t>
  </si>
  <si>
    <t>Essential</t>
  </si>
  <si>
    <t>Age group</t>
  </si>
  <si>
    <t>Target</t>
  </si>
  <si>
    <t>Total doses</t>
  </si>
  <si>
    <t>Percentage fully vaccinated</t>
  </si>
  <si>
    <t>Total population</t>
  </si>
  <si>
    <t>One dose only</t>
  </si>
  <si>
    <t>One dose 3+ weeks post first dose</t>
  </si>
  <si>
    <t>Coverage adults</t>
  </si>
  <si>
    <t>Scaled Vaccine Coverage</t>
  </si>
  <si>
    <t>N of 2500</t>
  </si>
  <si>
    <t>Vaccination coverage (one or two doses)</t>
  </si>
  <si>
    <t>Dose 1</t>
  </si>
  <si>
    <t>Dose 2</t>
  </si>
  <si>
    <t xml:space="preserve">population </t>
  </si>
  <si>
    <t>Vac Cover</t>
  </si>
  <si>
    <t>Vac 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</si>
</sst>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18" fillId="0" borderId="0" xfId="0" applyFont="1"/>
    <xf numFmtId="0" fontId="0" fillId="0" borderId="0" xfId="0" applyNumberFormat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y Blakely" refreshedDate="44348.512562037038" createdVersion="6" refreshedVersion="6" minRefreshableVersion="3" recordCount="35" xr:uid="{00000000-000A-0000-FFFF-FFFF02000000}">
  <cacheSource type="worksheet">
    <worksheetSource ref="A1:R36" sheet="population"/>
  </cacheSource>
  <cacheFields count="18">
    <cacheField name="totalAgents" numFmtId="0">
      <sharedItems containsSemiMixedTypes="0" containsString="0" containsNumber="1" containsInteger="1" minValue="2" maxValue="330"/>
    </cacheField>
    <cacheField name="age" numFmtId="0">
      <sharedItems containsSemiMixedTypes="0" containsString="0" containsNumber="1" containsInteger="1" minValue="5" maxValue="95" count="10">
        <n v="25"/>
        <n v="35"/>
        <n v="45"/>
        <n v="75"/>
        <n v="85"/>
        <n v="95"/>
        <n v="55"/>
        <n v="65"/>
        <n v="5"/>
        <n v="15"/>
      </sharedItems>
    </cacheField>
    <cacheField name="atsi" numFmtId="0">
      <sharedItems containsSemiMixedTypes="0" containsString="0" containsNumber="1" containsInteger="1" minValue="0" maxValue="1"/>
    </cacheField>
    <cacheField name="disability" numFmtId="0">
      <sharedItems containsSemiMixedTypes="0" containsString="0" containsNumber="1" containsInteger="1" minValue="0" maxValue="1"/>
    </cacheField>
    <cacheField name="essentialCount" numFmtId="0">
      <sharedItems containsSemiMixedTypes="0" containsString="0" containsNumber="1" containsInteger="1" minValue="0" maxValue="36"/>
    </cacheField>
    <cacheField name="workerCount" numFmtId="0">
      <sharedItems containsSemiMixedTypes="0" containsString="0" containsNumber="1" containsInteger="1" minValue="0" maxValue="190"/>
    </cacheField>
    <cacheField name="phase" numFmtId="0">
      <sharedItems containsSemiMixedTypes="0" containsString="0" containsNumber="1" containsInteger="1" minValue="1" maxValue="3"/>
    </cacheField>
    <cacheField name="subPhase" numFmtId="0">
      <sharedItems containsSemiMixedTypes="0" containsString="0" containsNumber="1" containsInteger="1" minValue="1" maxValue="2"/>
    </cacheField>
    <cacheField name="spanMult" numFmtId="0">
      <sharedItems containsSemiMixedTypes="0" containsString="0" containsNumber="1" containsInteger="1" minValue="1" maxValue="1"/>
    </cacheField>
    <cacheField name="gatherFreqMult" numFmtId="0">
      <sharedItems containsSemiMixedTypes="0" containsString="0" containsNumber="1" containsInteger="1" minValue="1" maxValue="1"/>
    </cacheField>
    <cacheField name="region" numFmtId="0">
      <sharedItems containsSemiMixedTypes="0" containsString="0" containsNumber="1" containsInteger="1" minValue="1" maxValue="1"/>
    </cacheField>
    <cacheField name="succeptibleMult" numFmtId="0">
      <sharedItems containsSemiMixedTypes="0" containsString="0" containsNumber="1" minValue="0.56000000000000005" maxValue="1"/>
    </cacheField>
    <cacheField name="asymptomPropMult" numFmtId="0">
      <sharedItems containsSemiMixedTypes="0" containsString="0" containsNumber="1" containsInteger="1" minValue="1" maxValue="2"/>
    </cacheField>
    <cacheField name="vaccinatedCount" numFmtId="0">
      <sharedItems containsSemiMixedTypes="0" containsString="0" containsNumber="1" containsInteger="1" minValue="0" maxValue="2"/>
    </cacheField>
    <cacheField name="ignoreUptakeBoost" numFmtId="0">
      <sharedItems containsSemiMixedTypes="0" containsString="0" containsNumber="1" containsInteger="1" minValue="0" maxValue="0"/>
    </cacheField>
    <cacheField name="studentCount" numFmtId="0">
      <sharedItems containsSemiMixedTypes="0" containsString="0" containsNumber="1" containsInteger="1" minValue="0" maxValue="200"/>
    </cacheField>
    <cacheField name="vaccineType" numFmtId="0">
      <sharedItems/>
    </cacheField>
    <cacheField name="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3"/>
    <x v="0"/>
    <n v="0"/>
    <n v="0"/>
    <n v="3"/>
    <n v="3"/>
    <n v="1"/>
    <n v="1"/>
    <n v="1"/>
    <n v="1"/>
    <n v="1"/>
    <n v="1"/>
    <n v="1"/>
    <n v="0"/>
    <n v="0"/>
    <n v="0"/>
    <s v="AZ"/>
    <s v="Quarantine border"/>
  </r>
  <r>
    <n v="2"/>
    <x v="1"/>
    <n v="0"/>
    <n v="0"/>
    <n v="2"/>
    <n v="2"/>
    <n v="1"/>
    <n v="1"/>
    <n v="1"/>
    <n v="1"/>
    <n v="1"/>
    <n v="1"/>
    <n v="1"/>
    <n v="0"/>
    <n v="0"/>
    <n v="0"/>
    <s v="AZ"/>
    <s v="Quarantine border"/>
  </r>
  <r>
    <n v="2"/>
    <x v="2"/>
    <n v="0"/>
    <n v="0"/>
    <n v="2"/>
    <n v="2"/>
    <n v="1"/>
    <n v="1"/>
    <n v="1"/>
    <n v="1"/>
    <n v="1"/>
    <n v="1"/>
    <n v="1"/>
    <n v="0"/>
    <n v="0"/>
    <n v="0"/>
    <s v="AZ"/>
    <s v="Quarantine border"/>
  </r>
  <r>
    <n v="22"/>
    <x v="0"/>
    <n v="0"/>
    <n v="0"/>
    <n v="22"/>
    <n v="22"/>
    <n v="1"/>
    <n v="1"/>
    <n v="1"/>
    <n v="1"/>
    <n v="1"/>
    <n v="1"/>
    <n v="1"/>
    <n v="2"/>
    <n v="0"/>
    <n v="0"/>
    <s v="AZ"/>
    <s v="Health/aged/disability care"/>
  </r>
  <r>
    <n v="20"/>
    <x v="1"/>
    <n v="0"/>
    <n v="0"/>
    <n v="20"/>
    <n v="20"/>
    <n v="1"/>
    <n v="1"/>
    <n v="1"/>
    <n v="1"/>
    <n v="1"/>
    <n v="1"/>
    <n v="1"/>
    <n v="0"/>
    <n v="0"/>
    <n v="0"/>
    <s v="AZ"/>
    <s v="Health/aged/disability care"/>
  </r>
  <r>
    <n v="17"/>
    <x v="2"/>
    <n v="0"/>
    <n v="0"/>
    <n v="17"/>
    <n v="17"/>
    <n v="1"/>
    <n v="1"/>
    <n v="1"/>
    <n v="1"/>
    <n v="1"/>
    <n v="1"/>
    <n v="1"/>
    <n v="0"/>
    <n v="0"/>
    <n v="0"/>
    <s v="AZ"/>
    <s v="Health/aged/disability care"/>
  </r>
  <r>
    <n v="36"/>
    <x v="0"/>
    <n v="0"/>
    <n v="0"/>
    <n v="36"/>
    <n v="36"/>
    <n v="1"/>
    <n v="2"/>
    <n v="1"/>
    <n v="1"/>
    <n v="1"/>
    <n v="1"/>
    <n v="1"/>
    <n v="0"/>
    <n v="0"/>
    <n v="0"/>
    <s v="AZ"/>
    <s v="Other healthcare"/>
  </r>
  <r>
    <n v="30"/>
    <x v="1"/>
    <n v="0"/>
    <n v="0"/>
    <n v="30"/>
    <n v="30"/>
    <n v="1"/>
    <n v="2"/>
    <n v="1"/>
    <n v="1"/>
    <n v="1"/>
    <n v="1"/>
    <n v="1"/>
    <n v="0"/>
    <n v="0"/>
    <n v="0"/>
    <s v="Pfizer"/>
    <s v="Other healthcare"/>
  </r>
  <r>
    <n v="27"/>
    <x v="2"/>
    <n v="0"/>
    <n v="0"/>
    <n v="27"/>
    <n v="27"/>
    <n v="1"/>
    <n v="2"/>
    <n v="1"/>
    <n v="1"/>
    <n v="1"/>
    <n v="1"/>
    <n v="1"/>
    <n v="0"/>
    <n v="0"/>
    <n v="0"/>
    <s v="Pfizer"/>
    <s v="Other healthcare"/>
  </r>
  <r>
    <n v="8"/>
    <x v="0"/>
    <n v="0"/>
    <n v="0"/>
    <n v="8"/>
    <n v="8"/>
    <n v="1"/>
    <n v="2"/>
    <n v="1"/>
    <n v="1"/>
    <n v="1"/>
    <n v="1"/>
    <n v="1"/>
    <n v="0"/>
    <n v="0"/>
    <n v="0"/>
    <s v="Pfizer"/>
    <s v="Defense/fire/police/etc"/>
  </r>
  <r>
    <n v="6"/>
    <x v="1"/>
    <n v="0"/>
    <n v="0"/>
    <n v="6"/>
    <n v="6"/>
    <n v="1"/>
    <n v="2"/>
    <n v="1"/>
    <n v="1"/>
    <n v="1"/>
    <n v="1"/>
    <n v="1"/>
    <n v="0"/>
    <n v="0"/>
    <n v="0"/>
    <s v="Pfizer"/>
    <s v="Defense/fire/police/etc"/>
  </r>
  <r>
    <n v="5"/>
    <x v="2"/>
    <n v="0"/>
    <n v="0"/>
    <n v="5"/>
    <n v="5"/>
    <n v="1"/>
    <n v="2"/>
    <n v="1"/>
    <n v="1"/>
    <n v="1"/>
    <n v="1"/>
    <n v="1"/>
    <n v="0"/>
    <n v="0"/>
    <n v="0"/>
    <s v="Pfizer"/>
    <s v="Defense/fire/police/etc"/>
  </r>
  <r>
    <n v="16"/>
    <x v="0"/>
    <n v="0"/>
    <n v="0"/>
    <n v="16"/>
    <n v="16"/>
    <n v="2"/>
    <n v="1"/>
    <n v="1"/>
    <n v="1"/>
    <n v="1"/>
    <n v="1"/>
    <n v="1"/>
    <n v="0"/>
    <n v="0"/>
    <n v="0"/>
    <s v="Pfizer"/>
    <s v="Other critical workers"/>
  </r>
  <r>
    <n v="15"/>
    <x v="1"/>
    <n v="0"/>
    <n v="0"/>
    <n v="15"/>
    <n v="15"/>
    <n v="2"/>
    <n v="1"/>
    <n v="1"/>
    <n v="1"/>
    <n v="1"/>
    <n v="1"/>
    <n v="1"/>
    <n v="0"/>
    <n v="0"/>
    <n v="0"/>
    <s v="Pfizer"/>
    <s v="Other critical workers"/>
  </r>
  <r>
    <n v="13"/>
    <x v="2"/>
    <n v="0"/>
    <n v="0"/>
    <n v="13"/>
    <n v="13"/>
    <n v="2"/>
    <n v="1"/>
    <n v="1"/>
    <n v="1"/>
    <n v="1"/>
    <n v="1"/>
    <n v="2"/>
    <n v="0"/>
    <n v="0"/>
    <n v="0"/>
    <s v="Pfizer"/>
    <s v="Other critical workers"/>
  </r>
  <r>
    <n v="180"/>
    <x v="3"/>
    <n v="0"/>
    <n v="0"/>
    <n v="0"/>
    <n v="23"/>
    <n v="1"/>
    <n v="2"/>
    <n v="1"/>
    <n v="1"/>
    <n v="1"/>
    <n v="1"/>
    <n v="2"/>
    <n v="0"/>
    <n v="0"/>
    <n v="0"/>
    <s v="Pfizer"/>
    <s v="70-79"/>
  </r>
  <r>
    <n v="82"/>
    <x v="4"/>
    <n v="0"/>
    <n v="0"/>
    <n v="0"/>
    <n v="12"/>
    <n v="1"/>
    <n v="2"/>
    <n v="1"/>
    <n v="1"/>
    <n v="1"/>
    <n v="1"/>
    <n v="1"/>
    <n v="0"/>
    <n v="0"/>
    <n v="0"/>
    <s v="AZ"/>
    <s v="80-89"/>
  </r>
  <r>
    <n v="20"/>
    <x v="5"/>
    <n v="0"/>
    <n v="0"/>
    <n v="0"/>
    <n v="3"/>
    <n v="1"/>
    <n v="2"/>
    <n v="1"/>
    <n v="1"/>
    <n v="1"/>
    <n v="1"/>
    <n v="1"/>
    <n v="2"/>
    <n v="0"/>
    <n v="0"/>
    <s v="AZ"/>
    <s v="90+"/>
  </r>
  <r>
    <n v="4"/>
    <x v="6"/>
    <n v="1"/>
    <n v="0"/>
    <n v="0"/>
    <n v="2"/>
    <n v="1"/>
    <n v="2"/>
    <n v="1"/>
    <n v="1"/>
    <n v="1"/>
    <n v="1"/>
    <n v="1"/>
    <n v="0"/>
    <n v="0"/>
    <n v="0"/>
    <s v="AZ"/>
    <s v="ATSI 55-60"/>
  </r>
  <r>
    <n v="4"/>
    <x v="7"/>
    <n v="1"/>
    <n v="0"/>
    <n v="0"/>
    <n v="1"/>
    <n v="1"/>
    <n v="2"/>
    <n v="1"/>
    <n v="1"/>
    <n v="1"/>
    <n v="1"/>
    <n v="1"/>
    <n v="0"/>
    <n v="0"/>
    <n v="0"/>
    <s v="AZ"/>
    <s v="ATSI 60-69"/>
  </r>
  <r>
    <n v="44"/>
    <x v="0"/>
    <n v="0"/>
    <n v="1"/>
    <n v="0"/>
    <n v="35"/>
    <n v="1"/>
    <n v="2"/>
    <n v="1"/>
    <n v="1"/>
    <n v="1"/>
    <n v="1"/>
    <n v="1"/>
    <n v="0"/>
    <n v="0"/>
    <n v="0"/>
    <s v="AZ"/>
    <s v="18-29 with morbidity or disability"/>
  </r>
  <r>
    <n v="44"/>
    <x v="1"/>
    <n v="0"/>
    <n v="1"/>
    <n v="0"/>
    <n v="35"/>
    <n v="1"/>
    <n v="2"/>
    <n v="1"/>
    <n v="1"/>
    <n v="1"/>
    <n v="1"/>
    <n v="1"/>
    <n v="0"/>
    <n v="0"/>
    <n v="0"/>
    <s v="AZ"/>
    <s v="30-39 with morbidity or disability"/>
  </r>
  <r>
    <n v="39"/>
    <x v="2"/>
    <n v="0"/>
    <n v="1"/>
    <n v="0"/>
    <n v="31"/>
    <n v="1"/>
    <n v="2"/>
    <n v="1"/>
    <n v="1"/>
    <n v="1"/>
    <n v="1"/>
    <n v="1"/>
    <n v="0"/>
    <n v="0"/>
    <n v="0"/>
    <s v="AZ"/>
    <s v="40-49 with morbidity or disability"/>
  </r>
  <r>
    <n v="37"/>
    <x v="6"/>
    <n v="0"/>
    <n v="1"/>
    <n v="0"/>
    <n v="23"/>
    <n v="1"/>
    <n v="2"/>
    <n v="1"/>
    <n v="1"/>
    <n v="1"/>
    <n v="1"/>
    <n v="1"/>
    <n v="0"/>
    <n v="0"/>
    <n v="0"/>
    <s v="AZ"/>
    <s v="50-59 with morbidity or disability"/>
  </r>
  <r>
    <n v="31"/>
    <x v="7"/>
    <n v="0"/>
    <n v="1"/>
    <n v="0"/>
    <n v="7"/>
    <n v="1"/>
    <n v="2"/>
    <n v="1"/>
    <n v="1"/>
    <n v="1"/>
    <n v="1"/>
    <n v="1"/>
    <n v="0"/>
    <n v="0"/>
    <n v="0"/>
    <s v="AZ"/>
    <s v="60-69 with morbidity or disability"/>
  </r>
  <r>
    <n v="15"/>
    <x v="0"/>
    <n v="1"/>
    <n v="0"/>
    <n v="0"/>
    <n v="12"/>
    <n v="2"/>
    <n v="1"/>
    <n v="1"/>
    <n v="1"/>
    <n v="1"/>
    <n v="1"/>
    <n v="1"/>
    <n v="0"/>
    <n v="0"/>
    <n v="0"/>
    <s v="AZ"/>
    <s v="ATSI 18-30"/>
  </r>
  <r>
    <n v="13"/>
    <x v="1"/>
    <n v="1"/>
    <n v="0"/>
    <n v="0"/>
    <n v="10"/>
    <n v="2"/>
    <n v="1"/>
    <n v="1"/>
    <n v="1"/>
    <n v="1"/>
    <n v="1"/>
    <n v="1"/>
    <n v="0"/>
    <n v="0"/>
    <n v="0"/>
    <s v="Pfizer"/>
    <s v="ATSI 31-42"/>
  </r>
  <r>
    <n v="10"/>
    <x v="2"/>
    <n v="1"/>
    <n v="0"/>
    <n v="0"/>
    <n v="8"/>
    <n v="2"/>
    <n v="1"/>
    <n v="1"/>
    <n v="1"/>
    <n v="1"/>
    <n v="1"/>
    <n v="1"/>
    <n v="0"/>
    <n v="0"/>
    <n v="0"/>
    <s v="Pfizer"/>
    <s v="ATSI 43-54"/>
  </r>
  <r>
    <n v="301"/>
    <x v="6"/>
    <n v="0"/>
    <n v="0"/>
    <n v="0"/>
    <n v="187"/>
    <n v="2"/>
    <n v="1"/>
    <n v="1"/>
    <n v="1"/>
    <n v="1"/>
    <n v="1"/>
    <n v="1"/>
    <n v="0"/>
    <n v="0"/>
    <n v="0"/>
    <s v="Pfizer"/>
    <s v="50-59"/>
  </r>
  <r>
    <n v="256"/>
    <x v="7"/>
    <n v="0"/>
    <n v="0"/>
    <n v="0"/>
    <n v="60"/>
    <n v="2"/>
    <n v="1"/>
    <n v="1"/>
    <n v="1"/>
    <n v="1"/>
    <n v="1"/>
    <n v="1"/>
    <n v="0"/>
    <n v="0"/>
    <n v="0"/>
    <s v="Pfizer"/>
    <s v="60-69"/>
  </r>
  <r>
    <n v="240"/>
    <x v="0"/>
    <n v="0"/>
    <n v="0"/>
    <n v="0"/>
    <n v="190"/>
    <n v="2"/>
    <n v="2"/>
    <n v="1"/>
    <n v="1"/>
    <n v="1"/>
    <n v="1"/>
    <n v="1"/>
    <n v="0"/>
    <n v="0"/>
    <n v="0"/>
    <s v="Pfizer"/>
    <s v="18-30"/>
  </r>
  <r>
    <n v="215"/>
    <x v="1"/>
    <n v="0"/>
    <n v="0"/>
    <n v="0"/>
    <n v="173"/>
    <n v="2"/>
    <n v="2"/>
    <n v="1"/>
    <n v="1"/>
    <n v="1"/>
    <n v="1"/>
    <n v="1"/>
    <n v="0"/>
    <n v="0"/>
    <n v="0"/>
    <s v="Pfizer"/>
    <s v="30-39"/>
  </r>
  <r>
    <n v="191"/>
    <x v="2"/>
    <n v="0"/>
    <n v="0"/>
    <n v="0"/>
    <n v="154"/>
    <n v="2"/>
    <n v="2"/>
    <n v="1"/>
    <n v="1"/>
    <n v="1"/>
    <n v="1"/>
    <n v="1"/>
    <n v="0"/>
    <n v="0"/>
    <n v="0"/>
    <s v="Pfizer"/>
    <s v="40-49"/>
  </r>
  <r>
    <n v="330"/>
    <x v="8"/>
    <n v="0"/>
    <n v="0"/>
    <n v="0"/>
    <n v="0"/>
    <n v="3"/>
    <n v="1"/>
    <n v="1"/>
    <n v="1"/>
    <n v="1"/>
    <n v="0.56000000000000005"/>
    <n v="2"/>
    <n v="0"/>
    <n v="0"/>
    <n v="198"/>
    <s v="Pfizer"/>
    <s v="ages 0-10"/>
  </r>
  <r>
    <n v="222"/>
    <x v="9"/>
    <n v="0"/>
    <n v="0"/>
    <n v="0"/>
    <n v="60"/>
    <n v="3"/>
    <n v="1"/>
    <n v="1"/>
    <n v="1"/>
    <n v="1"/>
    <n v="0.56000000000000005"/>
    <n v="2"/>
    <n v="0"/>
    <n v="0"/>
    <n v="200"/>
    <s v="Pfizer"/>
    <s v="ages 10-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18">
    <pivotField dataField="1" showAll="0"/>
    <pivotField axis="axisRow" showAll="0">
      <items count="11">
        <item x="8"/>
        <item x="9"/>
        <item x="0"/>
        <item x="1"/>
        <item x="2"/>
        <item x="6"/>
        <item x="7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Agents" fld="0" baseField="0" baseItem="0"/>
    <dataField name="Sum of essential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0653-18B5-40D5-BABB-4FD63F2D1C5D}">
  <dimension ref="A3:N62"/>
  <sheetViews>
    <sheetView tabSelected="1" workbookViewId="0">
      <selection activeCell="M18" sqref="M18"/>
    </sheetView>
  </sheetViews>
  <sheetFormatPr defaultRowHeight="15" x14ac:dyDescent="0.25"/>
  <cols>
    <col min="1" max="1" width="13.7109375" style="3" bestFit="1" customWidth="1"/>
    <col min="2" max="2" width="18.140625" style="3" bestFit="1" customWidth="1"/>
    <col min="3" max="3" width="21.140625" style="3" bestFit="1" customWidth="1"/>
    <col min="4" max="4" width="13.28515625" style="3" bestFit="1" customWidth="1"/>
    <col min="5" max="5" width="8.85546875" style="3" bestFit="1" customWidth="1"/>
    <col min="6" max="6" width="13.28515625" style="3" bestFit="1" customWidth="1"/>
    <col min="7" max="7" width="8.85546875" style="3" bestFit="1" customWidth="1"/>
    <col min="8" max="8" width="9.7109375" style="3" bestFit="1" customWidth="1"/>
    <col min="9" max="9" width="12.42578125" style="3" bestFit="1" customWidth="1"/>
    <col min="10" max="10" width="9.140625" style="3"/>
    <col min="11" max="11" width="9.5703125" style="3" customWidth="1"/>
    <col min="12" max="13" width="9.140625" style="3"/>
    <col min="14" max="14" width="15.85546875" style="3" bestFit="1" customWidth="1"/>
    <col min="15" max="16384" width="9.140625" style="3"/>
  </cols>
  <sheetData>
    <row r="3" spans="1:9" x14ac:dyDescent="0.25">
      <c r="A3" s="3" t="s">
        <v>65</v>
      </c>
      <c r="B3" s="3">
        <v>6681000</v>
      </c>
      <c r="C3" s="10"/>
    </row>
    <row r="4" spans="1:9" x14ac:dyDescent="0.25">
      <c r="A4" s="3" t="s">
        <v>63</v>
      </c>
      <c r="B4" s="10">
        <v>1063120</v>
      </c>
      <c r="C4" s="10">
        <f>B4/B3</f>
        <v>0.15912587935937733</v>
      </c>
    </row>
    <row r="5" spans="1:9" x14ac:dyDescent="0.25">
      <c r="A5" s="3" t="s">
        <v>64</v>
      </c>
      <c r="B5" s="10">
        <v>111928</v>
      </c>
      <c r="C5" s="10">
        <f>B5/B3</f>
        <v>1.6753180661577608E-2</v>
      </c>
    </row>
    <row r="7" spans="1:9" x14ac:dyDescent="0.25">
      <c r="A7" s="10"/>
    </row>
    <row r="8" spans="1:9" x14ac:dyDescent="0.25">
      <c r="A8" s="10"/>
    </row>
    <row r="10" spans="1:9" x14ac:dyDescent="0.25">
      <c r="A10" t="s">
        <v>52</v>
      </c>
      <c r="B10" t="s">
        <v>47</v>
      </c>
      <c r="C10" t="s">
        <v>48</v>
      </c>
      <c r="D10" t="s">
        <v>50</v>
      </c>
      <c r="E10" t="s">
        <v>51</v>
      </c>
      <c r="F10" s="3" t="s">
        <v>66</v>
      </c>
      <c r="G10" s="3" t="s">
        <v>67</v>
      </c>
    </row>
    <row r="11" spans="1:9" x14ac:dyDescent="0.25">
      <c r="A11">
        <v>5</v>
      </c>
      <c r="B11">
        <v>330</v>
      </c>
      <c r="C11">
        <v>0</v>
      </c>
      <c r="D11">
        <f>B11-C11</f>
        <v>330</v>
      </c>
      <c r="E11">
        <f>C11</f>
        <v>0</v>
      </c>
      <c r="F11" s="4">
        <v>0</v>
      </c>
      <c r="G11" s="4">
        <v>0</v>
      </c>
      <c r="H11" s="3">
        <f>ROUND(F11*D11, 0)</f>
        <v>0</v>
      </c>
      <c r="I11" s="3">
        <f>ROUND(G11*E11, 0)</f>
        <v>0</v>
      </c>
    </row>
    <row r="12" spans="1:9" x14ac:dyDescent="0.25">
      <c r="A12">
        <v>15</v>
      </c>
      <c r="B12">
        <v>222</v>
      </c>
      <c r="C12">
        <v>0</v>
      </c>
      <c r="D12">
        <f>B12-C12</f>
        <v>222</v>
      </c>
      <c r="E12">
        <f>C12</f>
        <v>0</v>
      </c>
      <c r="F12" s="4">
        <v>0</v>
      </c>
      <c r="G12" s="4">
        <v>0</v>
      </c>
      <c r="H12" s="3">
        <f>ROUND(F12*D12, 0)</f>
        <v>0</v>
      </c>
      <c r="I12" s="3">
        <f>ROUND(G12*E12, 0)</f>
        <v>0</v>
      </c>
    </row>
    <row r="13" spans="1:9" x14ac:dyDescent="0.25">
      <c r="A13">
        <v>25</v>
      </c>
      <c r="B13">
        <v>384</v>
      </c>
      <c r="C13">
        <v>85</v>
      </c>
      <c r="D13">
        <f>B13-C13</f>
        <v>299</v>
      </c>
      <c r="E13">
        <f>C13</f>
        <v>85</v>
      </c>
      <c r="F13" s="4">
        <v>0</v>
      </c>
      <c r="G13" s="4">
        <v>0.15</v>
      </c>
      <c r="H13" s="3">
        <f>ROUND(F13*D13, 0)</f>
        <v>0</v>
      </c>
      <c r="I13" s="3">
        <f>ROUND(G13*E13, 0)</f>
        <v>13</v>
      </c>
    </row>
    <row r="14" spans="1:9" x14ac:dyDescent="0.25">
      <c r="A14">
        <v>35</v>
      </c>
      <c r="B14">
        <v>345</v>
      </c>
      <c r="C14">
        <v>73</v>
      </c>
      <c r="D14">
        <f>B14-C14</f>
        <v>272</v>
      </c>
      <c r="E14">
        <f>C14</f>
        <v>73</v>
      </c>
      <c r="F14" s="4">
        <v>0</v>
      </c>
      <c r="G14" s="4">
        <v>0.35</v>
      </c>
      <c r="H14" s="3">
        <f>ROUND(F14*D14, 0)</f>
        <v>0</v>
      </c>
      <c r="I14" s="3">
        <f>ROUND(G14*E14, 0)</f>
        <v>26</v>
      </c>
    </row>
    <row r="15" spans="1:9" x14ac:dyDescent="0.25">
      <c r="A15">
        <v>45</v>
      </c>
      <c r="B15">
        <v>304</v>
      </c>
      <c r="C15">
        <v>64</v>
      </c>
      <c r="D15">
        <f>B15-C15</f>
        <v>240</v>
      </c>
      <c r="E15">
        <f>C15</f>
        <v>64</v>
      </c>
      <c r="F15" s="4">
        <v>0.05</v>
      </c>
      <c r="G15" s="4">
        <v>0.35</v>
      </c>
      <c r="H15" s="3">
        <f>ROUND(F15*D15, 0)</f>
        <v>12</v>
      </c>
      <c r="I15" s="3">
        <f>ROUND(G15*E15, 0)</f>
        <v>22</v>
      </c>
    </row>
    <row r="16" spans="1:9" x14ac:dyDescent="0.25">
      <c r="A16">
        <v>55</v>
      </c>
      <c r="B16">
        <v>342</v>
      </c>
      <c r="C16">
        <v>0</v>
      </c>
      <c r="D16">
        <f>B16-C16</f>
        <v>342</v>
      </c>
      <c r="E16">
        <f>C16</f>
        <v>0</v>
      </c>
      <c r="F16" s="4">
        <v>0.2</v>
      </c>
      <c r="G16" s="4">
        <v>0</v>
      </c>
      <c r="H16" s="3">
        <f>ROUND(F16*D16, 0)</f>
        <v>68</v>
      </c>
      <c r="I16" s="3">
        <f>ROUND(G16*E16, 0)</f>
        <v>0</v>
      </c>
    </row>
    <row r="17" spans="1:14" x14ac:dyDescent="0.25">
      <c r="A17">
        <v>65</v>
      </c>
      <c r="B17">
        <v>291</v>
      </c>
      <c r="C17">
        <v>0</v>
      </c>
      <c r="D17">
        <f>B17-C17</f>
        <v>291</v>
      </c>
      <c r="E17">
        <f>C17</f>
        <v>0</v>
      </c>
      <c r="F17" s="4">
        <v>0.25</v>
      </c>
      <c r="G17" s="4">
        <v>0</v>
      </c>
      <c r="H17" s="3">
        <f>ROUND(F17*D17, 0)</f>
        <v>73</v>
      </c>
      <c r="I17" s="3">
        <f>ROUND(G17*E17, 0)</f>
        <v>0</v>
      </c>
    </row>
    <row r="18" spans="1:14" x14ac:dyDescent="0.25">
      <c r="A18">
        <v>75</v>
      </c>
      <c r="B18">
        <v>180</v>
      </c>
      <c r="C18">
        <v>0</v>
      </c>
      <c r="D18">
        <f>B18-C18</f>
        <v>180</v>
      </c>
      <c r="E18">
        <f>C18</f>
        <v>0</v>
      </c>
      <c r="F18" s="4">
        <v>0.55000000000000004</v>
      </c>
      <c r="G18" s="4">
        <v>0</v>
      </c>
      <c r="H18" s="3">
        <f>ROUND(F18*D18, 0)</f>
        <v>99</v>
      </c>
      <c r="I18" s="3">
        <f>ROUND(G18*E18, 0)</f>
        <v>0</v>
      </c>
    </row>
    <row r="19" spans="1:14" x14ac:dyDescent="0.25">
      <c r="A19">
        <v>85</v>
      </c>
      <c r="B19">
        <v>82</v>
      </c>
      <c r="C19">
        <v>0</v>
      </c>
      <c r="D19">
        <f>B19-C19</f>
        <v>82</v>
      </c>
      <c r="E19">
        <f>C19</f>
        <v>0</v>
      </c>
      <c r="F19" s="4">
        <v>0.6</v>
      </c>
      <c r="G19" s="4">
        <v>0</v>
      </c>
      <c r="H19" s="3">
        <f>ROUND(F19*D19, 0)</f>
        <v>49</v>
      </c>
      <c r="I19" s="3">
        <f>ROUND(G19*E19, 0)</f>
        <v>0</v>
      </c>
    </row>
    <row r="20" spans="1:14" x14ac:dyDescent="0.25">
      <c r="A20">
        <v>95</v>
      </c>
      <c r="B20">
        <v>20</v>
      </c>
      <c r="C20">
        <v>0</v>
      </c>
      <c r="D20">
        <f>B20-C20</f>
        <v>20</v>
      </c>
      <c r="E20">
        <f>C20</f>
        <v>0</v>
      </c>
      <c r="F20" s="4">
        <v>0.7</v>
      </c>
      <c r="G20" s="4">
        <v>0</v>
      </c>
      <c r="H20" s="3">
        <f>ROUND(F20*D20, 0)</f>
        <v>14</v>
      </c>
      <c r="I20" s="3">
        <f>ROUND(G20*E20, 0)</f>
        <v>0</v>
      </c>
    </row>
    <row r="22" spans="1:14" x14ac:dyDescent="0.25">
      <c r="B22" s="3">
        <f>SUM(B11:B20)</f>
        <v>2500</v>
      </c>
    </row>
    <row r="23" spans="1:14" x14ac:dyDescent="0.25">
      <c r="H23" s="3">
        <f>SUM(H11:I20)</f>
        <v>376</v>
      </c>
      <c r="I23" s="3">
        <f>SUM(N28:N62)</f>
        <v>376</v>
      </c>
    </row>
    <row r="24" spans="1:14" x14ac:dyDescent="0.25">
      <c r="H24" s="3">
        <f>H23/B22</f>
        <v>0.15040000000000001</v>
      </c>
      <c r="I24" s="3">
        <f>I23/B22</f>
        <v>0.15040000000000001</v>
      </c>
    </row>
    <row r="27" spans="1:14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</row>
    <row r="28" spans="1:14" x14ac:dyDescent="0.25">
      <c r="A28">
        <v>3</v>
      </c>
      <c r="B28">
        <v>25</v>
      </c>
      <c r="C28">
        <v>0</v>
      </c>
      <c r="D28">
        <v>0</v>
      </c>
      <c r="E28">
        <v>3</v>
      </c>
      <c r="F28">
        <v>3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f>ROUND(G13*E28,0)</f>
        <v>0</v>
      </c>
    </row>
    <row r="29" spans="1:14" x14ac:dyDescent="0.25">
      <c r="A29">
        <v>2</v>
      </c>
      <c r="B29">
        <v>35</v>
      </c>
      <c r="C29">
        <v>0</v>
      </c>
      <c r="D29">
        <v>0</v>
      </c>
      <c r="E29">
        <v>2</v>
      </c>
      <c r="F29">
        <v>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f>ROUND(G14*E29,0)</f>
        <v>1</v>
      </c>
    </row>
    <row r="30" spans="1:14" x14ac:dyDescent="0.25">
      <c r="A30">
        <v>2</v>
      </c>
      <c r="B30">
        <v>45</v>
      </c>
      <c r="C30">
        <v>0</v>
      </c>
      <c r="D30">
        <v>0</v>
      </c>
      <c r="E30">
        <v>2</v>
      </c>
      <c r="F30">
        <v>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f>ROUND(G15*E30,0)</f>
        <v>1</v>
      </c>
    </row>
    <row r="31" spans="1:14" x14ac:dyDescent="0.25">
      <c r="A31">
        <v>22</v>
      </c>
      <c r="B31">
        <v>25</v>
      </c>
      <c r="C31">
        <v>0</v>
      </c>
      <c r="D31">
        <v>0</v>
      </c>
      <c r="E31">
        <v>22</v>
      </c>
      <c r="F31">
        <v>22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f>ROUND(G13*E31,0)</f>
        <v>3</v>
      </c>
    </row>
    <row r="32" spans="1:14" x14ac:dyDescent="0.25">
      <c r="A32">
        <v>20</v>
      </c>
      <c r="B32">
        <v>35</v>
      </c>
      <c r="C32">
        <v>0</v>
      </c>
      <c r="D32">
        <v>0</v>
      </c>
      <c r="E32">
        <v>20</v>
      </c>
      <c r="F32">
        <v>20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f>ROUND(G14*E32,0)</f>
        <v>7</v>
      </c>
    </row>
    <row r="33" spans="1:14" x14ac:dyDescent="0.25">
      <c r="A33">
        <v>17</v>
      </c>
      <c r="B33">
        <v>45</v>
      </c>
      <c r="C33">
        <v>0</v>
      </c>
      <c r="D33">
        <v>0</v>
      </c>
      <c r="E33">
        <v>17</v>
      </c>
      <c r="F33">
        <v>17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f>ROUND(G15*E33,0)</f>
        <v>6</v>
      </c>
    </row>
    <row r="34" spans="1:14" x14ac:dyDescent="0.25">
      <c r="A34">
        <v>36</v>
      </c>
      <c r="B34">
        <v>25</v>
      </c>
      <c r="C34">
        <v>0</v>
      </c>
      <c r="D34">
        <v>0</v>
      </c>
      <c r="E34">
        <v>36</v>
      </c>
      <c r="F34">
        <v>36</v>
      </c>
      <c r="G34">
        <v>1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f>ROUND(G13*E34,0)</f>
        <v>5</v>
      </c>
    </row>
    <row r="35" spans="1:14" x14ac:dyDescent="0.25">
      <c r="A35">
        <v>30</v>
      </c>
      <c r="B35">
        <v>35</v>
      </c>
      <c r="C35">
        <v>0</v>
      </c>
      <c r="D35">
        <v>0</v>
      </c>
      <c r="E35">
        <v>30</v>
      </c>
      <c r="F35">
        <v>30</v>
      </c>
      <c r="G35">
        <v>1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f>ROUND(G14*E35,0)</f>
        <v>11</v>
      </c>
    </row>
    <row r="36" spans="1:14" x14ac:dyDescent="0.25">
      <c r="A36">
        <v>27</v>
      </c>
      <c r="B36">
        <v>45</v>
      </c>
      <c r="C36">
        <v>0</v>
      </c>
      <c r="D36">
        <v>0</v>
      </c>
      <c r="E36">
        <v>27</v>
      </c>
      <c r="F36">
        <v>27</v>
      </c>
      <c r="G36">
        <v>1</v>
      </c>
      <c r="H36">
        <v>2</v>
      </c>
      <c r="I36">
        <v>1</v>
      </c>
      <c r="J36">
        <v>1</v>
      </c>
      <c r="K36">
        <v>1</v>
      </c>
      <c r="L36">
        <v>1</v>
      </c>
      <c r="M36">
        <v>1</v>
      </c>
      <c r="N36">
        <f>ROUND(G15*E36,0)</f>
        <v>9</v>
      </c>
    </row>
    <row r="37" spans="1:14" x14ac:dyDescent="0.25">
      <c r="A37">
        <v>8</v>
      </c>
      <c r="B37">
        <v>25</v>
      </c>
      <c r="C37">
        <v>0</v>
      </c>
      <c r="D37">
        <v>0</v>
      </c>
      <c r="E37">
        <v>8</v>
      </c>
      <c r="F37">
        <v>8</v>
      </c>
      <c r="G37">
        <v>1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f>ROUND(G13*E37,0)</f>
        <v>1</v>
      </c>
    </row>
    <row r="38" spans="1:14" x14ac:dyDescent="0.25">
      <c r="A38">
        <v>6</v>
      </c>
      <c r="B38">
        <v>35</v>
      </c>
      <c r="C38">
        <v>0</v>
      </c>
      <c r="D38">
        <v>0</v>
      </c>
      <c r="E38">
        <v>6</v>
      </c>
      <c r="F38">
        <v>6</v>
      </c>
      <c r="G38">
        <v>1</v>
      </c>
      <c r="H38">
        <v>2</v>
      </c>
      <c r="I38">
        <v>1</v>
      </c>
      <c r="J38">
        <v>1</v>
      </c>
      <c r="K38">
        <v>1</v>
      </c>
      <c r="L38">
        <v>1</v>
      </c>
      <c r="M38">
        <v>1</v>
      </c>
      <c r="N38">
        <f>ROUND(G14*E38,0)</f>
        <v>2</v>
      </c>
    </row>
    <row r="39" spans="1:14" x14ac:dyDescent="0.25">
      <c r="A39">
        <v>5</v>
      </c>
      <c r="B39">
        <v>45</v>
      </c>
      <c r="C39">
        <v>0</v>
      </c>
      <c r="D39">
        <v>0</v>
      </c>
      <c r="E39">
        <v>5</v>
      </c>
      <c r="F39">
        <v>5</v>
      </c>
      <c r="G39">
        <v>1</v>
      </c>
      <c r="H39">
        <v>2</v>
      </c>
      <c r="I39">
        <v>1</v>
      </c>
      <c r="J39">
        <v>1</v>
      </c>
      <c r="K39">
        <v>1</v>
      </c>
      <c r="L39">
        <v>1</v>
      </c>
      <c r="M39">
        <v>1</v>
      </c>
      <c r="N39">
        <f>ROUND(G15*E39,0)</f>
        <v>2</v>
      </c>
    </row>
    <row r="40" spans="1:14" x14ac:dyDescent="0.25">
      <c r="A40">
        <v>16</v>
      </c>
      <c r="B40">
        <v>25</v>
      </c>
      <c r="C40">
        <v>0</v>
      </c>
      <c r="D40">
        <v>0</v>
      </c>
      <c r="E40">
        <v>16</v>
      </c>
      <c r="F40">
        <v>16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f>ROUND(G13*E40,0)</f>
        <v>2</v>
      </c>
    </row>
    <row r="41" spans="1:14" x14ac:dyDescent="0.25">
      <c r="A41">
        <v>15</v>
      </c>
      <c r="B41">
        <v>35</v>
      </c>
      <c r="C41">
        <v>0</v>
      </c>
      <c r="D41">
        <v>0</v>
      </c>
      <c r="E41">
        <v>15</v>
      </c>
      <c r="F41">
        <v>15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f>ROUND(G14*E41,0)</f>
        <v>5</v>
      </c>
    </row>
    <row r="42" spans="1:14" x14ac:dyDescent="0.25">
      <c r="A42">
        <v>13</v>
      </c>
      <c r="B42">
        <v>45</v>
      </c>
      <c r="C42">
        <v>0</v>
      </c>
      <c r="D42">
        <v>0</v>
      </c>
      <c r="E42">
        <v>13</v>
      </c>
      <c r="F42">
        <v>13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2</v>
      </c>
      <c r="N42">
        <f>ROUND(G15*E42,0)</f>
        <v>5</v>
      </c>
    </row>
    <row r="43" spans="1:14" x14ac:dyDescent="0.25">
      <c r="A43">
        <v>180</v>
      </c>
      <c r="B43">
        <v>75</v>
      </c>
      <c r="C43">
        <v>0</v>
      </c>
      <c r="D43">
        <v>0</v>
      </c>
      <c r="E43">
        <v>0</v>
      </c>
      <c r="F43">
        <v>23</v>
      </c>
      <c r="G43">
        <v>1</v>
      </c>
      <c r="H43">
        <v>2</v>
      </c>
      <c r="I43">
        <v>1</v>
      </c>
      <c r="J43">
        <v>1</v>
      </c>
      <c r="K43">
        <v>1</v>
      </c>
      <c r="L43">
        <v>1</v>
      </c>
      <c r="M43">
        <v>2</v>
      </c>
      <c r="N43">
        <f>ROUND(F18*A43,0)</f>
        <v>99</v>
      </c>
    </row>
    <row r="44" spans="1:14" x14ac:dyDescent="0.25">
      <c r="A44">
        <v>82</v>
      </c>
      <c r="B44">
        <v>85</v>
      </c>
      <c r="C44">
        <v>0</v>
      </c>
      <c r="D44">
        <v>0</v>
      </c>
      <c r="E44">
        <v>0</v>
      </c>
      <c r="F44">
        <v>12</v>
      </c>
      <c r="G44">
        <v>1</v>
      </c>
      <c r="H44">
        <v>2</v>
      </c>
      <c r="I44">
        <v>1</v>
      </c>
      <c r="J44">
        <v>1</v>
      </c>
      <c r="K44">
        <v>1</v>
      </c>
      <c r="L44">
        <v>1</v>
      </c>
      <c r="M44">
        <v>1</v>
      </c>
      <c r="N44">
        <f>ROUND(F19*A44,0)</f>
        <v>49</v>
      </c>
    </row>
    <row r="45" spans="1:14" x14ac:dyDescent="0.25">
      <c r="A45">
        <v>20</v>
      </c>
      <c r="B45">
        <v>95</v>
      </c>
      <c r="C45">
        <v>0</v>
      </c>
      <c r="D45">
        <v>0</v>
      </c>
      <c r="E45">
        <v>0</v>
      </c>
      <c r="F45">
        <v>3</v>
      </c>
      <c r="G45">
        <v>1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f>ROUND(F20*A45,0)</f>
        <v>14</v>
      </c>
    </row>
    <row r="46" spans="1:14" x14ac:dyDescent="0.25">
      <c r="A46">
        <v>4</v>
      </c>
      <c r="B46">
        <v>55</v>
      </c>
      <c r="C46">
        <v>1</v>
      </c>
      <c r="D46">
        <v>0</v>
      </c>
      <c r="E46">
        <v>0</v>
      </c>
      <c r="F46">
        <v>2</v>
      </c>
      <c r="G46">
        <v>1</v>
      </c>
      <c r="H46">
        <v>2</v>
      </c>
      <c r="I46">
        <v>1</v>
      </c>
      <c r="J46">
        <v>1</v>
      </c>
      <c r="K46">
        <v>1</v>
      </c>
      <c r="L46">
        <v>1</v>
      </c>
      <c r="M46">
        <v>1</v>
      </c>
      <c r="N46">
        <f>ROUND(F16*A46,0)</f>
        <v>1</v>
      </c>
    </row>
    <row r="47" spans="1:14" x14ac:dyDescent="0.25">
      <c r="A47">
        <v>4</v>
      </c>
      <c r="B47">
        <v>65</v>
      </c>
      <c r="C47">
        <v>1</v>
      </c>
      <c r="D47">
        <v>0</v>
      </c>
      <c r="E47">
        <v>0</v>
      </c>
      <c r="F47">
        <v>1</v>
      </c>
      <c r="G47">
        <v>1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f>ROUND(F17*A47,0)</f>
        <v>1</v>
      </c>
    </row>
    <row r="48" spans="1:14" x14ac:dyDescent="0.25">
      <c r="A48">
        <v>44</v>
      </c>
      <c r="B48">
        <v>25</v>
      </c>
      <c r="C48">
        <v>0</v>
      </c>
      <c r="D48">
        <v>1</v>
      </c>
      <c r="E48">
        <v>0</v>
      </c>
      <c r="F48">
        <v>35</v>
      </c>
      <c r="G48">
        <v>1</v>
      </c>
      <c r="H48">
        <v>2</v>
      </c>
      <c r="I48">
        <v>1</v>
      </c>
      <c r="J48">
        <v>1</v>
      </c>
      <c r="K48">
        <v>1</v>
      </c>
      <c r="L48">
        <v>1</v>
      </c>
      <c r="M48">
        <v>1</v>
      </c>
      <c r="N48">
        <f>ROUND(F13*A48,0)</f>
        <v>0</v>
      </c>
    </row>
    <row r="49" spans="1:14" x14ac:dyDescent="0.25">
      <c r="A49">
        <v>44</v>
      </c>
      <c r="B49">
        <v>35</v>
      </c>
      <c r="C49">
        <v>0</v>
      </c>
      <c r="D49">
        <v>1</v>
      </c>
      <c r="E49">
        <v>0</v>
      </c>
      <c r="F49">
        <v>35</v>
      </c>
      <c r="G49">
        <v>1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f>ROUND(F14*A49,0)</f>
        <v>0</v>
      </c>
    </row>
    <row r="50" spans="1:14" x14ac:dyDescent="0.25">
      <c r="A50">
        <v>39</v>
      </c>
      <c r="B50">
        <v>45</v>
      </c>
      <c r="C50">
        <v>0</v>
      </c>
      <c r="D50">
        <v>1</v>
      </c>
      <c r="E50">
        <v>0</v>
      </c>
      <c r="F50">
        <v>31</v>
      </c>
      <c r="G50">
        <v>1</v>
      </c>
      <c r="H50">
        <v>2</v>
      </c>
      <c r="I50">
        <v>1</v>
      </c>
      <c r="J50">
        <v>1</v>
      </c>
      <c r="K50">
        <v>1</v>
      </c>
      <c r="L50">
        <v>1</v>
      </c>
      <c r="M50">
        <v>1</v>
      </c>
      <c r="N50">
        <f>ROUND(F15*A50,0)</f>
        <v>2</v>
      </c>
    </row>
    <row r="51" spans="1:14" x14ac:dyDescent="0.25">
      <c r="A51">
        <v>37</v>
      </c>
      <c r="B51">
        <v>55</v>
      </c>
      <c r="C51">
        <v>0</v>
      </c>
      <c r="D51">
        <v>1</v>
      </c>
      <c r="E51">
        <v>0</v>
      </c>
      <c r="F51">
        <v>23</v>
      </c>
      <c r="G51">
        <v>1</v>
      </c>
      <c r="H51">
        <v>2</v>
      </c>
      <c r="I51">
        <v>1</v>
      </c>
      <c r="J51">
        <v>1</v>
      </c>
      <c r="K51">
        <v>1</v>
      </c>
      <c r="L51">
        <v>1</v>
      </c>
      <c r="M51">
        <v>1</v>
      </c>
      <c r="N51">
        <f>ROUND(F16*A51,0)</f>
        <v>7</v>
      </c>
    </row>
    <row r="52" spans="1:14" x14ac:dyDescent="0.25">
      <c r="A52">
        <v>31</v>
      </c>
      <c r="B52">
        <v>65</v>
      </c>
      <c r="C52">
        <v>0</v>
      </c>
      <c r="D52">
        <v>1</v>
      </c>
      <c r="E52">
        <v>0</v>
      </c>
      <c r="F52">
        <v>7</v>
      </c>
      <c r="G52">
        <v>1</v>
      </c>
      <c r="H52">
        <v>2</v>
      </c>
      <c r="I52">
        <v>1</v>
      </c>
      <c r="J52">
        <v>1</v>
      </c>
      <c r="K52">
        <v>1</v>
      </c>
      <c r="L52">
        <v>1</v>
      </c>
      <c r="M52">
        <v>1</v>
      </c>
      <c r="N52">
        <f>ROUND(F17*A52,0)</f>
        <v>8</v>
      </c>
    </row>
    <row r="53" spans="1:14" x14ac:dyDescent="0.25">
      <c r="A53">
        <v>15</v>
      </c>
      <c r="B53">
        <v>25</v>
      </c>
      <c r="C53">
        <v>1</v>
      </c>
      <c r="D53">
        <v>0</v>
      </c>
      <c r="E53">
        <v>0</v>
      </c>
      <c r="F53">
        <v>12</v>
      </c>
      <c r="G53">
        <v>2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f>ROUND(F13*A53,0)</f>
        <v>0</v>
      </c>
    </row>
    <row r="54" spans="1:14" x14ac:dyDescent="0.25">
      <c r="A54">
        <v>13</v>
      </c>
      <c r="B54">
        <v>35</v>
      </c>
      <c r="C54">
        <v>1</v>
      </c>
      <c r="D54">
        <v>0</v>
      </c>
      <c r="E54">
        <v>0</v>
      </c>
      <c r="F54">
        <v>10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f>ROUND(F14*A54,0)</f>
        <v>0</v>
      </c>
    </row>
    <row r="55" spans="1:14" x14ac:dyDescent="0.25">
      <c r="A55">
        <v>10</v>
      </c>
      <c r="B55">
        <v>45</v>
      </c>
      <c r="C55">
        <v>1</v>
      </c>
      <c r="D55">
        <v>0</v>
      </c>
      <c r="E55">
        <v>0</v>
      </c>
      <c r="F55">
        <v>8</v>
      </c>
      <c r="G55">
        <v>2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f>ROUND(F15*A55,0)</f>
        <v>1</v>
      </c>
    </row>
    <row r="56" spans="1:14" x14ac:dyDescent="0.25">
      <c r="A56">
        <v>301</v>
      </c>
      <c r="B56">
        <v>55</v>
      </c>
      <c r="C56">
        <v>0</v>
      </c>
      <c r="D56">
        <v>0</v>
      </c>
      <c r="E56">
        <v>0</v>
      </c>
      <c r="F56">
        <v>187</v>
      </c>
      <c r="G56">
        <v>2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f>ROUND(F16*A56,0)</f>
        <v>60</v>
      </c>
    </row>
    <row r="57" spans="1:14" x14ac:dyDescent="0.25">
      <c r="A57">
        <v>256</v>
      </c>
      <c r="B57">
        <v>65</v>
      </c>
      <c r="C57">
        <v>0</v>
      </c>
      <c r="D57">
        <v>0</v>
      </c>
      <c r="E57">
        <v>0</v>
      </c>
      <c r="F57">
        <v>60</v>
      </c>
      <c r="G57">
        <v>2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f>ROUND(F17*A57,0)</f>
        <v>64</v>
      </c>
    </row>
    <row r="58" spans="1:14" x14ac:dyDescent="0.25">
      <c r="A58">
        <v>240</v>
      </c>
      <c r="B58">
        <v>25</v>
      </c>
      <c r="C58">
        <v>0</v>
      </c>
      <c r="D58">
        <v>0</v>
      </c>
      <c r="E58">
        <v>0</v>
      </c>
      <c r="F58">
        <v>190</v>
      </c>
      <c r="G58">
        <v>2</v>
      </c>
      <c r="H58">
        <v>2</v>
      </c>
      <c r="I58">
        <v>1</v>
      </c>
      <c r="J58">
        <v>1</v>
      </c>
      <c r="K58">
        <v>1</v>
      </c>
      <c r="L58">
        <v>1</v>
      </c>
      <c r="M58">
        <v>1</v>
      </c>
      <c r="N58">
        <f>ROUND(F13*A58,0)</f>
        <v>0</v>
      </c>
    </row>
    <row r="59" spans="1:14" x14ac:dyDescent="0.25">
      <c r="A59">
        <v>215</v>
      </c>
      <c r="B59">
        <v>35</v>
      </c>
      <c r="C59">
        <v>0</v>
      </c>
      <c r="D59">
        <v>0</v>
      </c>
      <c r="E59">
        <v>0</v>
      </c>
      <c r="F59">
        <v>173</v>
      </c>
      <c r="G59">
        <v>2</v>
      </c>
      <c r="H59">
        <v>2</v>
      </c>
      <c r="I59">
        <v>1</v>
      </c>
      <c r="J59">
        <v>1</v>
      </c>
      <c r="K59">
        <v>1</v>
      </c>
      <c r="L59">
        <v>1</v>
      </c>
      <c r="M59">
        <v>1</v>
      </c>
      <c r="N59">
        <f>ROUND(F14*A59,0)</f>
        <v>0</v>
      </c>
    </row>
    <row r="60" spans="1:14" x14ac:dyDescent="0.25">
      <c r="A60">
        <v>191</v>
      </c>
      <c r="B60">
        <v>45</v>
      </c>
      <c r="C60">
        <v>0</v>
      </c>
      <c r="D60">
        <v>0</v>
      </c>
      <c r="E60">
        <v>0</v>
      </c>
      <c r="F60">
        <v>154</v>
      </c>
      <c r="G60">
        <v>2</v>
      </c>
      <c r="H60">
        <v>2</v>
      </c>
      <c r="I60">
        <v>1</v>
      </c>
      <c r="J60">
        <v>1</v>
      </c>
      <c r="K60">
        <v>1</v>
      </c>
      <c r="L60">
        <v>1</v>
      </c>
      <c r="M60">
        <v>1</v>
      </c>
      <c r="N60">
        <f>ROUND(F15*A60,0)</f>
        <v>10</v>
      </c>
    </row>
    <row r="61" spans="1:14" x14ac:dyDescent="0.25">
      <c r="A61">
        <v>330</v>
      </c>
      <c r="B61">
        <v>5</v>
      </c>
      <c r="C61">
        <v>0</v>
      </c>
      <c r="D61">
        <v>0</v>
      </c>
      <c r="E61">
        <v>0</v>
      </c>
      <c r="F61">
        <v>0</v>
      </c>
      <c r="G61">
        <v>3</v>
      </c>
      <c r="H61">
        <v>1</v>
      </c>
      <c r="I61">
        <v>1</v>
      </c>
      <c r="J61">
        <v>1</v>
      </c>
      <c r="K61">
        <v>1</v>
      </c>
      <c r="L61">
        <v>0.56000000000000005</v>
      </c>
      <c r="M61">
        <v>2</v>
      </c>
      <c r="N61">
        <f>ROUND(F11*A61,0)</f>
        <v>0</v>
      </c>
    </row>
    <row r="62" spans="1:14" x14ac:dyDescent="0.25">
      <c r="A62">
        <v>222</v>
      </c>
      <c r="B62">
        <v>15</v>
      </c>
      <c r="C62">
        <v>0</v>
      </c>
      <c r="D62">
        <v>0</v>
      </c>
      <c r="E62">
        <v>0</v>
      </c>
      <c r="F62">
        <v>60</v>
      </c>
      <c r="G62">
        <v>3</v>
      </c>
      <c r="H62">
        <v>1</v>
      </c>
      <c r="I62">
        <v>1</v>
      </c>
      <c r="J62">
        <v>1</v>
      </c>
      <c r="K62">
        <v>1</v>
      </c>
      <c r="L62">
        <v>0.56000000000000005</v>
      </c>
      <c r="M62">
        <v>2</v>
      </c>
      <c r="N62">
        <f>ROUND(F12*A62,0)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"/>
  <sheetViews>
    <sheetView topLeftCell="D1" workbookViewId="0">
      <selection activeCell="M4" sqref="M4:N13"/>
    </sheetView>
  </sheetViews>
  <sheetFormatPr defaultRowHeight="15" x14ac:dyDescent="0.25"/>
  <cols>
    <col min="1" max="1" width="12.42578125" bestFit="1" customWidth="1"/>
    <col min="2" max="2" width="17" bestFit="1" customWidth="1"/>
    <col min="3" max="4" width="19.7109375" bestFit="1" customWidth="1"/>
    <col min="5" max="5" width="11.140625" bestFit="1" customWidth="1"/>
    <col min="6" max="6" width="18.140625" bestFit="1" customWidth="1"/>
    <col min="11" max="11" width="11.28515625" customWidth="1"/>
    <col min="12" max="12" width="12" bestFit="1" customWidth="1"/>
    <col min="13" max="13" width="9.7109375" bestFit="1" customWidth="1"/>
    <col min="14" max="14" width="12" bestFit="1" customWidth="1"/>
  </cols>
  <sheetData>
    <row r="2" spans="1:17" x14ac:dyDescent="0.25">
      <c r="J2" t="s">
        <v>62</v>
      </c>
      <c r="M2" t="s">
        <v>60</v>
      </c>
      <c r="O2" s="9" t="s">
        <v>61</v>
      </c>
      <c r="P2" s="9"/>
    </row>
    <row r="3" spans="1:17" x14ac:dyDescent="0.25">
      <c r="A3" s="1" t="s">
        <v>45</v>
      </c>
      <c r="B3" t="s">
        <v>47</v>
      </c>
      <c r="C3" t="s">
        <v>48</v>
      </c>
      <c r="E3" t="s">
        <v>52</v>
      </c>
      <c r="F3" t="s">
        <v>47</v>
      </c>
      <c r="G3" t="s">
        <v>48</v>
      </c>
      <c r="H3" t="s">
        <v>50</v>
      </c>
      <c r="I3" t="s">
        <v>51</v>
      </c>
      <c r="J3" t="s">
        <v>50</v>
      </c>
      <c r="K3" t="s">
        <v>51</v>
      </c>
      <c r="L3" t="s">
        <v>49</v>
      </c>
      <c r="O3" s="9"/>
      <c r="P3" s="9"/>
    </row>
    <row r="4" spans="1:17" x14ac:dyDescent="0.25">
      <c r="A4" s="2">
        <v>5</v>
      </c>
      <c r="B4" s="3">
        <v>330</v>
      </c>
      <c r="C4" s="3">
        <v>0</v>
      </c>
      <c r="E4">
        <v>5</v>
      </c>
      <c r="F4">
        <v>330</v>
      </c>
      <c r="G4">
        <v>0</v>
      </c>
      <c r="H4">
        <f>F4-G4</f>
        <v>330</v>
      </c>
      <c r="I4">
        <f>G4</f>
        <v>0</v>
      </c>
      <c r="J4" s="4">
        <v>0</v>
      </c>
      <c r="K4" s="4">
        <v>0</v>
      </c>
      <c r="L4">
        <f>SUMPRODUCT(J4:K4,H4:I4)</f>
        <v>0</v>
      </c>
      <c r="M4" s="6">
        <f>$L$16/$L$14*J4</f>
        <v>0</v>
      </c>
      <c r="N4" s="6">
        <f>$L$16/$L$14*K4</f>
        <v>0</v>
      </c>
      <c r="O4" s="9">
        <f>ROUND(M4*H4,0)</f>
        <v>0</v>
      </c>
      <c r="P4" s="9">
        <f>ROUND(N4*I4,0)</f>
        <v>0</v>
      </c>
    </row>
    <row r="5" spans="1:17" x14ac:dyDescent="0.25">
      <c r="A5" s="2">
        <v>15</v>
      </c>
      <c r="B5" s="3">
        <v>222</v>
      </c>
      <c r="C5" s="3">
        <v>0</v>
      </c>
      <c r="E5">
        <v>15</v>
      </c>
      <c r="F5">
        <v>222</v>
      </c>
      <c r="G5">
        <v>0</v>
      </c>
      <c r="H5">
        <f t="shared" ref="H5:H13" si="0">F5-G5</f>
        <v>222</v>
      </c>
      <c r="I5">
        <f t="shared" ref="I5:I13" si="1">G5</f>
        <v>0</v>
      </c>
      <c r="J5" s="4">
        <v>0</v>
      </c>
      <c r="K5" s="4">
        <v>0</v>
      </c>
      <c r="L5">
        <f t="shared" ref="L5:L13" si="2">SUMPRODUCT(J5:K5,H5:I5)</f>
        <v>0</v>
      </c>
      <c r="M5" s="6">
        <f t="shared" ref="M5:N13" si="3">$L$16/$L$14*J5</f>
        <v>0</v>
      </c>
      <c r="N5" s="6">
        <f t="shared" si="3"/>
        <v>0</v>
      </c>
      <c r="O5" s="9">
        <f t="shared" ref="O5:P13" si="4">ROUND(M5*H5,0)</f>
        <v>0</v>
      </c>
      <c r="P5" s="9">
        <f t="shared" si="4"/>
        <v>0</v>
      </c>
    </row>
    <row r="6" spans="1:17" x14ac:dyDescent="0.25">
      <c r="A6" s="2">
        <v>25</v>
      </c>
      <c r="B6" s="3">
        <v>384</v>
      </c>
      <c r="C6" s="3">
        <v>85</v>
      </c>
      <c r="E6">
        <v>25</v>
      </c>
      <c r="F6">
        <v>384</v>
      </c>
      <c r="G6">
        <v>85</v>
      </c>
      <c r="H6">
        <f t="shared" si="0"/>
        <v>299</v>
      </c>
      <c r="I6">
        <f t="shared" si="1"/>
        <v>85</v>
      </c>
      <c r="J6" s="4">
        <v>0</v>
      </c>
      <c r="K6" s="4">
        <v>0.15</v>
      </c>
      <c r="L6">
        <f t="shared" si="2"/>
        <v>12.75</v>
      </c>
      <c r="M6" s="6">
        <f t="shared" si="3"/>
        <v>0</v>
      </c>
      <c r="N6" s="6">
        <f t="shared" si="3"/>
        <v>0.14771874461342632</v>
      </c>
      <c r="O6" s="9">
        <f t="shared" si="4"/>
        <v>0</v>
      </c>
      <c r="P6" s="9">
        <f t="shared" si="4"/>
        <v>13</v>
      </c>
      <c r="Q6" s="4"/>
    </row>
    <row r="7" spans="1:17" x14ac:dyDescent="0.25">
      <c r="A7" s="2">
        <v>35</v>
      </c>
      <c r="B7" s="3">
        <v>345</v>
      </c>
      <c r="C7" s="3">
        <v>73</v>
      </c>
      <c r="E7">
        <v>35</v>
      </c>
      <c r="F7">
        <v>345</v>
      </c>
      <c r="G7">
        <v>73</v>
      </c>
      <c r="H7">
        <f t="shared" si="0"/>
        <v>272</v>
      </c>
      <c r="I7">
        <f t="shared" si="1"/>
        <v>73</v>
      </c>
      <c r="J7" s="4">
        <v>0</v>
      </c>
      <c r="K7" s="4">
        <v>0.35</v>
      </c>
      <c r="L7">
        <f t="shared" si="2"/>
        <v>25.549999999999997</v>
      </c>
      <c r="M7" s="6">
        <f t="shared" si="3"/>
        <v>0</v>
      </c>
      <c r="N7" s="6">
        <f t="shared" si="3"/>
        <v>0.34467707076466142</v>
      </c>
      <c r="O7" s="9">
        <f t="shared" si="4"/>
        <v>0</v>
      </c>
      <c r="P7" s="9">
        <f t="shared" si="4"/>
        <v>25</v>
      </c>
      <c r="Q7" s="4"/>
    </row>
    <row r="8" spans="1:17" x14ac:dyDescent="0.25">
      <c r="A8" s="2">
        <v>45</v>
      </c>
      <c r="B8" s="3">
        <v>304</v>
      </c>
      <c r="C8" s="3">
        <v>64</v>
      </c>
      <c r="E8">
        <v>45</v>
      </c>
      <c r="F8">
        <v>304</v>
      </c>
      <c r="G8">
        <v>64</v>
      </c>
      <c r="H8">
        <f t="shared" si="0"/>
        <v>240</v>
      </c>
      <c r="I8">
        <f t="shared" si="1"/>
        <v>64</v>
      </c>
      <c r="J8" s="4">
        <v>0.02</v>
      </c>
      <c r="K8" s="4">
        <v>0.35</v>
      </c>
      <c r="L8">
        <f t="shared" si="2"/>
        <v>27.2</v>
      </c>
      <c r="M8" s="6">
        <f t="shared" si="3"/>
        <v>1.9695832615123511E-2</v>
      </c>
      <c r="N8" s="6">
        <f t="shared" si="3"/>
        <v>0.34467707076466142</v>
      </c>
      <c r="O8" s="9">
        <f t="shared" si="4"/>
        <v>5</v>
      </c>
      <c r="P8" s="9">
        <f t="shared" si="4"/>
        <v>22</v>
      </c>
      <c r="Q8" s="4"/>
    </row>
    <row r="9" spans="1:17" x14ac:dyDescent="0.25">
      <c r="A9" s="2">
        <v>55</v>
      </c>
      <c r="B9" s="3">
        <v>342</v>
      </c>
      <c r="C9" s="3">
        <v>0</v>
      </c>
      <c r="E9">
        <v>55</v>
      </c>
      <c r="F9">
        <v>342</v>
      </c>
      <c r="G9">
        <v>0</v>
      </c>
      <c r="H9">
        <f t="shared" si="0"/>
        <v>342</v>
      </c>
      <c r="I9">
        <f t="shared" si="1"/>
        <v>0</v>
      </c>
      <c r="J9" s="4">
        <v>0.2</v>
      </c>
      <c r="K9" s="4">
        <v>0</v>
      </c>
      <c r="L9">
        <f t="shared" si="2"/>
        <v>68.400000000000006</v>
      </c>
      <c r="M9" s="6">
        <f t="shared" si="3"/>
        <v>0.1969583261512351</v>
      </c>
      <c r="N9" s="6">
        <f t="shared" si="3"/>
        <v>0</v>
      </c>
      <c r="O9" s="9">
        <f t="shared" si="4"/>
        <v>67</v>
      </c>
      <c r="P9" s="9">
        <f t="shared" si="4"/>
        <v>0</v>
      </c>
      <c r="Q9" s="4"/>
    </row>
    <row r="10" spans="1:17" x14ac:dyDescent="0.25">
      <c r="A10" s="2">
        <v>65</v>
      </c>
      <c r="B10" s="3">
        <v>291</v>
      </c>
      <c r="C10" s="3">
        <v>0</v>
      </c>
      <c r="E10">
        <v>65</v>
      </c>
      <c r="F10">
        <v>291</v>
      </c>
      <c r="G10">
        <v>0</v>
      </c>
      <c r="H10">
        <f t="shared" si="0"/>
        <v>291</v>
      </c>
      <c r="I10">
        <f t="shared" si="1"/>
        <v>0</v>
      </c>
      <c r="J10" s="4">
        <v>0.25</v>
      </c>
      <c r="K10" s="4">
        <v>0</v>
      </c>
      <c r="L10">
        <f t="shared" si="2"/>
        <v>72.75</v>
      </c>
      <c r="M10" s="6">
        <f t="shared" si="3"/>
        <v>0.24619790768904387</v>
      </c>
      <c r="N10" s="6">
        <f t="shared" si="3"/>
        <v>0</v>
      </c>
      <c r="O10" s="9">
        <f t="shared" si="4"/>
        <v>72</v>
      </c>
      <c r="P10" s="9">
        <f t="shared" si="4"/>
        <v>0</v>
      </c>
      <c r="Q10" s="4"/>
    </row>
    <row r="11" spans="1:17" x14ac:dyDescent="0.25">
      <c r="A11" s="2">
        <v>75</v>
      </c>
      <c r="B11" s="3">
        <v>180</v>
      </c>
      <c r="C11" s="3">
        <v>0</v>
      </c>
      <c r="E11">
        <v>75</v>
      </c>
      <c r="F11">
        <v>180</v>
      </c>
      <c r="G11">
        <v>0</v>
      </c>
      <c r="H11">
        <f t="shared" si="0"/>
        <v>180</v>
      </c>
      <c r="I11">
        <f t="shared" si="1"/>
        <v>0</v>
      </c>
      <c r="J11" s="4">
        <v>0.5</v>
      </c>
      <c r="K11" s="4">
        <v>0</v>
      </c>
      <c r="L11">
        <f t="shared" si="2"/>
        <v>90</v>
      </c>
      <c r="M11" s="6">
        <f t="shared" si="3"/>
        <v>0.49239581537808774</v>
      </c>
      <c r="N11" s="6">
        <f t="shared" si="3"/>
        <v>0</v>
      </c>
      <c r="O11" s="9">
        <f t="shared" si="4"/>
        <v>89</v>
      </c>
      <c r="P11" s="9">
        <f t="shared" si="4"/>
        <v>0</v>
      </c>
      <c r="Q11" s="4"/>
    </row>
    <row r="12" spans="1:17" x14ac:dyDescent="0.25">
      <c r="A12" s="2">
        <v>85</v>
      </c>
      <c r="B12" s="3">
        <v>82</v>
      </c>
      <c r="C12" s="3">
        <v>0</v>
      </c>
      <c r="E12">
        <v>85</v>
      </c>
      <c r="F12">
        <v>82</v>
      </c>
      <c r="G12">
        <v>0</v>
      </c>
      <c r="H12">
        <f t="shared" si="0"/>
        <v>82</v>
      </c>
      <c r="I12">
        <f t="shared" si="1"/>
        <v>0</v>
      </c>
      <c r="J12" s="4">
        <v>0.55000000000000004</v>
      </c>
      <c r="K12" s="4">
        <v>0</v>
      </c>
      <c r="L12">
        <f t="shared" si="2"/>
        <v>45.1</v>
      </c>
      <c r="M12" s="6">
        <f t="shared" si="3"/>
        <v>0.54163539691589657</v>
      </c>
      <c r="N12" s="6">
        <f t="shared" si="3"/>
        <v>0</v>
      </c>
      <c r="O12" s="9">
        <f t="shared" si="4"/>
        <v>44</v>
      </c>
      <c r="P12" s="9">
        <f t="shared" si="4"/>
        <v>0</v>
      </c>
      <c r="Q12" s="4"/>
    </row>
    <row r="13" spans="1:17" x14ac:dyDescent="0.25">
      <c r="A13" s="2">
        <v>95</v>
      </c>
      <c r="B13" s="3">
        <v>20</v>
      </c>
      <c r="C13" s="3">
        <v>0</v>
      </c>
      <c r="E13">
        <v>95</v>
      </c>
      <c r="F13">
        <v>20</v>
      </c>
      <c r="G13">
        <v>0</v>
      </c>
      <c r="H13">
        <f t="shared" si="0"/>
        <v>20</v>
      </c>
      <c r="I13">
        <f t="shared" si="1"/>
        <v>0</v>
      </c>
      <c r="J13" s="4">
        <v>0.7</v>
      </c>
      <c r="K13" s="4">
        <v>0</v>
      </c>
      <c r="L13">
        <f t="shared" si="2"/>
        <v>14</v>
      </c>
      <c r="M13" s="6">
        <f t="shared" si="3"/>
        <v>0.68935414152932284</v>
      </c>
      <c r="N13" s="6">
        <f t="shared" si="3"/>
        <v>0</v>
      </c>
      <c r="O13" s="9">
        <f t="shared" si="4"/>
        <v>14</v>
      </c>
      <c r="P13" s="9">
        <f t="shared" si="4"/>
        <v>0</v>
      </c>
      <c r="Q13" s="4"/>
    </row>
    <row r="14" spans="1:17" x14ac:dyDescent="0.25">
      <c r="A14" s="2" t="s">
        <v>46</v>
      </c>
      <c r="B14" s="3">
        <v>2500</v>
      </c>
      <c r="C14" s="3">
        <v>222</v>
      </c>
      <c r="E14" t="s">
        <v>46</v>
      </c>
      <c r="F14">
        <v>2500</v>
      </c>
      <c r="G14">
        <v>222</v>
      </c>
      <c r="I14">
        <f>SUM(H4:I13)</f>
        <v>2500</v>
      </c>
      <c r="L14">
        <f>SUM(L4:L13)</f>
        <v>355.75</v>
      </c>
    </row>
    <row r="16" spans="1:17" x14ac:dyDescent="0.25">
      <c r="K16" t="s">
        <v>53</v>
      </c>
      <c r="L16">
        <f>N25*I14</f>
        <v>350.33962264150944</v>
      </c>
    </row>
    <row r="18" spans="10:18" x14ac:dyDescent="0.25">
      <c r="O18" t="s">
        <v>59</v>
      </c>
    </row>
    <row r="19" spans="10:18" x14ac:dyDescent="0.25">
      <c r="J19" t="s">
        <v>56</v>
      </c>
      <c r="N19" s="5">
        <v>26500000</v>
      </c>
    </row>
    <row r="20" spans="10:18" x14ac:dyDescent="0.25">
      <c r="J20" t="s">
        <v>54</v>
      </c>
      <c r="N20">
        <v>4243600</v>
      </c>
      <c r="Q20">
        <f>100000/N20</f>
        <v>2.3564897728343859E-2</v>
      </c>
      <c r="R20">
        <f>21*Q20</f>
        <v>0.49486285229522103</v>
      </c>
    </row>
    <row r="21" spans="10:18" x14ac:dyDescent="0.25">
      <c r="J21" t="s">
        <v>55</v>
      </c>
      <c r="M21" s="8">
        <v>0.02</v>
      </c>
      <c r="N21">
        <f>M21*N19</f>
        <v>530000</v>
      </c>
      <c r="O21" s="6">
        <f>M21/0.75</f>
        <v>2.6666666666666668E-2</v>
      </c>
    </row>
    <row r="22" spans="10:18" x14ac:dyDescent="0.25">
      <c r="J22" t="s">
        <v>57</v>
      </c>
      <c r="M22" s="7">
        <f>N22/N19</f>
        <v>0.12013584905660378</v>
      </c>
      <c r="N22">
        <f>N20-2*N21</f>
        <v>3183600</v>
      </c>
      <c r="O22" s="6">
        <f>M22/0.75</f>
        <v>0.16018113207547172</v>
      </c>
    </row>
    <row r="23" spans="10:18" x14ac:dyDescent="0.25">
      <c r="J23" t="s">
        <v>58</v>
      </c>
    </row>
    <row r="25" spans="10:18" x14ac:dyDescent="0.25">
      <c r="N25">
        <f>SUM(N21:N22)/N19</f>
        <v>0.14013584905660378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workbookViewId="0">
      <selection sqref="A1:R3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3</v>
      </c>
      <c r="B2">
        <v>25</v>
      </c>
      <c r="C2">
        <v>0</v>
      </c>
      <c r="D2">
        <v>0</v>
      </c>
      <c r="E2">
        <v>3</v>
      </c>
      <c r="F2">
        <v>3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 t="s">
        <v>18</v>
      </c>
      <c r="R2" t="s">
        <v>19</v>
      </c>
    </row>
    <row r="3" spans="1:18" x14ac:dyDescent="0.25">
      <c r="A3">
        <v>2</v>
      </c>
      <c r="B3">
        <v>35</v>
      </c>
      <c r="C3">
        <v>0</v>
      </c>
      <c r="D3">
        <v>0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 t="s">
        <v>18</v>
      </c>
      <c r="R3" t="s">
        <v>19</v>
      </c>
    </row>
    <row r="4" spans="1:18" x14ac:dyDescent="0.25">
      <c r="A4">
        <v>2</v>
      </c>
      <c r="B4">
        <v>45</v>
      </c>
      <c r="C4">
        <v>0</v>
      </c>
      <c r="D4">
        <v>0</v>
      </c>
      <c r="E4">
        <v>2</v>
      </c>
      <c r="F4">
        <v>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 t="s">
        <v>18</v>
      </c>
      <c r="R4" t="s">
        <v>19</v>
      </c>
    </row>
    <row r="5" spans="1:18" x14ac:dyDescent="0.25">
      <c r="A5">
        <v>22</v>
      </c>
      <c r="B5">
        <v>25</v>
      </c>
      <c r="C5">
        <v>0</v>
      </c>
      <c r="D5">
        <v>0</v>
      </c>
      <c r="E5">
        <v>22</v>
      </c>
      <c r="F5">
        <v>22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0</v>
      </c>
      <c r="P5">
        <v>0</v>
      </c>
      <c r="Q5" t="s">
        <v>18</v>
      </c>
      <c r="R5" t="s">
        <v>20</v>
      </c>
    </row>
    <row r="6" spans="1:18" x14ac:dyDescent="0.25">
      <c r="A6">
        <v>20</v>
      </c>
      <c r="B6">
        <v>35</v>
      </c>
      <c r="C6">
        <v>0</v>
      </c>
      <c r="D6">
        <v>0</v>
      </c>
      <c r="E6">
        <v>20</v>
      </c>
      <c r="F6">
        <v>20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 t="s">
        <v>18</v>
      </c>
      <c r="R6" t="s">
        <v>20</v>
      </c>
    </row>
    <row r="7" spans="1:18" x14ac:dyDescent="0.25">
      <c r="A7">
        <v>17</v>
      </c>
      <c r="B7">
        <v>45</v>
      </c>
      <c r="C7">
        <v>0</v>
      </c>
      <c r="D7">
        <v>0</v>
      </c>
      <c r="E7">
        <v>17</v>
      </c>
      <c r="F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 t="s">
        <v>18</v>
      </c>
      <c r="R7" t="s">
        <v>20</v>
      </c>
    </row>
    <row r="8" spans="1:18" x14ac:dyDescent="0.25">
      <c r="A8">
        <v>36</v>
      </c>
      <c r="B8">
        <v>25</v>
      </c>
      <c r="C8">
        <v>0</v>
      </c>
      <c r="D8">
        <v>0</v>
      </c>
      <c r="E8">
        <v>36</v>
      </c>
      <c r="F8">
        <v>36</v>
      </c>
      <c r="G8">
        <v>1</v>
      </c>
      <c r="H8">
        <v>2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 t="s">
        <v>18</v>
      </c>
      <c r="R8" t="s">
        <v>21</v>
      </c>
    </row>
    <row r="9" spans="1:18" x14ac:dyDescent="0.25">
      <c r="A9">
        <v>30</v>
      </c>
      <c r="B9">
        <v>35</v>
      </c>
      <c r="C9">
        <v>0</v>
      </c>
      <c r="D9">
        <v>0</v>
      </c>
      <c r="E9">
        <v>30</v>
      </c>
      <c r="F9">
        <v>30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 t="s">
        <v>22</v>
      </c>
      <c r="R9" t="s">
        <v>21</v>
      </c>
    </row>
    <row r="10" spans="1:18" x14ac:dyDescent="0.25">
      <c r="A10">
        <v>27</v>
      </c>
      <c r="B10">
        <v>45</v>
      </c>
      <c r="C10">
        <v>0</v>
      </c>
      <c r="D10">
        <v>0</v>
      </c>
      <c r="E10">
        <v>27</v>
      </c>
      <c r="F10">
        <v>27</v>
      </c>
      <c r="G10">
        <v>1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 t="s">
        <v>22</v>
      </c>
      <c r="R10" t="s">
        <v>21</v>
      </c>
    </row>
    <row r="11" spans="1:18" x14ac:dyDescent="0.25">
      <c r="A11">
        <v>8</v>
      </c>
      <c r="B11">
        <v>25</v>
      </c>
      <c r="C11">
        <v>0</v>
      </c>
      <c r="D11">
        <v>0</v>
      </c>
      <c r="E11">
        <v>8</v>
      </c>
      <c r="F11">
        <v>8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 t="s">
        <v>22</v>
      </c>
      <c r="R11" t="s">
        <v>23</v>
      </c>
    </row>
    <row r="12" spans="1:18" x14ac:dyDescent="0.25">
      <c r="A12">
        <v>6</v>
      </c>
      <c r="B12">
        <v>35</v>
      </c>
      <c r="C12">
        <v>0</v>
      </c>
      <c r="D12">
        <v>0</v>
      </c>
      <c r="E12">
        <v>6</v>
      </c>
      <c r="F12">
        <v>6</v>
      </c>
      <c r="G12">
        <v>1</v>
      </c>
      <c r="H12">
        <v>2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 t="s">
        <v>22</v>
      </c>
      <c r="R12" t="s">
        <v>23</v>
      </c>
    </row>
    <row r="13" spans="1:18" x14ac:dyDescent="0.25">
      <c r="A13">
        <v>5</v>
      </c>
      <c r="B13">
        <v>45</v>
      </c>
      <c r="C13">
        <v>0</v>
      </c>
      <c r="D13">
        <v>0</v>
      </c>
      <c r="E13">
        <v>5</v>
      </c>
      <c r="F13">
        <v>5</v>
      </c>
      <c r="G13">
        <v>1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 t="s">
        <v>22</v>
      </c>
      <c r="R13" t="s">
        <v>23</v>
      </c>
    </row>
    <row r="14" spans="1:18" x14ac:dyDescent="0.25">
      <c r="A14">
        <v>16</v>
      </c>
      <c r="B14">
        <v>25</v>
      </c>
      <c r="C14">
        <v>0</v>
      </c>
      <c r="D14">
        <v>0</v>
      </c>
      <c r="E14">
        <v>16</v>
      </c>
      <c r="F14">
        <v>16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 t="s">
        <v>22</v>
      </c>
      <c r="R14" t="s">
        <v>24</v>
      </c>
    </row>
    <row r="15" spans="1:18" x14ac:dyDescent="0.25">
      <c r="A15">
        <v>15</v>
      </c>
      <c r="B15">
        <v>35</v>
      </c>
      <c r="C15">
        <v>0</v>
      </c>
      <c r="D15">
        <v>0</v>
      </c>
      <c r="E15">
        <v>15</v>
      </c>
      <c r="F15">
        <v>15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 t="s">
        <v>22</v>
      </c>
      <c r="R15" t="s">
        <v>24</v>
      </c>
    </row>
    <row r="16" spans="1:18" x14ac:dyDescent="0.25">
      <c r="A16">
        <v>13</v>
      </c>
      <c r="B16">
        <v>45</v>
      </c>
      <c r="C16">
        <v>0</v>
      </c>
      <c r="D16">
        <v>0</v>
      </c>
      <c r="E16">
        <v>13</v>
      </c>
      <c r="F16">
        <v>13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0</v>
      </c>
      <c r="O16">
        <v>0</v>
      </c>
      <c r="P16">
        <v>0</v>
      </c>
      <c r="Q16" t="s">
        <v>22</v>
      </c>
      <c r="R16" t="s">
        <v>24</v>
      </c>
    </row>
    <row r="17" spans="1:18" x14ac:dyDescent="0.25">
      <c r="A17">
        <v>180</v>
      </c>
      <c r="B17">
        <v>75</v>
      </c>
      <c r="C17">
        <v>0</v>
      </c>
      <c r="D17">
        <v>0</v>
      </c>
      <c r="E17">
        <v>0</v>
      </c>
      <c r="F17">
        <v>23</v>
      </c>
      <c r="G17">
        <v>1</v>
      </c>
      <c r="H17">
        <v>2</v>
      </c>
      <c r="I17">
        <v>1</v>
      </c>
      <c r="J17">
        <v>1</v>
      </c>
      <c r="K17">
        <v>1</v>
      </c>
      <c r="L17">
        <v>1</v>
      </c>
      <c r="M17">
        <v>2</v>
      </c>
      <c r="N17">
        <v>0</v>
      </c>
      <c r="O17">
        <v>0</v>
      </c>
      <c r="P17">
        <v>0</v>
      </c>
      <c r="Q17" t="s">
        <v>22</v>
      </c>
      <c r="R17" t="s">
        <v>25</v>
      </c>
    </row>
    <row r="18" spans="1:18" x14ac:dyDescent="0.25">
      <c r="A18">
        <v>82</v>
      </c>
      <c r="B18">
        <v>85</v>
      </c>
      <c r="C18">
        <v>0</v>
      </c>
      <c r="D18">
        <v>0</v>
      </c>
      <c r="E18">
        <v>0</v>
      </c>
      <c r="F18">
        <v>12</v>
      </c>
      <c r="G18">
        <v>1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 t="s">
        <v>18</v>
      </c>
      <c r="R18" t="s">
        <v>26</v>
      </c>
    </row>
    <row r="19" spans="1:18" x14ac:dyDescent="0.25">
      <c r="A19">
        <v>20</v>
      </c>
      <c r="B19">
        <v>95</v>
      </c>
      <c r="C19">
        <v>0</v>
      </c>
      <c r="D19">
        <v>0</v>
      </c>
      <c r="E19">
        <v>0</v>
      </c>
      <c r="F19">
        <v>3</v>
      </c>
      <c r="G19">
        <v>1</v>
      </c>
      <c r="H19">
        <v>2</v>
      </c>
      <c r="I19">
        <v>1</v>
      </c>
      <c r="J19">
        <v>1</v>
      </c>
      <c r="K19">
        <v>1</v>
      </c>
      <c r="L19">
        <v>1</v>
      </c>
      <c r="M19">
        <v>1</v>
      </c>
      <c r="N19">
        <v>2</v>
      </c>
      <c r="O19">
        <v>0</v>
      </c>
      <c r="P19">
        <v>0</v>
      </c>
      <c r="Q19" t="s">
        <v>18</v>
      </c>
      <c r="R19" t="s">
        <v>27</v>
      </c>
    </row>
    <row r="20" spans="1:18" x14ac:dyDescent="0.25">
      <c r="A20">
        <v>4</v>
      </c>
      <c r="B20">
        <v>55</v>
      </c>
      <c r="C20">
        <v>1</v>
      </c>
      <c r="D20">
        <v>0</v>
      </c>
      <c r="E20">
        <v>0</v>
      </c>
      <c r="F20">
        <v>2</v>
      </c>
      <c r="G20">
        <v>1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 t="s">
        <v>18</v>
      </c>
      <c r="R20" t="s">
        <v>28</v>
      </c>
    </row>
    <row r="21" spans="1:18" x14ac:dyDescent="0.25">
      <c r="A21">
        <v>4</v>
      </c>
      <c r="B21">
        <v>65</v>
      </c>
      <c r="C21">
        <v>1</v>
      </c>
      <c r="D21">
        <v>0</v>
      </c>
      <c r="E21">
        <v>0</v>
      </c>
      <c r="F21">
        <v>1</v>
      </c>
      <c r="G21">
        <v>1</v>
      </c>
      <c r="H21">
        <v>2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 t="s">
        <v>18</v>
      </c>
      <c r="R21" t="s">
        <v>29</v>
      </c>
    </row>
    <row r="22" spans="1:18" x14ac:dyDescent="0.25">
      <c r="A22">
        <v>44</v>
      </c>
      <c r="B22">
        <v>25</v>
      </c>
      <c r="C22">
        <v>0</v>
      </c>
      <c r="D22">
        <v>1</v>
      </c>
      <c r="E22">
        <v>0</v>
      </c>
      <c r="F22">
        <v>35</v>
      </c>
      <c r="G22">
        <v>1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 t="s">
        <v>18</v>
      </c>
      <c r="R22" t="s">
        <v>30</v>
      </c>
    </row>
    <row r="23" spans="1:18" x14ac:dyDescent="0.25">
      <c r="A23">
        <v>44</v>
      </c>
      <c r="B23">
        <v>35</v>
      </c>
      <c r="C23">
        <v>0</v>
      </c>
      <c r="D23">
        <v>1</v>
      </c>
      <c r="E23">
        <v>0</v>
      </c>
      <c r="F23">
        <v>35</v>
      </c>
      <c r="G23">
        <v>1</v>
      </c>
      <c r="H23">
        <v>2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 t="s">
        <v>18</v>
      </c>
      <c r="R23" t="s">
        <v>31</v>
      </c>
    </row>
    <row r="24" spans="1:18" x14ac:dyDescent="0.25">
      <c r="A24">
        <v>39</v>
      </c>
      <c r="B24">
        <v>45</v>
      </c>
      <c r="C24">
        <v>0</v>
      </c>
      <c r="D24">
        <v>1</v>
      </c>
      <c r="E24">
        <v>0</v>
      </c>
      <c r="F24">
        <v>31</v>
      </c>
      <c r="G24">
        <v>1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 t="s">
        <v>18</v>
      </c>
      <c r="R24" t="s">
        <v>32</v>
      </c>
    </row>
    <row r="25" spans="1:18" x14ac:dyDescent="0.25">
      <c r="A25">
        <v>37</v>
      </c>
      <c r="B25">
        <v>55</v>
      </c>
      <c r="C25">
        <v>0</v>
      </c>
      <c r="D25">
        <v>1</v>
      </c>
      <c r="E25">
        <v>0</v>
      </c>
      <c r="F25">
        <v>23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 t="s">
        <v>18</v>
      </c>
      <c r="R25" t="s">
        <v>33</v>
      </c>
    </row>
    <row r="26" spans="1:18" x14ac:dyDescent="0.25">
      <c r="A26">
        <v>31</v>
      </c>
      <c r="B26">
        <v>65</v>
      </c>
      <c r="C26">
        <v>0</v>
      </c>
      <c r="D26">
        <v>1</v>
      </c>
      <c r="E26">
        <v>0</v>
      </c>
      <c r="F26">
        <v>7</v>
      </c>
      <c r="G26">
        <v>1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 t="s">
        <v>18</v>
      </c>
      <c r="R26" t="s">
        <v>34</v>
      </c>
    </row>
    <row r="27" spans="1:18" x14ac:dyDescent="0.25">
      <c r="A27">
        <v>15</v>
      </c>
      <c r="B27">
        <v>25</v>
      </c>
      <c r="C27">
        <v>1</v>
      </c>
      <c r="D27">
        <v>0</v>
      </c>
      <c r="E27">
        <v>0</v>
      </c>
      <c r="F27">
        <v>12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 t="s">
        <v>18</v>
      </c>
      <c r="R27" t="s">
        <v>35</v>
      </c>
    </row>
    <row r="28" spans="1:18" x14ac:dyDescent="0.25">
      <c r="A28">
        <v>13</v>
      </c>
      <c r="B28">
        <v>35</v>
      </c>
      <c r="C28">
        <v>1</v>
      </c>
      <c r="D28">
        <v>0</v>
      </c>
      <c r="E28">
        <v>0</v>
      </c>
      <c r="F28">
        <v>10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 t="s">
        <v>22</v>
      </c>
      <c r="R28" t="s">
        <v>36</v>
      </c>
    </row>
    <row r="29" spans="1:18" x14ac:dyDescent="0.25">
      <c r="A29">
        <v>10</v>
      </c>
      <c r="B29">
        <v>45</v>
      </c>
      <c r="C29">
        <v>1</v>
      </c>
      <c r="D29">
        <v>0</v>
      </c>
      <c r="E29">
        <v>0</v>
      </c>
      <c r="F29">
        <v>8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 t="s">
        <v>22</v>
      </c>
      <c r="R29" t="s">
        <v>37</v>
      </c>
    </row>
    <row r="30" spans="1:18" x14ac:dyDescent="0.25">
      <c r="A30">
        <v>301</v>
      </c>
      <c r="B30">
        <v>55</v>
      </c>
      <c r="C30">
        <v>0</v>
      </c>
      <c r="D30">
        <v>0</v>
      </c>
      <c r="E30">
        <v>0</v>
      </c>
      <c r="F30">
        <v>187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 t="s">
        <v>22</v>
      </c>
      <c r="R30" t="s">
        <v>38</v>
      </c>
    </row>
    <row r="31" spans="1:18" x14ac:dyDescent="0.25">
      <c r="A31">
        <v>256</v>
      </c>
      <c r="B31">
        <v>65</v>
      </c>
      <c r="C31">
        <v>0</v>
      </c>
      <c r="D31">
        <v>0</v>
      </c>
      <c r="E31">
        <v>0</v>
      </c>
      <c r="F31">
        <v>60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 t="s">
        <v>22</v>
      </c>
      <c r="R31" t="s">
        <v>39</v>
      </c>
    </row>
    <row r="32" spans="1:18" x14ac:dyDescent="0.25">
      <c r="A32">
        <v>240</v>
      </c>
      <c r="B32">
        <v>25</v>
      </c>
      <c r="C32">
        <v>0</v>
      </c>
      <c r="D32">
        <v>0</v>
      </c>
      <c r="E32">
        <v>0</v>
      </c>
      <c r="F32">
        <v>190</v>
      </c>
      <c r="G32">
        <v>2</v>
      </c>
      <c r="H32">
        <v>2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 t="s">
        <v>22</v>
      </c>
      <c r="R32" t="s">
        <v>40</v>
      </c>
    </row>
    <row r="33" spans="1:18" x14ac:dyDescent="0.25">
      <c r="A33">
        <v>215</v>
      </c>
      <c r="B33">
        <v>35</v>
      </c>
      <c r="C33">
        <v>0</v>
      </c>
      <c r="D33">
        <v>0</v>
      </c>
      <c r="E33">
        <v>0</v>
      </c>
      <c r="F33">
        <v>173</v>
      </c>
      <c r="G33">
        <v>2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 t="s">
        <v>22</v>
      </c>
      <c r="R33" t="s">
        <v>41</v>
      </c>
    </row>
    <row r="34" spans="1:18" x14ac:dyDescent="0.25">
      <c r="A34">
        <v>191</v>
      </c>
      <c r="B34">
        <v>45</v>
      </c>
      <c r="C34">
        <v>0</v>
      </c>
      <c r="D34">
        <v>0</v>
      </c>
      <c r="E34">
        <v>0</v>
      </c>
      <c r="F34">
        <v>154</v>
      </c>
      <c r="G34">
        <v>2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 t="s">
        <v>22</v>
      </c>
      <c r="R34" t="s">
        <v>42</v>
      </c>
    </row>
    <row r="35" spans="1:18" x14ac:dyDescent="0.25">
      <c r="A35">
        <v>330</v>
      </c>
      <c r="B35">
        <v>5</v>
      </c>
      <c r="C35">
        <v>0</v>
      </c>
      <c r="D35">
        <v>0</v>
      </c>
      <c r="E35">
        <v>0</v>
      </c>
      <c r="F35">
        <v>0</v>
      </c>
      <c r="G35">
        <v>3</v>
      </c>
      <c r="H35">
        <v>1</v>
      </c>
      <c r="I35">
        <v>1</v>
      </c>
      <c r="J35">
        <v>1</v>
      </c>
      <c r="K35">
        <v>1</v>
      </c>
      <c r="L35">
        <v>0.56000000000000005</v>
      </c>
      <c r="M35">
        <v>2</v>
      </c>
      <c r="N35">
        <v>0</v>
      </c>
      <c r="O35">
        <v>0</v>
      </c>
      <c r="P35">
        <v>198</v>
      </c>
      <c r="Q35" t="s">
        <v>22</v>
      </c>
      <c r="R35" t="s">
        <v>43</v>
      </c>
    </row>
    <row r="36" spans="1:18" x14ac:dyDescent="0.25">
      <c r="A36">
        <v>222</v>
      </c>
      <c r="B36">
        <v>15</v>
      </c>
      <c r="C36">
        <v>0</v>
      </c>
      <c r="D36">
        <v>0</v>
      </c>
      <c r="E36">
        <v>0</v>
      </c>
      <c r="F36">
        <v>60</v>
      </c>
      <c r="G36">
        <v>3</v>
      </c>
      <c r="H36">
        <v>1</v>
      </c>
      <c r="I36">
        <v>1</v>
      </c>
      <c r="J36">
        <v>1</v>
      </c>
      <c r="K36">
        <v>1</v>
      </c>
      <c r="L36">
        <v>0.56000000000000005</v>
      </c>
      <c r="M36">
        <v>2</v>
      </c>
      <c r="N36">
        <v>0</v>
      </c>
      <c r="O36">
        <v>0</v>
      </c>
      <c r="P36">
        <v>200</v>
      </c>
      <c r="Q36" t="s">
        <v>22</v>
      </c>
      <c r="R3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Blakely</dc:creator>
  <cp:lastModifiedBy>Tim Wilson</cp:lastModifiedBy>
  <dcterms:created xsi:type="dcterms:W3CDTF">2021-06-01T04:46:56Z</dcterms:created>
  <dcterms:modified xsi:type="dcterms:W3CDTF">2021-06-03T03:16:29Z</dcterms:modified>
</cp:coreProperties>
</file>