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VIC_3\input\"/>
    </mc:Choice>
  </mc:AlternateContent>
  <xr:revisionPtr revIDLastSave="0" documentId="13_ncr:1_{7A0A1521-5CBA-46BC-93EC-4D2C66FB02C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p_essential_2007_bau" sheetId="1" r:id="rId1"/>
    <sheet name="AZ split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N20" i="1"/>
  <c r="N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1" i="1"/>
  <c r="N22" i="1"/>
  <c r="N23" i="1"/>
  <c r="N24" i="1"/>
  <c r="N25" i="1"/>
  <c r="N26" i="1"/>
  <c r="N27" i="1"/>
  <c r="N28" i="1"/>
  <c r="N2" i="1"/>
  <c r="AH3" i="1"/>
  <c r="AI3" i="1"/>
  <c r="AJ3" i="1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J2" i="1"/>
  <c r="AI2" i="1"/>
  <c r="AH2" i="1"/>
  <c r="AG13" i="1"/>
  <c r="AG12" i="1"/>
  <c r="Y6" i="1" l="1"/>
  <c r="Y5" i="1" s="1"/>
  <c r="F53" i="2" l="1"/>
  <c r="F25" i="1" s="1"/>
  <c r="F52" i="2"/>
  <c r="F24" i="1" s="1"/>
  <c r="F51" i="2"/>
  <c r="F23" i="1" s="1"/>
  <c r="F50" i="2"/>
  <c r="F22" i="1" s="1"/>
  <c r="E53" i="2"/>
  <c r="E25" i="1" s="1"/>
  <c r="E52" i="2"/>
  <c r="E24" i="1" s="1"/>
  <c r="E51" i="2"/>
  <c r="E23" i="1" s="1"/>
  <c r="E50" i="2"/>
  <c r="E22" i="1" s="1"/>
  <c r="A51" i="2"/>
  <c r="A23" i="1" s="1"/>
  <c r="A52" i="2"/>
  <c r="A24" i="1" s="1"/>
  <c r="A53" i="2"/>
  <c r="A25" i="1" s="1"/>
  <c r="A50" i="2"/>
  <c r="A22" i="1" s="1"/>
  <c r="F42" i="2"/>
  <c r="F14" i="1" s="1"/>
  <c r="F41" i="2"/>
  <c r="F13" i="1" s="1"/>
  <c r="F40" i="2"/>
  <c r="F12" i="1" s="1"/>
  <c r="E42" i="2"/>
  <c r="E14" i="1" s="1"/>
  <c r="E41" i="2"/>
  <c r="E13" i="1" s="1"/>
  <c r="E40" i="2"/>
  <c r="E12" i="1" s="1"/>
  <c r="A41" i="2"/>
  <c r="A13" i="1" s="1"/>
  <c r="A42" i="2"/>
  <c r="A14" i="1" s="1"/>
  <c r="A40" i="2"/>
  <c r="A12" i="1" s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E11" i="1" s="1"/>
  <c r="F39" i="2"/>
  <c r="F11" i="1" s="1"/>
  <c r="E43" i="2"/>
  <c r="E15" i="1" s="1"/>
  <c r="F43" i="2"/>
  <c r="F15" i="1" s="1"/>
  <c r="E44" i="2"/>
  <c r="E16" i="1" s="1"/>
  <c r="F44" i="2"/>
  <c r="F16" i="1" s="1"/>
  <c r="E45" i="2"/>
  <c r="E17" i="1" s="1"/>
  <c r="F45" i="2"/>
  <c r="F17" i="1" s="1"/>
  <c r="E46" i="2"/>
  <c r="E18" i="1" s="1"/>
  <c r="F46" i="2"/>
  <c r="F18" i="1" s="1"/>
  <c r="E47" i="2"/>
  <c r="E19" i="1" s="1"/>
  <c r="F47" i="2"/>
  <c r="F19" i="1" s="1"/>
  <c r="E48" i="2"/>
  <c r="E20" i="1" s="1"/>
  <c r="F48" i="2"/>
  <c r="F20" i="1" s="1"/>
  <c r="E49" i="2"/>
  <c r="E21" i="1" s="1"/>
  <c r="F49" i="2"/>
  <c r="F21" i="1" s="1"/>
  <c r="E54" i="2"/>
  <c r="F54" i="2"/>
  <c r="E55" i="2"/>
  <c r="F55" i="2"/>
  <c r="E56" i="2"/>
  <c r="F56" i="2"/>
  <c r="F30" i="2"/>
  <c r="E30" i="2"/>
  <c r="A31" i="2"/>
  <c r="A32" i="2"/>
  <c r="A33" i="2"/>
  <c r="A34" i="2"/>
  <c r="A35" i="2"/>
  <c r="A36" i="2"/>
  <c r="A37" i="2"/>
  <c r="A38" i="2"/>
  <c r="A39" i="2"/>
  <c r="A11" i="1" s="1"/>
  <c r="A43" i="2"/>
  <c r="A15" i="1" s="1"/>
  <c r="A44" i="2"/>
  <c r="A16" i="1" s="1"/>
  <c r="A45" i="2"/>
  <c r="A17" i="1" s="1"/>
  <c r="A46" i="2"/>
  <c r="A18" i="1" s="1"/>
  <c r="A47" i="2"/>
  <c r="A19" i="1" s="1"/>
  <c r="A48" i="2"/>
  <c r="A20" i="1" s="1"/>
  <c r="A49" i="2"/>
  <c r="A21" i="1" s="1"/>
  <c r="A54" i="2"/>
  <c r="A55" i="2"/>
  <c r="A56" i="2"/>
  <c r="A30" i="2"/>
  <c r="AG3" i="1"/>
  <c r="AG4" i="1"/>
  <c r="AG5" i="1"/>
  <c r="AG6" i="1"/>
  <c r="AG7" i="1"/>
  <c r="AG8" i="1"/>
  <c r="AG9" i="1"/>
  <c r="AG10" i="1"/>
  <c r="AG11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" i="1"/>
  <c r="AL23" i="1" l="1"/>
  <c r="AL15" i="1"/>
  <c r="AK21" i="1"/>
  <c r="AK13" i="1"/>
  <c r="AK5" i="1"/>
  <c r="F32" i="1"/>
  <c r="A38" i="1"/>
  <c r="E33" i="1"/>
  <c r="F36" i="1"/>
  <c r="A42" i="1"/>
  <c r="E37" i="1"/>
  <c r="A30" i="1"/>
  <c r="F40" i="1"/>
  <c r="E29" i="1"/>
  <c r="A34" i="1"/>
  <c r="E41" i="1"/>
  <c r="A33" i="1"/>
  <c r="F41" i="1"/>
  <c r="E34" i="1"/>
  <c r="A39" i="1"/>
  <c r="A31" i="1"/>
  <c r="F35" i="1"/>
  <c r="F43" i="1"/>
  <c r="E36" i="1"/>
  <c r="F29" i="1"/>
  <c r="E38" i="1"/>
  <c r="A29" i="1"/>
  <c r="A36" i="1"/>
  <c r="F30" i="1"/>
  <c r="F38" i="1"/>
  <c r="E31" i="1"/>
  <c r="E39" i="1"/>
  <c r="A37" i="1"/>
  <c r="F37" i="1"/>
  <c r="E30" i="1"/>
  <c r="A43" i="1"/>
  <c r="A35" i="1"/>
  <c r="F31" i="1"/>
  <c r="F39" i="1"/>
  <c r="E32" i="1"/>
  <c r="E40" i="1"/>
  <c r="A41" i="1"/>
  <c r="F33" i="1"/>
  <c r="E42" i="1"/>
  <c r="A40" i="1"/>
  <c r="A32" i="1"/>
  <c r="F34" i="1"/>
  <c r="F42" i="1"/>
  <c r="E35" i="1"/>
  <c r="E43" i="1"/>
  <c r="AK7" i="1" l="1"/>
  <c r="AL7" i="1"/>
  <c r="AK23" i="1"/>
  <c r="AK15" i="1"/>
  <c r="AL5" i="1"/>
  <c r="AL13" i="1"/>
  <c r="AK10" i="1"/>
  <c r="AL26" i="1"/>
  <c r="AK26" i="1"/>
  <c r="AL18" i="1"/>
  <c r="AK18" i="1"/>
  <c r="AL21" i="1"/>
  <c r="AL10" i="1"/>
  <c r="AL24" i="1"/>
  <c r="AK24" i="1"/>
  <c r="AL4" i="1"/>
  <c r="AK4" i="1"/>
  <c r="AL12" i="1"/>
  <c r="AK12" i="1"/>
  <c r="AL3" i="1"/>
  <c r="AK3" i="1"/>
  <c r="AL27" i="1"/>
  <c r="AK27" i="1"/>
  <c r="AL6" i="1"/>
  <c r="AK6" i="1"/>
  <c r="AL14" i="1"/>
  <c r="AK14" i="1"/>
  <c r="AK22" i="1"/>
  <c r="AL22" i="1"/>
  <c r="AL8" i="1"/>
  <c r="AK8" i="1"/>
  <c r="AK9" i="1"/>
  <c r="AL9" i="1"/>
  <c r="AL19" i="1"/>
  <c r="AK19" i="1"/>
  <c r="AL20" i="1"/>
  <c r="AK20" i="1"/>
  <c r="AL28" i="1"/>
  <c r="AK28" i="1"/>
  <c r="AL16" i="1"/>
  <c r="AK16" i="1"/>
  <c r="AK17" i="1"/>
  <c r="AL17" i="1"/>
  <c r="AL11" i="1"/>
  <c r="AK11" i="1"/>
  <c r="AK25" i="1"/>
  <c r="AL25" i="1"/>
  <c r="AL2" i="1"/>
  <c r="Z20" i="1" s="1"/>
  <c r="AK2" i="1"/>
  <c r="V15" i="1"/>
  <c r="V12" i="1"/>
  <c r="Y23" i="1" l="1"/>
  <c r="Y10" i="1"/>
  <c r="Y9" i="1" s="1"/>
  <c r="Y20" i="1"/>
  <c r="Y21" i="1"/>
  <c r="Y22" i="1"/>
  <c r="Z22" i="1"/>
  <c r="Z23" i="1"/>
  <c r="Z21" i="1"/>
</calcChain>
</file>

<file path=xl/sharedStrings.xml><?xml version="1.0" encoding="utf-8"?>
<sst xmlns="http://schemas.openxmlformats.org/spreadsheetml/2006/main" count="324" uniqueCount="78">
  <si>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</si>
  <si>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</si>
  <si>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</si>
  <si>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</si>
  <si>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</si>
  <si>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</si>
  <si>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</si>
  <si>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</si>
  <si>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</si>
  <si>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</si>
  <si>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</si>
  <si>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</si>
  <si>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</si>
  <si>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</si>
  <si>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</si>
  <si>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</si>
  <si>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</si>
  <si>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</si>
  <si>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</si>
  <si>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</si>
  <si>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</si>
  <si>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AZ</t>
  </si>
  <si>
    <t>A</t>
  </si>
  <si>
    <t>ATSI 55-60</t>
  </si>
  <si>
    <t>ATSI 60-69</t>
  </si>
  <si>
    <t>80-89</t>
  </si>
  <si>
    <t>90+</t>
  </si>
  <si>
    <t>50-59 with morbidity or disability</t>
  </si>
  <si>
    <t>60-69 with morbidity or disability</t>
  </si>
  <si>
    <t>60-69</t>
  </si>
  <si>
    <t>70-79</t>
  </si>
  <si>
    <t>50-59</t>
  </si>
  <si>
    <t>Pfizer</t>
  </si>
  <si>
    <t>P</t>
  </si>
  <si>
    <t>18-29 with morbidity or disability</t>
  </si>
  <si>
    <t>30-39 with morbidity or disability</t>
  </si>
  <si>
    <t>40-49 with morbidity or disability</t>
  </si>
  <si>
    <t>18-30</t>
  </si>
  <si>
    <t>30-39</t>
  </si>
  <si>
    <t>40-49</t>
  </si>
  <si>
    <t>Other critical workers</t>
  </si>
  <si>
    <t>ages 0-4</t>
  </si>
  <si>
    <t>ages 5-9</t>
  </si>
  <si>
    <t>ages 10-17</t>
  </si>
  <si>
    <t>Top essential workers</t>
  </si>
  <si>
    <t>firstABS</t>
  </si>
  <si>
    <t>secondABS</t>
  </si>
  <si>
    <t>Population</t>
  </si>
  <si>
    <t>firstDose</t>
  </si>
  <si>
    <t>secondDose</t>
  </si>
  <si>
    <t>AIM</t>
  </si>
  <si>
    <t>firstOnly</t>
  </si>
  <si>
    <t>second</t>
  </si>
  <si>
    <t>Calc</t>
  </si>
  <si>
    <t>secondOnly</t>
  </si>
  <si>
    <t>first</t>
  </si>
  <si>
    <t>16+</t>
  </si>
  <si>
    <t>50+</t>
  </si>
  <si>
    <t>70+</t>
  </si>
  <si>
    <t>Essential</t>
  </si>
  <si>
    <t>Age &gt; 16</t>
  </si>
  <si>
    <t>Age &gt; 50</t>
  </si>
  <si>
    <t>Age &gt; 70</t>
  </si>
  <si>
    <t>Pop</t>
  </si>
  <si>
    <t>Vaccine</t>
  </si>
  <si>
    <t>AZ general</t>
  </si>
  <si>
    <t>AZ critical</t>
  </si>
  <si>
    <t>AZ top ess</t>
  </si>
  <si>
    <t>Tweak</t>
  </si>
  <si>
    <t>prog</t>
  </si>
  <si>
    <t>vac</t>
  </si>
  <si>
    <t>vacBase</t>
  </si>
  <si>
    <t>progBase</t>
  </si>
  <si>
    <t>&lt;= 70</t>
  </si>
  <si>
    <t>&lt;= 50</t>
  </si>
  <si>
    <t xml:space="preserve"> &lt;= 70</t>
  </si>
  <si>
    <t>&lt;= 120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</si>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</sst>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workbookViewId="0">
      <selection activeCell="V7" sqref="V7"/>
    </sheetView>
  </sheetViews>
  <sheetFormatPr defaultRowHeight="15" x14ac:dyDescent="0.25"/>
  <cols>
    <col min="3" max="4" width="2" customWidth="1"/>
    <col min="9" max="12" width="3.140625" customWidth="1"/>
    <col min="13" max="13" width="4.5703125" customWidth="1"/>
    <col min="21" max="21" width="32" customWidth="1"/>
    <col min="22" max="22" width="10.42578125" bestFit="1" customWidth="1"/>
    <col min="23" max="23" width="10.42578125" customWidth="1"/>
    <col min="24" max="24" width="11.7109375" bestFit="1" customWidth="1"/>
    <col min="25" max="25" width="12.140625" customWidth="1"/>
    <col min="27" max="27" width="10.42578125" customWidth="1"/>
    <col min="30" max="32" width="8.28515625" bestFit="1" customWidth="1"/>
    <col min="33" max="33" width="8.85546875" bestFit="1" customWidth="1"/>
    <col min="34" max="36" width="8.28515625" bestFit="1" customWidth="1"/>
    <col min="37" max="37" width="10.28515625" customWidth="1"/>
    <col min="38" max="38" width="11.425781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47</v>
      </c>
      <c r="Y1">
        <v>6681000</v>
      </c>
      <c r="AB1" t="s">
        <v>71</v>
      </c>
      <c r="AC1" t="s">
        <v>72</v>
      </c>
      <c r="AD1" t="s">
        <v>60</v>
      </c>
      <c r="AE1" t="s">
        <v>61</v>
      </c>
      <c r="AF1" t="s">
        <v>62</v>
      </c>
      <c r="AG1" t="s">
        <v>59</v>
      </c>
      <c r="AH1" t="s">
        <v>74</v>
      </c>
      <c r="AI1" t="s">
        <v>75</v>
      </c>
      <c r="AJ1" t="s">
        <v>76</v>
      </c>
      <c r="AK1" t="s">
        <v>45</v>
      </c>
      <c r="AL1" t="s">
        <v>46</v>
      </c>
    </row>
    <row r="2" spans="1:38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IF(SUM(AG2:AJ2) &gt;0,ROUND(AB2*(AH2*$Y$26+AI2*$Y$27+AJ2*$Y$28+AG2*$Y$29)/SUM(AG2:AJ2),0), 0)</f>
        <v>62</v>
      </c>
      <c r="O2">
        <v>0</v>
      </c>
      <c r="P2">
        <f>IF(SUM(AG2:AJ2) &gt;0,AC2*(AH2*$Z$26+AI2*$Z$27+AJ2*$Z$28+AG2*$Z$29)/SUM(AG2:AJ2),1)</f>
        <v>2.1469999999999998</v>
      </c>
      <c r="Q2">
        <v>0</v>
      </c>
      <c r="R2">
        <v>0</v>
      </c>
      <c r="S2" t="s">
        <v>21</v>
      </c>
      <c r="T2" t="s">
        <v>22</v>
      </c>
      <c r="U2" t="s">
        <v>25</v>
      </c>
      <c r="V2" t="s">
        <v>65</v>
      </c>
      <c r="X2" t="s">
        <v>48</v>
      </c>
      <c r="Y2">
        <v>2320875</v>
      </c>
      <c r="AB2">
        <v>58</v>
      </c>
      <c r="AC2">
        <v>1.9</v>
      </c>
      <c r="AD2">
        <f>IF(B2&gt;20,1,0)</f>
        <v>1</v>
      </c>
      <c r="AE2">
        <f t="shared" ref="AE2:AE28" si="0">IF(B2&gt;50,1,0)</f>
        <v>1</v>
      </c>
      <c r="AF2">
        <f>IF(B2&gt;70,1,0)</f>
        <v>1</v>
      </c>
      <c r="AG2">
        <f>IF(U2="Top essential workers",1,0)</f>
        <v>0</v>
      </c>
      <c r="AH2">
        <f>IF($B2&lt;50,1,0)</f>
        <v>0</v>
      </c>
      <c r="AI2">
        <f>IF($B2&lt;70,1,0)</f>
        <v>0</v>
      </c>
      <c r="AJ2">
        <f>IF($B2&lt;120,1,0)</f>
        <v>1</v>
      </c>
      <c r="AK2" s="1">
        <f t="shared" ref="AK2:AK8" si="1">N2</f>
        <v>62</v>
      </c>
      <c r="AL2" s="1">
        <f t="shared" ref="AL2:AL8" si="2">(P2-1)/P2*N2</f>
        <v>33.122496506753606</v>
      </c>
    </row>
    <row r="3" spans="1:38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28" si="3">IF(SUM(AG3:AJ3) &gt;0,ROUND(AB3*(AH3*$Y$26+AI3*$Y$27+AJ3*$Y$28+AG3*$Y$29)/SUM(AG3:AJ3),0), 0)</f>
        <v>17</v>
      </c>
      <c r="O3">
        <v>0</v>
      </c>
      <c r="P3">
        <f t="shared" ref="P3:P28" si="4">IF(SUM(AG3:AJ3) &gt;0,AC3*(AH3*$Z$26+AI3*$Z$27+AJ3*$Z$28+AG3*$Z$29)/SUM(AG3:AJ3),1)</f>
        <v>2.8362999999999996</v>
      </c>
      <c r="Q3">
        <v>0</v>
      </c>
      <c r="R3">
        <v>0</v>
      </c>
      <c r="S3" t="s">
        <v>21</v>
      </c>
      <c r="T3" t="s">
        <v>22</v>
      </c>
      <c r="U3" t="s">
        <v>26</v>
      </c>
      <c r="V3">
        <v>0</v>
      </c>
      <c r="X3" t="s">
        <v>49</v>
      </c>
      <c r="Y3">
        <v>1097386</v>
      </c>
      <c r="AB3">
        <v>16</v>
      </c>
      <c r="AC3">
        <v>2.5099999999999998</v>
      </c>
      <c r="AD3">
        <f t="shared" ref="AD3:AD28" si="5">IF(B3&gt;20,1,0)</f>
        <v>1</v>
      </c>
      <c r="AE3">
        <f t="shared" si="0"/>
        <v>1</v>
      </c>
      <c r="AF3">
        <f t="shared" ref="AF3:AF28" si="6">IF(B3&gt;70,1,0)</f>
        <v>1</v>
      </c>
      <c r="AG3">
        <f t="shared" ref="AG3:AG28" si="7">IF(U3="Top essential workers",1,0)</f>
        <v>0</v>
      </c>
      <c r="AH3">
        <f t="shared" ref="AH3:AH28" si="8">IF($B3&lt;50,1,0)</f>
        <v>0</v>
      </c>
      <c r="AI3">
        <f t="shared" ref="AI3:AI28" si="9">IF($B3&lt;70,1,0)</f>
        <v>0</v>
      </c>
      <c r="AJ3">
        <f t="shared" ref="AJ3:AJ28" si="10">IF($B3&lt;120,1,0)</f>
        <v>1</v>
      </c>
      <c r="AK3" s="1">
        <f t="shared" si="1"/>
        <v>17</v>
      </c>
      <c r="AL3" s="1">
        <f t="shared" si="2"/>
        <v>11.006275781828439</v>
      </c>
    </row>
    <row r="4" spans="1:38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3"/>
        <v>0</v>
      </c>
      <c r="O4">
        <v>0</v>
      </c>
      <c r="P4">
        <f t="shared" si="4"/>
        <v>1.3567499999999999</v>
      </c>
      <c r="Q4">
        <v>0</v>
      </c>
      <c r="R4">
        <v>0</v>
      </c>
      <c r="S4" t="s">
        <v>21</v>
      </c>
      <c r="T4" t="s">
        <v>22</v>
      </c>
      <c r="U4" t="s">
        <v>23</v>
      </c>
      <c r="V4" t="s">
        <v>66</v>
      </c>
      <c r="Y4" t="s">
        <v>50</v>
      </c>
      <c r="AB4">
        <v>0</v>
      </c>
      <c r="AC4">
        <v>1.35</v>
      </c>
      <c r="AD4">
        <f t="shared" si="5"/>
        <v>1</v>
      </c>
      <c r="AE4">
        <f t="shared" si="0"/>
        <v>1</v>
      </c>
      <c r="AF4">
        <f t="shared" si="6"/>
        <v>0</v>
      </c>
      <c r="AG4">
        <f t="shared" si="7"/>
        <v>0</v>
      </c>
      <c r="AH4">
        <f t="shared" si="8"/>
        <v>0</v>
      </c>
      <c r="AI4">
        <f t="shared" si="9"/>
        <v>1</v>
      </c>
      <c r="AJ4">
        <f t="shared" si="10"/>
        <v>1</v>
      </c>
      <c r="AK4" s="1">
        <f t="shared" si="1"/>
        <v>0</v>
      </c>
      <c r="AL4" s="1">
        <f t="shared" si="2"/>
        <v>0</v>
      </c>
    </row>
    <row r="5" spans="1:38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3"/>
        <v>3</v>
      </c>
      <c r="O5">
        <v>0</v>
      </c>
      <c r="P5">
        <f t="shared" si="4"/>
        <v>1.4371499999999997</v>
      </c>
      <c r="Q5">
        <v>0</v>
      </c>
      <c r="R5">
        <v>0</v>
      </c>
      <c r="S5" t="s">
        <v>21</v>
      </c>
      <c r="T5" t="s">
        <v>22</v>
      </c>
      <c r="U5" t="s">
        <v>24</v>
      </c>
      <c r="V5">
        <v>0</v>
      </c>
      <c r="X5" t="s">
        <v>51</v>
      </c>
      <c r="Y5" s="2">
        <f>Y2/Y1-Y6</f>
        <v>0.18312962131417451</v>
      </c>
      <c r="AB5">
        <v>3</v>
      </c>
      <c r="AC5">
        <v>1.43</v>
      </c>
      <c r="AD5">
        <f t="shared" si="5"/>
        <v>1</v>
      </c>
      <c r="AE5">
        <f t="shared" si="0"/>
        <v>1</v>
      </c>
      <c r="AF5">
        <f t="shared" si="6"/>
        <v>0</v>
      </c>
      <c r="AG5">
        <f t="shared" si="7"/>
        <v>0</v>
      </c>
      <c r="AH5">
        <f t="shared" si="8"/>
        <v>0</v>
      </c>
      <c r="AI5">
        <f t="shared" si="9"/>
        <v>1</v>
      </c>
      <c r="AJ5">
        <f t="shared" si="10"/>
        <v>1</v>
      </c>
      <c r="AK5" s="1">
        <f>N5</f>
        <v>3</v>
      </c>
      <c r="AL5" s="1">
        <f t="shared" si="2"/>
        <v>0.91253522596806147</v>
      </c>
    </row>
    <row r="6" spans="1:38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3"/>
        <v>7</v>
      </c>
      <c r="O6">
        <v>0</v>
      </c>
      <c r="P6">
        <f t="shared" si="4"/>
        <v>1.3567499999999999</v>
      </c>
      <c r="Q6">
        <v>0</v>
      </c>
      <c r="R6">
        <v>0</v>
      </c>
      <c r="S6" t="s">
        <v>21</v>
      </c>
      <c r="T6" t="s">
        <v>22</v>
      </c>
      <c r="U6" t="s">
        <v>27</v>
      </c>
      <c r="V6" t="s">
        <v>67</v>
      </c>
      <c r="X6" t="s">
        <v>52</v>
      </c>
      <c r="Y6" s="2">
        <f>Y3/Y1</f>
        <v>0.16425475228259243</v>
      </c>
      <c r="AB6">
        <v>6</v>
      </c>
      <c r="AC6">
        <v>1.35</v>
      </c>
      <c r="AD6">
        <f t="shared" si="5"/>
        <v>1</v>
      </c>
      <c r="AE6">
        <f t="shared" si="0"/>
        <v>1</v>
      </c>
      <c r="AF6">
        <f t="shared" si="6"/>
        <v>0</v>
      </c>
      <c r="AG6">
        <f t="shared" si="7"/>
        <v>0</v>
      </c>
      <c r="AH6">
        <f t="shared" si="8"/>
        <v>0</v>
      </c>
      <c r="AI6">
        <f t="shared" si="9"/>
        <v>1</v>
      </c>
      <c r="AJ6">
        <f t="shared" si="10"/>
        <v>1</v>
      </c>
      <c r="AK6" s="1">
        <f t="shared" si="1"/>
        <v>7</v>
      </c>
      <c r="AL6" s="1">
        <f t="shared" si="2"/>
        <v>1.8406117560346413</v>
      </c>
    </row>
    <row r="7" spans="1:38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3"/>
        <v>182</v>
      </c>
      <c r="O7">
        <v>0</v>
      </c>
      <c r="P7">
        <f t="shared" si="4"/>
        <v>1.4371499999999997</v>
      </c>
      <c r="Q7">
        <v>0</v>
      </c>
      <c r="R7">
        <v>0</v>
      </c>
      <c r="S7" t="s">
        <v>21</v>
      </c>
      <c r="T7" t="s">
        <v>22</v>
      </c>
      <c r="U7" t="s">
        <v>29</v>
      </c>
      <c r="V7">
        <v>0</v>
      </c>
      <c r="AB7">
        <v>157</v>
      </c>
      <c r="AC7">
        <v>1.43</v>
      </c>
      <c r="AD7">
        <f t="shared" si="5"/>
        <v>1</v>
      </c>
      <c r="AE7">
        <f t="shared" si="0"/>
        <v>1</v>
      </c>
      <c r="AF7">
        <f t="shared" si="6"/>
        <v>0</v>
      </c>
      <c r="AG7">
        <f t="shared" si="7"/>
        <v>0</v>
      </c>
      <c r="AH7">
        <f t="shared" si="8"/>
        <v>0</v>
      </c>
      <c r="AI7">
        <f t="shared" si="9"/>
        <v>1</v>
      </c>
      <c r="AJ7">
        <f t="shared" si="10"/>
        <v>1</v>
      </c>
      <c r="AK7" s="1">
        <f t="shared" si="1"/>
        <v>182</v>
      </c>
      <c r="AL7" s="1">
        <f t="shared" si="2"/>
        <v>55.360470375395728</v>
      </c>
    </row>
    <row r="8" spans="1:38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3"/>
        <v>22</v>
      </c>
      <c r="O8">
        <v>0</v>
      </c>
      <c r="P8">
        <f t="shared" si="4"/>
        <v>1.4371499999999997</v>
      </c>
      <c r="Q8">
        <v>0</v>
      </c>
      <c r="R8">
        <v>0</v>
      </c>
      <c r="S8" t="s">
        <v>21</v>
      </c>
      <c r="T8" t="s">
        <v>22</v>
      </c>
      <c r="U8" t="s">
        <v>28</v>
      </c>
      <c r="Y8" t="s">
        <v>53</v>
      </c>
      <c r="AB8">
        <v>19</v>
      </c>
      <c r="AC8">
        <v>1.43</v>
      </c>
      <c r="AD8">
        <f t="shared" si="5"/>
        <v>1</v>
      </c>
      <c r="AE8">
        <f t="shared" si="0"/>
        <v>1</v>
      </c>
      <c r="AF8">
        <f t="shared" si="6"/>
        <v>0</v>
      </c>
      <c r="AG8">
        <f t="shared" si="7"/>
        <v>0</v>
      </c>
      <c r="AH8">
        <f t="shared" si="8"/>
        <v>0</v>
      </c>
      <c r="AI8">
        <f t="shared" si="9"/>
        <v>1</v>
      </c>
      <c r="AJ8">
        <f t="shared" si="10"/>
        <v>1</v>
      </c>
      <c r="AK8" s="1">
        <f t="shared" si="1"/>
        <v>22</v>
      </c>
      <c r="AL8" s="1">
        <f t="shared" si="2"/>
        <v>6.69192499043245</v>
      </c>
    </row>
    <row r="9" spans="1:38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3"/>
        <v>145</v>
      </c>
      <c r="O9">
        <v>0</v>
      </c>
      <c r="P9">
        <f t="shared" si="4"/>
        <v>2.0113999999999996</v>
      </c>
      <c r="Q9">
        <v>0</v>
      </c>
      <c r="R9">
        <v>0</v>
      </c>
      <c r="S9" t="s">
        <v>21</v>
      </c>
      <c r="T9" t="s">
        <v>22</v>
      </c>
      <c r="U9" t="s">
        <v>30</v>
      </c>
      <c r="X9" t="s">
        <v>51</v>
      </c>
      <c r="Y9" s="2">
        <f>SUM(AK2:AK42)/2500-Y10</f>
        <v>0.15620136208063762</v>
      </c>
      <c r="AB9">
        <v>136</v>
      </c>
      <c r="AC9">
        <v>1.78</v>
      </c>
      <c r="AD9">
        <f t="shared" si="5"/>
        <v>1</v>
      </c>
      <c r="AE9">
        <f t="shared" si="0"/>
        <v>1</v>
      </c>
      <c r="AF9">
        <f t="shared" si="6"/>
        <v>1</v>
      </c>
      <c r="AG9">
        <f t="shared" si="7"/>
        <v>0</v>
      </c>
      <c r="AH9">
        <f t="shared" si="8"/>
        <v>0</v>
      </c>
      <c r="AI9">
        <f t="shared" si="9"/>
        <v>0</v>
      </c>
      <c r="AJ9">
        <f t="shared" si="10"/>
        <v>1</v>
      </c>
      <c r="AK9" s="1">
        <f>N9</f>
        <v>145</v>
      </c>
      <c r="AL9" s="1">
        <f t="shared" ref="AL9:AL28" si="11">(P9-1)/P9*N9</f>
        <v>72.910907825395242</v>
      </c>
    </row>
    <row r="10" spans="1:38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3"/>
        <v>61</v>
      </c>
      <c r="O10">
        <v>0</v>
      </c>
      <c r="P10">
        <f t="shared" si="4"/>
        <v>1.3567499999999999</v>
      </c>
      <c r="Q10">
        <v>0</v>
      </c>
      <c r="R10">
        <v>0</v>
      </c>
      <c r="S10" t="s">
        <v>21</v>
      </c>
      <c r="T10" t="s">
        <v>22</v>
      </c>
      <c r="U10" t="s">
        <v>31</v>
      </c>
      <c r="X10" t="s">
        <v>54</v>
      </c>
      <c r="Y10" s="2">
        <f>SUM(AL2:AL42)/2500</f>
        <v>0.13299863791936239</v>
      </c>
      <c r="AB10">
        <v>53</v>
      </c>
      <c r="AC10">
        <v>1.35</v>
      </c>
      <c r="AD10">
        <f t="shared" si="5"/>
        <v>1</v>
      </c>
      <c r="AE10">
        <f t="shared" si="0"/>
        <v>1</v>
      </c>
      <c r="AF10">
        <f t="shared" si="6"/>
        <v>0</v>
      </c>
      <c r="AG10">
        <f t="shared" si="7"/>
        <v>0</v>
      </c>
      <c r="AH10">
        <f t="shared" si="8"/>
        <v>0</v>
      </c>
      <c r="AI10">
        <f t="shared" si="9"/>
        <v>1</v>
      </c>
      <c r="AJ10">
        <f t="shared" si="10"/>
        <v>1</v>
      </c>
      <c r="AK10" s="1">
        <f>N10</f>
        <v>61</v>
      </c>
      <c r="AL10" s="1">
        <f t="shared" si="11"/>
        <v>16.039616731159018</v>
      </c>
    </row>
    <row r="11" spans="1:38" x14ac:dyDescent="0.25">
      <c r="A11">
        <f>'AZ splitter'!A11-'AZ splitter'!A39</f>
        <v>165</v>
      </c>
      <c r="B11">
        <v>55</v>
      </c>
      <c r="C11">
        <v>0</v>
      </c>
      <c r="D11">
        <v>0</v>
      </c>
      <c r="E11">
        <f>'AZ splitter'!E11-'AZ splitter'!E39</f>
        <v>0</v>
      </c>
      <c r="F11">
        <f>'AZ splitter'!F11-'AZ splitter'!F39</f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3"/>
        <v>88</v>
      </c>
      <c r="O11">
        <v>0</v>
      </c>
      <c r="P11">
        <f t="shared" si="4"/>
        <v>1.3567499999999999</v>
      </c>
      <c r="Q11">
        <v>0</v>
      </c>
      <c r="R11">
        <v>0</v>
      </c>
      <c r="S11" t="s">
        <v>32</v>
      </c>
      <c r="T11" t="s">
        <v>33</v>
      </c>
      <c r="U11" t="s">
        <v>31</v>
      </c>
      <c r="V11" t="s">
        <v>63</v>
      </c>
      <c r="AB11">
        <v>76</v>
      </c>
      <c r="AC11">
        <v>1.35</v>
      </c>
      <c r="AD11">
        <f t="shared" si="5"/>
        <v>1</v>
      </c>
      <c r="AE11">
        <f t="shared" si="0"/>
        <v>1</v>
      </c>
      <c r="AF11">
        <f t="shared" si="6"/>
        <v>0</v>
      </c>
      <c r="AG11">
        <f t="shared" si="7"/>
        <v>0</v>
      </c>
      <c r="AH11">
        <f t="shared" si="8"/>
        <v>0</v>
      </c>
      <c r="AI11">
        <f t="shared" si="9"/>
        <v>1</v>
      </c>
      <c r="AJ11">
        <f t="shared" si="10"/>
        <v>1</v>
      </c>
      <c r="AK11" s="1">
        <f>N11</f>
        <v>88</v>
      </c>
      <c r="AL11" s="1">
        <f t="shared" si="11"/>
        <v>23.139119218721206</v>
      </c>
    </row>
    <row r="12" spans="1:38" x14ac:dyDescent="0.25">
      <c r="A12">
        <f>'AZ splitter'!A12-'AZ splitter'!A40</f>
        <v>69</v>
      </c>
      <c r="B12">
        <v>25</v>
      </c>
      <c r="C12">
        <v>0</v>
      </c>
      <c r="D12">
        <v>0</v>
      </c>
      <c r="E12">
        <f>'AZ splitter'!E12-'AZ splitter'!E40</f>
        <v>69</v>
      </c>
      <c r="F12">
        <f>'AZ splitter'!F12-'AZ splitter'!F40</f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3"/>
        <v>21</v>
      </c>
      <c r="O12">
        <v>0</v>
      </c>
      <c r="P12">
        <f t="shared" si="4"/>
        <v>11.244750000000002</v>
      </c>
      <c r="Q12">
        <v>0</v>
      </c>
      <c r="R12">
        <v>0</v>
      </c>
      <c r="S12" t="s">
        <v>32</v>
      </c>
      <c r="T12" t="s">
        <v>33</v>
      </c>
      <c r="U12" t="s">
        <v>44</v>
      </c>
      <c r="V12" s="3">
        <f>SUM(A:A)</f>
        <v>2500</v>
      </c>
      <c r="W12" s="3"/>
      <c r="AA12" s="3"/>
      <c r="AB12">
        <v>29</v>
      </c>
      <c r="AC12">
        <v>2.9</v>
      </c>
      <c r="AD12">
        <f t="shared" si="5"/>
        <v>1</v>
      </c>
      <c r="AE12">
        <f t="shared" si="0"/>
        <v>0</v>
      </c>
      <c r="AF12">
        <f t="shared" si="6"/>
        <v>0</v>
      </c>
      <c r="AG12">
        <f>IF(U12="Top essential workers",1,0)</f>
        <v>1</v>
      </c>
      <c r="AH12">
        <f t="shared" si="8"/>
        <v>1</v>
      </c>
      <c r="AI12">
        <f t="shared" si="9"/>
        <v>1</v>
      </c>
      <c r="AJ12">
        <f t="shared" si="10"/>
        <v>1</v>
      </c>
      <c r="AK12" s="1">
        <f>N12</f>
        <v>21</v>
      </c>
      <c r="AL12" s="1">
        <f t="shared" si="11"/>
        <v>19.132461815513906</v>
      </c>
    </row>
    <row r="13" spans="1:38" x14ac:dyDescent="0.25">
      <c r="A13">
        <f>'AZ splitter'!A13-'AZ splitter'!A41</f>
        <v>51</v>
      </c>
      <c r="B13">
        <v>35</v>
      </c>
      <c r="C13">
        <v>0</v>
      </c>
      <c r="D13">
        <v>0</v>
      </c>
      <c r="E13">
        <f>'AZ splitter'!E13-'AZ splitter'!E41</f>
        <v>51</v>
      </c>
      <c r="F13">
        <f>'AZ splitter'!F13-'AZ splitter'!F41</f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3"/>
        <v>16</v>
      </c>
      <c r="O13">
        <v>0</v>
      </c>
      <c r="P13">
        <f t="shared" si="4"/>
        <v>11.244750000000002</v>
      </c>
      <c r="Q13">
        <v>0</v>
      </c>
      <c r="R13">
        <v>0</v>
      </c>
      <c r="S13" t="s">
        <v>32</v>
      </c>
      <c r="T13" t="s">
        <v>33</v>
      </c>
      <c r="U13" t="s">
        <v>44</v>
      </c>
      <c r="X13" t="s">
        <v>50</v>
      </c>
      <c r="Y13" t="s">
        <v>55</v>
      </c>
      <c r="Z13" t="s">
        <v>52</v>
      </c>
      <c r="AB13">
        <v>22</v>
      </c>
      <c r="AC13">
        <v>2.9</v>
      </c>
      <c r="AD13">
        <f t="shared" si="5"/>
        <v>1</v>
      </c>
      <c r="AE13">
        <f t="shared" si="0"/>
        <v>0</v>
      </c>
      <c r="AF13">
        <f t="shared" si="6"/>
        <v>0</v>
      </c>
      <c r="AG13">
        <f>IF(U13="Top essential workers",1,0)</f>
        <v>1</v>
      </c>
      <c r="AH13">
        <f t="shared" si="8"/>
        <v>1</v>
      </c>
      <c r="AI13">
        <f t="shared" si="9"/>
        <v>1</v>
      </c>
      <c r="AJ13">
        <f t="shared" si="10"/>
        <v>1</v>
      </c>
      <c r="AK13" s="1">
        <f>N13</f>
        <v>16</v>
      </c>
      <c r="AL13" s="1">
        <f t="shared" si="11"/>
        <v>14.577113764201071</v>
      </c>
    </row>
    <row r="14" spans="1:38" x14ac:dyDescent="0.25">
      <c r="A14">
        <f>'AZ splitter'!A14-'AZ splitter'!A42</f>
        <v>58</v>
      </c>
      <c r="B14">
        <v>45</v>
      </c>
      <c r="C14">
        <v>0</v>
      </c>
      <c r="D14">
        <v>0</v>
      </c>
      <c r="E14">
        <f>'AZ splitter'!E14-'AZ splitter'!E42</f>
        <v>58</v>
      </c>
      <c r="F14">
        <f>'AZ splitter'!F14-'AZ splitter'!F42</f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3"/>
        <v>17</v>
      </c>
      <c r="O14">
        <v>0</v>
      </c>
      <c r="P14">
        <f t="shared" si="4"/>
        <v>11.244750000000002</v>
      </c>
      <c r="Q14">
        <v>0</v>
      </c>
      <c r="R14">
        <v>0</v>
      </c>
      <c r="S14" t="s">
        <v>32</v>
      </c>
      <c r="T14" t="s">
        <v>33</v>
      </c>
      <c r="U14" t="s">
        <v>44</v>
      </c>
      <c r="V14" t="s">
        <v>64</v>
      </c>
      <c r="X14" t="s">
        <v>56</v>
      </c>
      <c r="Y14" s="2">
        <v>0.42920000000000003</v>
      </c>
      <c r="Z14" s="2">
        <v>0.2029</v>
      </c>
      <c r="AB14">
        <v>23</v>
      </c>
      <c r="AC14">
        <v>2.9</v>
      </c>
      <c r="AD14">
        <f t="shared" si="5"/>
        <v>1</v>
      </c>
      <c r="AE14">
        <f t="shared" si="0"/>
        <v>0</v>
      </c>
      <c r="AF14">
        <f t="shared" si="6"/>
        <v>0</v>
      </c>
      <c r="AG14">
        <f t="shared" si="7"/>
        <v>1</v>
      </c>
      <c r="AH14">
        <f t="shared" si="8"/>
        <v>1</v>
      </c>
      <c r="AI14">
        <f t="shared" si="9"/>
        <v>1</v>
      </c>
      <c r="AJ14">
        <f t="shared" si="10"/>
        <v>1</v>
      </c>
      <c r="AK14" s="1">
        <f>N14</f>
        <v>17</v>
      </c>
      <c r="AL14" s="1">
        <f t="shared" si="11"/>
        <v>15.488183374463638</v>
      </c>
    </row>
    <row r="15" spans="1:38" x14ac:dyDescent="0.25">
      <c r="A15">
        <f>'AZ splitter'!A15-'AZ splitter'!A43</f>
        <v>59</v>
      </c>
      <c r="B15">
        <v>25</v>
      </c>
      <c r="C15">
        <v>0</v>
      </c>
      <c r="D15">
        <v>1</v>
      </c>
      <c r="E15">
        <f>'AZ splitter'!E15-'AZ splitter'!E43</f>
        <v>0</v>
      </c>
      <c r="F15">
        <f>'AZ splitter'!F15-'AZ splitter'!F43</f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3"/>
        <v>5</v>
      </c>
      <c r="O15">
        <v>0</v>
      </c>
      <c r="P15">
        <f t="shared" si="4"/>
        <v>7.9266000000000005</v>
      </c>
      <c r="Q15">
        <v>0</v>
      </c>
      <c r="R15">
        <v>0</v>
      </c>
      <c r="S15" t="s">
        <v>32</v>
      </c>
      <c r="T15" t="s">
        <v>33</v>
      </c>
      <c r="U15" t="s">
        <v>34</v>
      </c>
      <c r="V15">
        <f>SUM(N:N)</f>
        <v>723</v>
      </c>
      <c r="X15" t="s">
        <v>57</v>
      </c>
      <c r="Y15" s="2">
        <v>0.69730000000000003</v>
      </c>
      <c r="Z15" s="2">
        <v>0.26190000000000002</v>
      </c>
      <c r="AB15">
        <v>6</v>
      </c>
      <c r="AC15">
        <v>1.98</v>
      </c>
      <c r="AD15">
        <f t="shared" si="5"/>
        <v>1</v>
      </c>
      <c r="AE15">
        <f t="shared" si="0"/>
        <v>0</v>
      </c>
      <c r="AF15">
        <f t="shared" si="6"/>
        <v>0</v>
      </c>
      <c r="AG15">
        <f t="shared" si="7"/>
        <v>0</v>
      </c>
      <c r="AH15">
        <f t="shared" si="8"/>
        <v>1</v>
      </c>
      <c r="AI15">
        <f t="shared" si="9"/>
        <v>1</v>
      </c>
      <c r="AJ15">
        <f t="shared" si="10"/>
        <v>1</v>
      </c>
      <c r="AK15" s="1">
        <f>N15</f>
        <v>5</v>
      </c>
      <c r="AL15" s="1">
        <f t="shared" si="11"/>
        <v>4.3692125249161053</v>
      </c>
    </row>
    <row r="16" spans="1:38" x14ac:dyDescent="0.25">
      <c r="A16">
        <f>'AZ splitter'!A16-'AZ splitter'!A44</f>
        <v>57</v>
      </c>
      <c r="B16">
        <v>35</v>
      </c>
      <c r="C16">
        <v>0</v>
      </c>
      <c r="D16">
        <v>1</v>
      </c>
      <c r="E16">
        <f>'AZ splitter'!E16-'AZ splitter'!E44</f>
        <v>0</v>
      </c>
      <c r="F16">
        <f>'AZ splitter'!F16-'AZ splitter'!F44</f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3"/>
        <v>7</v>
      </c>
      <c r="O16">
        <v>0</v>
      </c>
      <c r="P16">
        <f t="shared" si="4"/>
        <v>8.1668000000000003</v>
      </c>
      <c r="Q16">
        <v>0</v>
      </c>
      <c r="R16">
        <v>0</v>
      </c>
      <c r="S16" t="s">
        <v>32</v>
      </c>
      <c r="T16" t="s">
        <v>33</v>
      </c>
      <c r="U16" t="s">
        <v>35</v>
      </c>
      <c r="X16" t="s">
        <v>58</v>
      </c>
      <c r="Y16" s="2">
        <v>0.79300000000000004</v>
      </c>
      <c r="Z16" s="2">
        <v>0.41689999999999999</v>
      </c>
      <c r="AB16">
        <v>9</v>
      </c>
      <c r="AC16">
        <v>2.04</v>
      </c>
      <c r="AD16">
        <f t="shared" si="5"/>
        <v>1</v>
      </c>
      <c r="AE16">
        <f t="shared" si="0"/>
        <v>0</v>
      </c>
      <c r="AF16">
        <f t="shared" si="6"/>
        <v>0</v>
      </c>
      <c r="AG16">
        <f t="shared" si="7"/>
        <v>0</v>
      </c>
      <c r="AH16">
        <f t="shared" si="8"/>
        <v>1</v>
      </c>
      <c r="AI16">
        <f t="shared" si="9"/>
        <v>1</v>
      </c>
      <c r="AJ16">
        <f t="shared" si="10"/>
        <v>1</v>
      </c>
      <c r="AK16" s="1">
        <f>N16</f>
        <v>7</v>
      </c>
      <c r="AL16" s="1">
        <f t="shared" si="11"/>
        <v>6.1428711367977664</v>
      </c>
    </row>
    <row r="17" spans="1:38" x14ac:dyDescent="0.25">
      <c r="A17">
        <f>'AZ splitter'!A17-'AZ splitter'!A45</f>
        <v>49</v>
      </c>
      <c r="B17">
        <v>45</v>
      </c>
      <c r="C17">
        <v>0</v>
      </c>
      <c r="D17">
        <v>1</v>
      </c>
      <c r="E17">
        <f>'AZ splitter'!E17-'AZ splitter'!E45</f>
        <v>0</v>
      </c>
      <c r="F17">
        <f>'AZ splitter'!F17-'AZ splitter'!F45</f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>IF(SUM(AG17:AJ17) &gt;0,ROUND(AB17*(AH17*$Y$26+AI17*$Y$27+AJ17*$Y$28+AG17*$Y$29)/SUM(AG17:AJ17),0), 0)</f>
        <v>10</v>
      </c>
      <c r="O17">
        <v>0</v>
      </c>
      <c r="P17">
        <f t="shared" si="4"/>
        <v>8.2068333333333339</v>
      </c>
      <c r="Q17">
        <v>0</v>
      </c>
      <c r="R17">
        <v>0</v>
      </c>
      <c r="S17" t="s">
        <v>32</v>
      </c>
      <c r="T17" t="s">
        <v>33</v>
      </c>
      <c r="U17" t="s">
        <v>36</v>
      </c>
      <c r="X17" t="s">
        <v>59</v>
      </c>
      <c r="Y17" s="2">
        <v>0.4</v>
      </c>
      <c r="Z17" s="2"/>
      <c r="AB17">
        <v>13</v>
      </c>
      <c r="AC17">
        <v>2.0499999999999998</v>
      </c>
      <c r="AD17">
        <f t="shared" si="5"/>
        <v>1</v>
      </c>
      <c r="AE17">
        <f t="shared" si="0"/>
        <v>0</v>
      </c>
      <c r="AF17">
        <f t="shared" si="6"/>
        <v>0</v>
      </c>
      <c r="AG17">
        <f t="shared" si="7"/>
        <v>0</v>
      </c>
      <c r="AH17">
        <f t="shared" si="8"/>
        <v>1</v>
      </c>
      <c r="AI17">
        <f t="shared" si="9"/>
        <v>1</v>
      </c>
      <c r="AJ17">
        <f t="shared" si="10"/>
        <v>1</v>
      </c>
      <c r="AK17" s="1">
        <f>N17</f>
        <v>10</v>
      </c>
      <c r="AL17" s="1">
        <f t="shared" si="11"/>
        <v>8.7815032188623299</v>
      </c>
    </row>
    <row r="18" spans="1:38" x14ac:dyDescent="0.25">
      <c r="A18">
        <f>'AZ splitter'!A18-'AZ splitter'!A46</f>
        <v>25</v>
      </c>
      <c r="B18">
        <v>55</v>
      </c>
      <c r="C18">
        <v>0</v>
      </c>
      <c r="D18">
        <v>1</v>
      </c>
      <c r="E18">
        <f>'AZ splitter'!E18-'AZ splitter'!E46</f>
        <v>0</v>
      </c>
      <c r="F18">
        <f>'AZ splitter'!F18-'AZ splitter'!F46</f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3"/>
        <v>13</v>
      </c>
      <c r="O18">
        <v>0</v>
      </c>
      <c r="P18">
        <f t="shared" si="4"/>
        <v>1.3567499999999999</v>
      </c>
      <c r="Q18">
        <v>0</v>
      </c>
      <c r="R18">
        <v>0</v>
      </c>
      <c r="S18" t="s">
        <v>32</v>
      </c>
      <c r="T18" t="s">
        <v>33</v>
      </c>
      <c r="U18" t="s">
        <v>27</v>
      </c>
      <c r="Y18" s="2"/>
      <c r="Z18" s="2"/>
      <c r="AB18">
        <v>11</v>
      </c>
      <c r="AC18">
        <v>1.35</v>
      </c>
      <c r="AD18">
        <f t="shared" si="5"/>
        <v>1</v>
      </c>
      <c r="AE18">
        <f t="shared" si="0"/>
        <v>1</v>
      </c>
      <c r="AF18">
        <f t="shared" si="6"/>
        <v>0</v>
      </c>
      <c r="AG18">
        <f t="shared" si="7"/>
        <v>0</v>
      </c>
      <c r="AH18">
        <f t="shared" si="8"/>
        <v>0</v>
      </c>
      <c r="AI18">
        <f t="shared" si="9"/>
        <v>1</v>
      </c>
      <c r="AJ18">
        <f t="shared" si="10"/>
        <v>1</v>
      </c>
      <c r="AK18" s="1">
        <f>N18</f>
        <v>13</v>
      </c>
      <c r="AL18" s="1">
        <f t="shared" si="11"/>
        <v>3.4182789754929055</v>
      </c>
    </row>
    <row r="19" spans="1:38" x14ac:dyDescent="0.25">
      <c r="A19">
        <f>'AZ splitter'!A19-'AZ splitter'!A47</f>
        <v>211</v>
      </c>
      <c r="B19">
        <v>25</v>
      </c>
      <c r="C19">
        <v>0</v>
      </c>
      <c r="D19">
        <v>0</v>
      </c>
      <c r="E19">
        <f>'AZ splitter'!E19-'AZ splitter'!E47</f>
        <v>0</v>
      </c>
      <c r="F19">
        <f>'AZ splitter'!F19-'AZ splitter'!F47</f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3"/>
        <v>0</v>
      </c>
      <c r="O19">
        <v>0</v>
      </c>
      <c r="P19">
        <f t="shared" si="4"/>
        <v>7.9266000000000005</v>
      </c>
      <c r="Q19">
        <v>0</v>
      </c>
      <c r="R19">
        <v>0</v>
      </c>
      <c r="S19" t="s">
        <v>32</v>
      </c>
      <c r="T19" t="s">
        <v>33</v>
      </c>
      <c r="U19" t="s">
        <v>37</v>
      </c>
      <c r="X19" t="s">
        <v>53</v>
      </c>
      <c r="Y19" t="s">
        <v>55</v>
      </c>
      <c r="Z19" t="s">
        <v>52</v>
      </c>
      <c r="AB19">
        <v>0</v>
      </c>
      <c r="AC19">
        <v>1.98</v>
      </c>
      <c r="AD19">
        <f t="shared" si="5"/>
        <v>1</v>
      </c>
      <c r="AE19">
        <f t="shared" si="0"/>
        <v>0</v>
      </c>
      <c r="AF19">
        <f t="shared" si="6"/>
        <v>0</v>
      </c>
      <c r="AG19">
        <f t="shared" si="7"/>
        <v>0</v>
      </c>
      <c r="AH19">
        <f t="shared" si="8"/>
        <v>1</v>
      </c>
      <c r="AI19">
        <f t="shared" si="9"/>
        <v>1</v>
      </c>
      <c r="AJ19">
        <f t="shared" si="10"/>
        <v>1</v>
      </c>
      <c r="AK19" s="1">
        <f>N19</f>
        <v>0</v>
      </c>
      <c r="AL19" s="1">
        <f t="shared" si="11"/>
        <v>0</v>
      </c>
    </row>
    <row r="20" spans="1:38" x14ac:dyDescent="0.25">
      <c r="A20">
        <f>'AZ splitter'!A20-'AZ splitter'!A48</f>
        <v>189</v>
      </c>
      <c r="B20">
        <v>35</v>
      </c>
      <c r="C20">
        <v>0</v>
      </c>
      <c r="D20">
        <v>0</v>
      </c>
      <c r="E20">
        <f>'AZ splitter'!E20-'AZ splitter'!E48</f>
        <v>0</v>
      </c>
      <c r="F20">
        <f>'AZ splitter'!F20-'AZ splitter'!F48</f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>IF(SUM(AG20:AJ20) &gt;0,ROUND(AB20*(AH20*$Y$26+AI20*$Y$27+AJ20*$Y$28+AG20*$Y$29)/SUM(AG20:AJ20),0), 0)</f>
        <v>0</v>
      </c>
      <c r="O20">
        <v>0</v>
      </c>
      <c r="P20">
        <f t="shared" si="4"/>
        <v>8.1668000000000003</v>
      </c>
      <c r="Q20">
        <v>0</v>
      </c>
      <c r="R20">
        <v>0</v>
      </c>
      <c r="S20" t="s">
        <v>32</v>
      </c>
      <c r="T20" t="s">
        <v>33</v>
      </c>
      <c r="U20" t="s">
        <v>38</v>
      </c>
      <c r="X20" t="s">
        <v>56</v>
      </c>
      <c r="Y20" s="2">
        <f>SUMPRODUCT(AK:AK,AD:AD)/SUMPRODUCT(A:A,AD:AD)</f>
        <v>0.36601642710472282</v>
      </c>
      <c r="Z20" s="2">
        <f>SUMPRODUCT(AL:AL,AD:AD)/SUMPRODUCT(A:A,AD:AD)</f>
        <v>0.16678564651697719</v>
      </c>
      <c r="AB20">
        <v>0</v>
      </c>
      <c r="AC20">
        <v>2.04</v>
      </c>
      <c r="AD20">
        <f t="shared" si="5"/>
        <v>1</v>
      </c>
      <c r="AE20">
        <f t="shared" si="0"/>
        <v>0</v>
      </c>
      <c r="AF20">
        <f t="shared" si="6"/>
        <v>0</v>
      </c>
      <c r="AG20">
        <f t="shared" si="7"/>
        <v>0</v>
      </c>
      <c r="AH20">
        <f t="shared" si="8"/>
        <v>1</v>
      </c>
      <c r="AI20">
        <f t="shared" si="9"/>
        <v>1</v>
      </c>
      <c r="AJ20">
        <f t="shared" si="10"/>
        <v>1</v>
      </c>
      <c r="AK20" s="1">
        <f>N20</f>
        <v>0</v>
      </c>
      <c r="AL20" s="1">
        <f t="shared" si="11"/>
        <v>0</v>
      </c>
    </row>
    <row r="21" spans="1:38" x14ac:dyDescent="0.25">
      <c r="A21">
        <f>'AZ splitter'!A21-'AZ splitter'!A49</f>
        <v>184</v>
      </c>
      <c r="B21">
        <v>45</v>
      </c>
      <c r="C21">
        <v>0</v>
      </c>
      <c r="D21">
        <v>0</v>
      </c>
      <c r="E21">
        <f>'AZ splitter'!E21-'AZ splitter'!E49</f>
        <v>0</v>
      </c>
      <c r="F21">
        <f>'AZ splitter'!F21-'AZ splitter'!F49</f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3"/>
        <v>22</v>
      </c>
      <c r="O21">
        <v>0</v>
      </c>
      <c r="P21">
        <f t="shared" si="4"/>
        <v>8.2068333333333339</v>
      </c>
      <c r="Q21">
        <v>0</v>
      </c>
      <c r="R21">
        <v>0</v>
      </c>
      <c r="S21" t="s">
        <v>32</v>
      </c>
      <c r="T21" t="s">
        <v>33</v>
      </c>
      <c r="U21" t="s">
        <v>39</v>
      </c>
      <c r="X21" t="s">
        <v>57</v>
      </c>
      <c r="Y21" s="2">
        <f>SUMPRODUCT(AK:AK,AE:AE)/SUMPRODUCT(A:A,AE:AE)</f>
        <v>0.65901639344262297</v>
      </c>
      <c r="Z21" s="2">
        <f>SUMPRODUCT(AL:AL,AE:AE)/SUMPRODUCT(A:A,AE:AE)</f>
        <v>0.24712722175548338</v>
      </c>
      <c r="AB21">
        <v>29</v>
      </c>
      <c r="AC21">
        <v>2.0499999999999998</v>
      </c>
      <c r="AD21">
        <f t="shared" si="5"/>
        <v>1</v>
      </c>
      <c r="AE21">
        <f t="shared" si="0"/>
        <v>0</v>
      </c>
      <c r="AF21">
        <f t="shared" si="6"/>
        <v>0</v>
      </c>
      <c r="AG21">
        <f t="shared" si="7"/>
        <v>0</v>
      </c>
      <c r="AH21">
        <f t="shared" si="8"/>
        <v>1</v>
      </c>
      <c r="AI21">
        <f t="shared" si="9"/>
        <v>1</v>
      </c>
      <c r="AJ21">
        <f t="shared" si="10"/>
        <v>1</v>
      </c>
      <c r="AK21" s="1">
        <f>N21</f>
        <v>22</v>
      </c>
      <c r="AL21" s="1">
        <f t="shared" si="11"/>
        <v>19.319307081497126</v>
      </c>
    </row>
    <row r="22" spans="1:38" x14ac:dyDescent="0.25">
      <c r="A22">
        <f>'AZ splitter'!A22-'AZ splitter'!A50</f>
        <v>45</v>
      </c>
      <c r="B22">
        <v>25</v>
      </c>
      <c r="C22">
        <v>0</v>
      </c>
      <c r="D22">
        <v>0</v>
      </c>
      <c r="E22">
        <f>'AZ splitter'!E22-'AZ splitter'!E50</f>
        <v>45</v>
      </c>
      <c r="F22">
        <f>'AZ splitter'!F22-'AZ splitter'!F50</f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3"/>
        <v>5</v>
      </c>
      <c r="O22">
        <v>0</v>
      </c>
      <c r="P22">
        <f t="shared" si="4"/>
        <v>11.609666666666667</v>
      </c>
      <c r="Q22">
        <v>0</v>
      </c>
      <c r="R22">
        <v>0</v>
      </c>
      <c r="S22" t="s">
        <v>32</v>
      </c>
      <c r="T22" t="s">
        <v>33</v>
      </c>
      <c r="U22" t="s">
        <v>40</v>
      </c>
      <c r="X22" t="s">
        <v>58</v>
      </c>
      <c r="Y22" s="2">
        <f>SUMPRODUCT(AK:AK,AF:AF)/SUMPRODUCT(A:A,AF:AF)</f>
        <v>0.79432624113475181</v>
      </c>
      <c r="Z22" s="2">
        <f>SUMPRODUCT(AL:AL,AF:AF)/SUMPRODUCT(A:A,AF:AF)</f>
        <v>0.41503432664530954</v>
      </c>
      <c r="AB22">
        <v>7</v>
      </c>
      <c r="AC22">
        <v>2.9</v>
      </c>
      <c r="AD22">
        <f t="shared" si="5"/>
        <v>1</v>
      </c>
      <c r="AE22">
        <f t="shared" si="0"/>
        <v>0</v>
      </c>
      <c r="AF22">
        <f t="shared" si="6"/>
        <v>0</v>
      </c>
      <c r="AG22">
        <f t="shared" si="7"/>
        <v>0</v>
      </c>
      <c r="AH22">
        <f t="shared" si="8"/>
        <v>1</v>
      </c>
      <c r="AI22">
        <f t="shared" si="9"/>
        <v>1</v>
      </c>
      <c r="AJ22">
        <f t="shared" si="10"/>
        <v>1</v>
      </c>
      <c r="AK22" s="1">
        <f>N22</f>
        <v>5</v>
      </c>
      <c r="AL22" s="1">
        <f t="shared" si="11"/>
        <v>4.5693244135634101</v>
      </c>
    </row>
    <row r="23" spans="1:38" x14ac:dyDescent="0.25">
      <c r="A23">
        <f>'AZ splitter'!A23-'AZ splitter'!A51</f>
        <v>41</v>
      </c>
      <c r="B23">
        <v>35</v>
      </c>
      <c r="C23">
        <v>0</v>
      </c>
      <c r="D23">
        <v>0</v>
      </c>
      <c r="E23">
        <f>'AZ splitter'!E23-'AZ splitter'!E51</f>
        <v>41</v>
      </c>
      <c r="F23">
        <f>'AZ splitter'!F23-'AZ splitter'!F51</f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3"/>
        <v>5</v>
      </c>
      <c r="O23">
        <v>0</v>
      </c>
      <c r="P23">
        <f t="shared" si="4"/>
        <v>11.609666666666667</v>
      </c>
      <c r="Q23">
        <v>0</v>
      </c>
      <c r="R23">
        <v>0</v>
      </c>
      <c r="S23" t="s">
        <v>32</v>
      </c>
      <c r="T23" t="s">
        <v>33</v>
      </c>
      <c r="U23" t="s">
        <v>40</v>
      </c>
      <c r="X23" t="s">
        <v>59</v>
      </c>
      <c r="Y23" s="2">
        <f>SUMPRODUCT(AK:AK,AG:AG)/SUMPRODUCT(A:A,AG:AG)</f>
        <v>0.30337078651685395</v>
      </c>
      <c r="Z23" s="2">
        <f>SUMPRODUCT(AL:AL,AG:AG)/SUMPRODUCT(A:A,AG:AG)</f>
        <v>0.27639190423695853</v>
      </c>
      <c r="AB23">
        <v>7</v>
      </c>
      <c r="AC23">
        <v>2.9</v>
      </c>
      <c r="AD23">
        <f t="shared" si="5"/>
        <v>1</v>
      </c>
      <c r="AE23">
        <f t="shared" si="0"/>
        <v>0</v>
      </c>
      <c r="AF23">
        <f t="shared" si="6"/>
        <v>0</v>
      </c>
      <c r="AG23">
        <f t="shared" si="7"/>
        <v>0</v>
      </c>
      <c r="AH23">
        <f t="shared" si="8"/>
        <v>1</v>
      </c>
      <c r="AI23">
        <f t="shared" si="9"/>
        <v>1</v>
      </c>
      <c r="AJ23">
        <f t="shared" si="10"/>
        <v>1</v>
      </c>
      <c r="AK23" s="1">
        <f>N23</f>
        <v>5</v>
      </c>
      <c r="AL23" s="1">
        <f t="shared" si="11"/>
        <v>4.5693244135634101</v>
      </c>
    </row>
    <row r="24" spans="1:38" x14ac:dyDescent="0.25">
      <c r="A24">
        <f>'AZ splitter'!A24-'AZ splitter'!A52</f>
        <v>20</v>
      </c>
      <c r="B24">
        <v>45</v>
      </c>
      <c r="C24">
        <v>0</v>
      </c>
      <c r="D24">
        <v>0</v>
      </c>
      <c r="E24">
        <f>'AZ splitter'!E24-'AZ splitter'!E52</f>
        <v>20</v>
      </c>
      <c r="F24">
        <f>'AZ splitter'!F24-'AZ splitter'!F52</f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3"/>
        <v>2</v>
      </c>
      <c r="O24">
        <v>0</v>
      </c>
      <c r="P24">
        <f t="shared" si="4"/>
        <v>11.609666666666667</v>
      </c>
      <c r="Q24">
        <v>0</v>
      </c>
      <c r="R24">
        <v>0</v>
      </c>
      <c r="S24" t="s">
        <v>32</v>
      </c>
      <c r="T24" t="s">
        <v>33</v>
      </c>
      <c r="U24" t="s">
        <v>40</v>
      </c>
      <c r="Y24" s="2"/>
      <c r="Z24" s="2"/>
      <c r="AB24">
        <v>3</v>
      </c>
      <c r="AC24">
        <v>2.9</v>
      </c>
      <c r="AD24">
        <f t="shared" si="5"/>
        <v>1</v>
      </c>
      <c r="AE24">
        <f t="shared" si="0"/>
        <v>0</v>
      </c>
      <c r="AF24">
        <f t="shared" si="6"/>
        <v>0</v>
      </c>
      <c r="AG24">
        <f t="shared" si="7"/>
        <v>0</v>
      </c>
      <c r="AH24">
        <f t="shared" si="8"/>
        <v>1</v>
      </c>
      <c r="AI24">
        <f t="shared" si="9"/>
        <v>1</v>
      </c>
      <c r="AJ24">
        <f t="shared" si="10"/>
        <v>1</v>
      </c>
      <c r="AK24" s="1">
        <f>N24</f>
        <v>2</v>
      </c>
      <c r="AL24" s="1">
        <f t="shared" si="11"/>
        <v>1.8277297654253639</v>
      </c>
    </row>
    <row r="25" spans="1:38" x14ac:dyDescent="0.25">
      <c r="A25">
        <f>'AZ splitter'!A25-'AZ splitter'!A53</f>
        <v>16</v>
      </c>
      <c r="B25">
        <v>55</v>
      </c>
      <c r="C25">
        <v>0</v>
      </c>
      <c r="D25">
        <v>0</v>
      </c>
      <c r="E25">
        <f>'AZ splitter'!E25-'AZ splitter'!E53</f>
        <v>16</v>
      </c>
      <c r="F25">
        <f>'AZ splitter'!F25-'AZ splitter'!F53</f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3"/>
        <v>3</v>
      </c>
      <c r="O25">
        <v>0</v>
      </c>
      <c r="P25">
        <f t="shared" si="4"/>
        <v>2.2712999999999997</v>
      </c>
      <c r="Q25">
        <v>0</v>
      </c>
      <c r="R25">
        <v>0</v>
      </c>
      <c r="S25" t="s">
        <v>32</v>
      </c>
      <c r="T25" t="s">
        <v>33</v>
      </c>
      <c r="U25" t="s">
        <v>40</v>
      </c>
      <c r="X25" t="s">
        <v>68</v>
      </c>
      <c r="Y25" s="2" t="s">
        <v>70</v>
      </c>
      <c r="Z25" s="2" t="s">
        <v>69</v>
      </c>
      <c r="AB25">
        <v>3</v>
      </c>
      <c r="AC25">
        <v>2.2599999999999998</v>
      </c>
      <c r="AD25">
        <f t="shared" si="5"/>
        <v>1</v>
      </c>
      <c r="AE25">
        <f t="shared" si="0"/>
        <v>1</v>
      </c>
      <c r="AF25">
        <f t="shared" si="6"/>
        <v>0</v>
      </c>
      <c r="AG25">
        <f t="shared" si="7"/>
        <v>0</v>
      </c>
      <c r="AH25">
        <f t="shared" si="8"/>
        <v>0</v>
      </c>
      <c r="AI25">
        <f t="shared" si="9"/>
        <v>1</v>
      </c>
      <c r="AJ25">
        <f t="shared" si="10"/>
        <v>1</v>
      </c>
      <c r="AK25" s="1">
        <f>N25</f>
        <v>3</v>
      </c>
      <c r="AL25" s="1">
        <f t="shared" si="11"/>
        <v>1.6791705190859858</v>
      </c>
    </row>
    <row r="26" spans="1:38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5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f t="shared" si="3"/>
        <v>0</v>
      </c>
      <c r="O26">
        <v>0</v>
      </c>
      <c r="P26">
        <f t="shared" si="4"/>
        <v>4.0033333333333339</v>
      </c>
      <c r="Q26">
        <v>0</v>
      </c>
      <c r="R26">
        <v>198</v>
      </c>
      <c r="S26" t="s">
        <v>32</v>
      </c>
      <c r="T26" t="s">
        <v>33</v>
      </c>
      <c r="U26" t="s">
        <v>41</v>
      </c>
      <c r="X26" t="s">
        <v>74</v>
      </c>
      <c r="Y26" s="5">
        <v>0</v>
      </c>
      <c r="Z26" s="5">
        <v>10</v>
      </c>
      <c r="AB26">
        <v>0</v>
      </c>
      <c r="AC26">
        <v>1</v>
      </c>
      <c r="AD26">
        <f t="shared" si="5"/>
        <v>0</v>
      </c>
      <c r="AE26">
        <f t="shared" si="0"/>
        <v>0</v>
      </c>
      <c r="AF26">
        <f t="shared" si="6"/>
        <v>0</v>
      </c>
      <c r="AG26">
        <f t="shared" si="7"/>
        <v>0</v>
      </c>
      <c r="AH26">
        <f t="shared" si="8"/>
        <v>1</v>
      </c>
      <c r="AI26">
        <f t="shared" si="9"/>
        <v>1</v>
      </c>
      <c r="AJ26">
        <f t="shared" si="10"/>
        <v>1</v>
      </c>
      <c r="AK26" s="1">
        <f>N26</f>
        <v>0</v>
      </c>
      <c r="AL26" s="1">
        <f t="shared" si="11"/>
        <v>0</v>
      </c>
    </row>
    <row r="27" spans="1:38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f t="shared" si="3"/>
        <v>10</v>
      </c>
      <c r="O27">
        <v>0</v>
      </c>
      <c r="P27">
        <f t="shared" si="4"/>
        <v>4.1634666666666673</v>
      </c>
      <c r="Q27">
        <v>0</v>
      </c>
      <c r="R27">
        <v>200</v>
      </c>
      <c r="S27" t="s">
        <v>32</v>
      </c>
      <c r="T27" t="s">
        <v>33</v>
      </c>
      <c r="U27" t="s">
        <v>43</v>
      </c>
      <c r="X27" t="s">
        <v>73</v>
      </c>
      <c r="Y27" s="5">
        <v>1.25</v>
      </c>
      <c r="Z27" s="5">
        <v>0.88</v>
      </c>
      <c r="AB27">
        <v>13</v>
      </c>
      <c r="AC27">
        <v>1.04</v>
      </c>
      <c r="AD27">
        <f t="shared" si="5"/>
        <v>0</v>
      </c>
      <c r="AE27">
        <f t="shared" si="0"/>
        <v>0</v>
      </c>
      <c r="AF27">
        <f t="shared" si="6"/>
        <v>0</v>
      </c>
      <c r="AG27">
        <f t="shared" si="7"/>
        <v>0</v>
      </c>
      <c r="AH27">
        <f t="shared" si="8"/>
        <v>1</v>
      </c>
      <c r="AI27">
        <f t="shared" si="9"/>
        <v>1</v>
      </c>
      <c r="AJ27">
        <f t="shared" si="10"/>
        <v>1</v>
      </c>
      <c r="AK27" s="1">
        <f>N27</f>
        <v>10</v>
      </c>
      <c r="AL27" s="1">
        <f t="shared" si="11"/>
        <v>7.5981553833344009</v>
      </c>
    </row>
    <row r="28" spans="1:38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f t="shared" si="3"/>
        <v>0</v>
      </c>
      <c r="O28">
        <v>0</v>
      </c>
      <c r="P28">
        <f t="shared" si="4"/>
        <v>4.0033333333333339</v>
      </c>
      <c r="Q28">
        <v>0</v>
      </c>
      <c r="R28">
        <v>198</v>
      </c>
      <c r="S28" t="s">
        <v>32</v>
      </c>
      <c r="T28" t="s">
        <v>33</v>
      </c>
      <c r="U28" t="s">
        <v>42</v>
      </c>
      <c r="X28" t="s">
        <v>77</v>
      </c>
      <c r="Y28" s="5">
        <v>1.0649999999999999</v>
      </c>
      <c r="Z28" s="5">
        <v>1.1299999999999999</v>
      </c>
      <c r="AB28">
        <v>0</v>
      </c>
      <c r="AC28">
        <v>1</v>
      </c>
      <c r="AD28">
        <f t="shared" si="5"/>
        <v>0</v>
      </c>
      <c r="AE28">
        <f t="shared" si="0"/>
        <v>0</v>
      </c>
      <c r="AF28">
        <f t="shared" si="6"/>
        <v>0</v>
      </c>
      <c r="AG28">
        <f t="shared" si="7"/>
        <v>0</v>
      </c>
      <c r="AH28">
        <f t="shared" si="8"/>
        <v>1</v>
      </c>
      <c r="AI28">
        <f t="shared" si="9"/>
        <v>1</v>
      </c>
      <c r="AJ28">
        <f t="shared" si="10"/>
        <v>1</v>
      </c>
      <c r="AK28" s="1">
        <f>N28</f>
        <v>0</v>
      </c>
      <c r="AL28" s="1">
        <f t="shared" si="11"/>
        <v>0</v>
      </c>
    </row>
    <row r="29" spans="1:38" x14ac:dyDescent="0.25">
      <c r="A29">
        <f>'AZ splitter'!A39</f>
        <v>0</v>
      </c>
      <c r="B29">
        <v>55</v>
      </c>
      <c r="C29">
        <v>0</v>
      </c>
      <c r="D29">
        <v>0</v>
      </c>
      <c r="E29">
        <f>'AZ splitter'!E39</f>
        <v>0</v>
      </c>
      <c r="F29">
        <f>'AZ splitter'!F39</f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1.35</v>
      </c>
      <c r="Q29">
        <v>0</v>
      </c>
      <c r="R29">
        <v>0</v>
      </c>
      <c r="S29" t="s">
        <v>21</v>
      </c>
      <c r="T29" t="s">
        <v>22</v>
      </c>
      <c r="U29" t="s">
        <v>31</v>
      </c>
      <c r="X29" t="s">
        <v>59</v>
      </c>
      <c r="Y29" s="5">
        <v>0.6</v>
      </c>
      <c r="Z29" s="5">
        <v>3.5</v>
      </c>
      <c r="AK29" s="1"/>
      <c r="AL29" s="1"/>
    </row>
    <row r="30" spans="1:38" x14ac:dyDescent="0.25">
      <c r="A30">
        <f>'AZ splitter'!A40</f>
        <v>0</v>
      </c>
      <c r="B30">
        <v>25</v>
      </c>
      <c r="C30">
        <v>0</v>
      </c>
      <c r="D30">
        <v>0</v>
      </c>
      <c r="E30">
        <f>'AZ splitter'!E40</f>
        <v>0</v>
      </c>
      <c r="F30">
        <f>'AZ splitter'!F40</f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2.9</v>
      </c>
      <c r="Q30">
        <v>0</v>
      </c>
      <c r="R30">
        <v>0</v>
      </c>
      <c r="S30" t="s">
        <v>21</v>
      </c>
      <c r="T30" t="s">
        <v>22</v>
      </c>
      <c r="U30" t="s">
        <v>44</v>
      </c>
      <c r="Y30" s="1"/>
      <c r="Z30" s="1"/>
      <c r="AK30" s="1"/>
      <c r="AL30" s="1"/>
    </row>
    <row r="31" spans="1:38" x14ac:dyDescent="0.25">
      <c r="A31">
        <f>'AZ splitter'!A41</f>
        <v>0</v>
      </c>
      <c r="B31">
        <v>35</v>
      </c>
      <c r="C31">
        <v>0</v>
      </c>
      <c r="D31">
        <v>0</v>
      </c>
      <c r="E31">
        <f>'AZ splitter'!E41</f>
        <v>0</v>
      </c>
      <c r="F31">
        <f>'AZ splitter'!F41</f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2.9</v>
      </c>
      <c r="Q31">
        <v>0</v>
      </c>
      <c r="R31">
        <v>0</v>
      </c>
      <c r="S31" t="s">
        <v>21</v>
      </c>
      <c r="T31" t="s">
        <v>22</v>
      </c>
      <c r="U31" t="s">
        <v>44</v>
      </c>
      <c r="Y31" s="2"/>
      <c r="Z31" s="2"/>
      <c r="AK31" s="1"/>
      <c r="AL31" s="1"/>
    </row>
    <row r="32" spans="1:38" x14ac:dyDescent="0.25">
      <c r="A32">
        <f>'AZ splitter'!A42</f>
        <v>0</v>
      </c>
      <c r="B32">
        <v>45</v>
      </c>
      <c r="C32">
        <v>0</v>
      </c>
      <c r="D32">
        <v>0</v>
      </c>
      <c r="E32">
        <f>'AZ splitter'!E42</f>
        <v>0</v>
      </c>
      <c r="F32">
        <f>'AZ splitter'!F42</f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2.9</v>
      </c>
      <c r="Q32">
        <v>0</v>
      </c>
      <c r="R32">
        <v>0</v>
      </c>
      <c r="S32" t="s">
        <v>21</v>
      </c>
      <c r="T32" t="s">
        <v>22</v>
      </c>
      <c r="U32" t="s">
        <v>44</v>
      </c>
      <c r="AK32" s="1"/>
      <c r="AL32" s="1"/>
    </row>
    <row r="33" spans="1:38" x14ac:dyDescent="0.25">
      <c r="A33">
        <f>'AZ splitter'!A43</f>
        <v>0</v>
      </c>
      <c r="B33">
        <v>25</v>
      </c>
      <c r="C33">
        <v>0</v>
      </c>
      <c r="D33">
        <v>1</v>
      </c>
      <c r="E33">
        <f>'AZ splitter'!E43</f>
        <v>0</v>
      </c>
      <c r="F33">
        <f>'AZ splitter'!F43</f>
        <v>0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1.98</v>
      </c>
      <c r="Q33">
        <v>0</v>
      </c>
      <c r="R33">
        <v>0</v>
      </c>
      <c r="S33" t="s">
        <v>21</v>
      </c>
      <c r="T33" t="s">
        <v>22</v>
      </c>
      <c r="U33" t="s">
        <v>34</v>
      </c>
      <c r="AK33" s="1"/>
      <c r="AL33" s="1"/>
    </row>
    <row r="34" spans="1:38" x14ac:dyDescent="0.25">
      <c r="A34">
        <f>'AZ splitter'!A44</f>
        <v>0</v>
      </c>
      <c r="B34">
        <v>35</v>
      </c>
      <c r="C34">
        <v>0</v>
      </c>
      <c r="D34">
        <v>1</v>
      </c>
      <c r="E34">
        <f>'AZ splitter'!E44</f>
        <v>0</v>
      </c>
      <c r="F34">
        <f>'AZ splitter'!F44</f>
        <v>0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2.04</v>
      </c>
      <c r="Q34">
        <v>0</v>
      </c>
      <c r="R34">
        <v>0</v>
      </c>
      <c r="S34" t="s">
        <v>21</v>
      </c>
      <c r="T34" t="s">
        <v>22</v>
      </c>
      <c r="U34" t="s">
        <v>35</v>
      </c>
      <c r="Y34" s="1"/>
      <c r="Z34" s="1"/>
      <c r="AK34" s="1"/>
      <c r="AL34" s="1"/>
    </row>
    <row r="35" spans="1:38" x14ac:dyDescent="0.25">
      <c r="A35">
        <f>'AZ splitter'!A45</f>
        <v>0</v>
      </c>
      <c r="B35">
        <v>45</v>
      </c>
      <c r="C35">
        <v>0</v>
      </c>
      <c r="D35">
        <v>1</v>
      </c>
      <c r="E35">
        <f>'AZ splitter'!E45</f>
        <v>0</v>
      </c>
      <c r="F35">
        <f>'AZ splitter'!F45</f>
        <v>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2.0499999999999998</v>
      </c>
      <c r="Q35">
        <v>0</v>
      </c>
      <c r="R35">
        <v>0</v>
      </c>
      <c r="S35" t="s">
        <v>21</v>
      </c>
      <c r="T35" t="s">
        <v>22</v>
      </c>
      <c r="U35" t="s">
        <v>36</v>
      </c>
      <c r="Y35" s="1"/>
      <c r="Z35" s="1"/>
      <c r="AK35" s="1"/>
      <c r="AL35" s="1"/>
    </row>
    <row r="36" spans="1:38" x14ac:dyDescent="0.25">
      <c r="A36">
        <f>'AZ splitter'!A46</f>
        <v>0</v>
      </c>
      <c r="B36">
        <v>55</v>
      </c>
      <c r="C36">
        <v>0</v>
      </c>
      <c r="D36">
        <v>1</v>
      </c>
      <c r="E36">
        <f>'AZ splitter'!E46</f>
        <v>0</v>
      </c>
      <c r="F36">
        <f>'AZ splitter'!F46</f>
        <v>0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1.35</v>
      </c>
      <c r="Q36">
        <v>0</v>
      </c>
      <c r="R36">
        <v>0</v>
      </c>
      <c r="S36" t="s">
        <v>21</v>
      </c>
      <c r="T36" t="s">
        <v>22</v>
      </c>
      <c r="U36" t="s">
        <v>27</v>
      </c>
      <c r="Y36" s="4"/>
      <c r="Z36" s="4"/>
      <c r="AK36" s="1"/>
      <c r="AL36" s="1"/>
    </row>
    <row r="37" spans="1:38" x14ac:dyDescent="0.25">
      <c r="A37">
        <f>'AZ splitter'!A47</f>
        <v>0</v>
      </c>
      <c r="B37">
        <v>25</v>
      </c>
      <c r="C37">
        <v>0</v>
      </c>
      <c r="D37">
        <v>0</v>
      </c>
      <c r="E37">
        <f>'AZ splitter'!E47</f>
        <v>0</v>
      </c>
      <c r="F37">
        <f>'AZ splitter'!F47</f>
        <v>0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1.98</v>
      </c>
      <c r="Q37">
        <v>0</v>
      </c>
      <c r="R37">
        <v>0</v>
      </c>
      <c r="S37" t="s">
        <v>21</v>
      </c>
      <c r="T37" t="s">
        <v>22</v>
      </c>
      <c r="U37" t="s">
        <v>37</v>
      </c>
      <c r="Y37" s="4"/>
      <c r="Z37" s="4"/>
      <c r="AK37" s="1"/>
      <c r="AL37" s="1"/>
    </row>
    <row r="38" spans="1:38" x14ac:dyDescent="0.25">
      <c r="A38">
        <f>'AZ splitter'!A48</f>
        <v>0</v>
      </c>
      <c r="B38">
        <v>35</v>
      </c>
      <c r="C38">
        <v>0</v>
      </c>
      <c r="D38">
        <v>0</v>
      </c>
      <c r="E38">
        <f>'AZ splitter'!E48</f>
        <v>0</v>
      </c>
      <c r="F38">
        <f>'AZ splitter'!F48</f>
        <v>0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2.04</v>
      </c>
      <c r="Q38">
        <v>0</v>
      </c>
      <c r="R38">
        <v>0</v>
      </c>
      <c r="S38" t="s">
        <v>21</v>
      </c>
      <c r="T38" t="s">
        <v>22</v>
      </c>
      <c r="U38" t="s">
        <v>38</v>
      </c>
      <c r="AK38" s="1"/>
      <c r="AL38" s="1"/>
    </row>
    <row r="39" spans="1:38" x14ac:dyDescent="0.25">
      <c r="A39">
        <f>'AZ splitter'!A49</f>
        <v>0</v>
      </c>
      <c r="B39">
        <v>45</v>
      </c>
      <c r="C39">
        <v>0</v>
      </c>
      <c r="D39">
        <v>0</v>
      </c>
      <c r="E39">
        <f>'AZ splitter'!E49</f>
        <v>0</v>
      </c>
      <c r="F39">
        <f>'AZ splitter'!F49</f>
        <v>0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2.0499999999999998</v>
      </c>
      <c r="Q39">
        <v>0</v>
      </c>
      <c r="R39">
        <v>0</v>
      </c>
      <c r="S39" t="s">
        <v>21</v>
      </c>
      <c r="T39" t="s">
        <v>22</v>
      </c>
      <c r="U39" t="s">
        <v>39</v>
      </c>
      <c r="AK39" s="1"/>
      <c r="AL39" s="1"/>
    </row>
    <row r="40" spans="1:38" x14ac:dyDescent="0.25">
      <c r="A40">
        <f>'AZ splitter'!A50</f>
        <v>0</v>
      </c>
      <c r="B40">
        <v>25</v>
      </c>
      <c r="C40">
        <v>0</v>
      </c>
      <c r="D40">
        <v>0</v>
      </c>
      <c r="E40">
        <f>'AZ splitter'!E50</f>
        <v>0</v>
      </c>
      <c r="F40">
        <f>'AZ splitter'!F50</f>
        <v>0</v>
      </c>
      <c r="G40">
        <v>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2.9</v>
      </c>
      <c r="Q40">
        <v>0</v>
      </c>
      <c r="R40">
        <v>0</v>
      </c>
      <c r="S40" t="s">
        <v>21</v>
      </c>
      <c r="T40" t="s">
        <v>22</v>
      </c>
      <c r="U40" t="s">
        <v>40</v>
      </c>
      <c r="AK40" s="1"/>
      <c r="AL40" s="1"/>
    </row>
    <row r="41" spans="1:38" x14ac:dyDescent="0.25">
      <c r="A41">
        <f>'AZ splitter'!A51</f>
        <v>0</v>
      </c>
      <c r="B41">
        <v>35</v>
      </c>
      <c r="C41">
        <v>0</v>
      </c>
      <c r="D41">
        <v>0</v>
      </c>
      <c r="E41">
        <f>'AZ splitter'!E51</f>
        <v>0</v>
      </c>
      <c r="F41">
        <f>'AZ splitter'!F51</f>
        <v>0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2.9</v>
      </c>
      <c r="Q41">
        <v>0</v>
      </c>
      <c r="R41">
        <v>0</v>
      </c>
      <c r="S41" t="s">
        <v>21</v>
      </c>
      <c r="T41" t="s">
        <v>22</v>
      </c>
      <c r="U41" t="s">
        <v>40</v>
      </c>
      <c r="AK41" s="1"/>
      <c r="AL41" s="1"/>
    </row>
    <row r="42" spans="1:38" x14ac:dyDescent="0.25">
      <c r="A42">
        <f>'AZ splitter'!A52</f>
        <v>0</v>
      </c>
      <c r="B42">
        <v>45</v>
      </c>
      <c r="C42">
        <v>0</v>
      </c>
      <c r="D42">
        <v>0</v>
      </c>
      <c r="E42">
        <f>'AZ splitter'!E52</f>
        <v>0</v>
      </c>
      <c r="F42">
        <f>'AZ splitter'!F52</f>
        <v>0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2.9</v>
      </c>
      <c r="Q42">
        <v>0</v>
      </c>
      <c r="R42">
        <v>0</v>
      </c>
      <c r="S42" t="s">
        <v>21</v>
      </c>
      <c r="T42" t="s">
        <v>22</v>
      </c>
      <c r="U42" t="s">
        <v>40</v>
      </c>
      <c r="AK42" s="1"/>
      <c r="AL42" s="1"/>
    </row>
    <row r="43" spans="1:38" x14ac:dyDescent="0.25">
      <c r="A43">
        <f>'AZ splitter'!A53</f>
        <v>0</v>
      </c>
      <c r="B43">
        <v>55</v>
      </c>
      <c r="C43">
        <v>0</v>
      </c>
      <c r="D43">
        <v>0</v>
      </c>
      <c r="E43">
        <f>'AZ splitter'!E53</f>
        <v>0</v>
      </c>
      <c r="F43">
        <f>'AZ splitter'!F53</f>
        <v>0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2.2599999999999998</v>
      </c>
      <c r="Q43">
        <v>0</v>
      </c>
      <c r="R43">
        <v>0</v>
      </c>
      <c r="S43" t="s">
        <v>21</v>
      </c>
      <c r="T43" t="s">
        <v>22</v>
      </c>
      <c r="U43" t="s">
        <v>40</v>
      </c>
    </row>
  </sheetData>
  <sortState xmlns:xlrd2="http://schemas.microsoft.com/office/spreadsheetml/2017/richdata2" ref="A2:U28">
    <sortCondition ref="T2:T28"/>
    <sortCondition ref="G2:G28"/>
    <sortCondition ref="H2:H28"/>
    <sortCondition ref="U2:U28"/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workbookViewId="0">
      <selection activeCell="L47" sqref="L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</row>
    <row r="3" spans="1:21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</row>
    <row r="4" spans="1:21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</row>
    <row r="5" spans="1:21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</row>
    <row r="6" spans="1:21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1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</row>
    <row r="8" spans="1:21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</row>
    <row r="9" spans="1:21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1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1" x14ac:dyDescent="0.25">
      <c r="A11">
        <v>165</v>
      </c>
      <c r="B11">
        <v>55</v>
      </c>
      <c r="C11">
        <v>0</v>
      </c>
      <c r="D11">
        <v>0</v>
      </c>
      <c r="E11">
        <v>0</v>
      </c>
      <c r="F11"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</row>
    <row r="12" spans="1:21" x14ac:dyDescent="0.25">
      <c r="A12">
        <v>69</v>
      </c>
      <c r="B12">
        <v>25</v>
      </c>
      <c r="C12">
        <v>0</v>
      </c>
      <c r="D12">
        <v>0</v>
      </c>
      <c r="E12">
        <v>69</v>
      </c>
      <c r="F12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</row>
    <row r="13" spans="1:21" x14ac:dyDescent="0.25">
      <c r="A13">
        <v>51</v>
      </c>
      <c r="B13">
        <v>35</v>
      </c>
      <c r="C13">
        <v>0</v>
      </c>
      <c r="D13">
        <v>0</v>
      </c>
      <c r="E13">
        <v>51</v>
      </c>
      <c r="F13"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</row>
    <row r="14" spans="1:21" x14ac:dyDescent="0.25">
      <c r="A14">
        <v>58</v>
      </c>
      <c r="B14">
        <v>45</v>
      </c>
      <c r="C14">
        <v>0</v>
      </c>
      <c r="D14">
        <v>0</v>
      </c>
      <c r="E14">
        <v>58</v>
      </c>
      <c r="F14"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</row>
    <row r="15" spans="1:21" x14ac:dyDescent="0.25">
      <c r="A15">
        <v>59</v>
      </c>
      <c r="B15">
        <v>25</v>
      </c>
      <c r="C15">
        <v>0</v>
      </c>
      <c r="D15">
        <v>1</v>
      </c>
      <c r="E15">
        <v>0</v>
      </c>
      <c r="F15"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</row>
    <row r="16" spans="1:21" x14ac:dyDescent="0.25">
      <c r="A16">
        <v>57</v>
      </c>
      <c r="B16">
        <v>35</v>
      </c>
      <c r="C16">
        <v>0</v>
      </c>
      <c r="D16">
        <v>1</v>
      </c>
      <c r="E16">
        <v>0</v>
      </c>
      <c r="F16"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</row>
    <row r="17" spans="1:21" x14ac:dyDescent="0.25">
      <c r="A17">
        <v>49</v>
      </c>
      <c r="B17">
        <v>45</v>
      </c>
      <c r="C17">
        <v>0</v>
      </c>
      <c r="D17">
        <v>1</v>
      </c>
      <c r="E17">
        <v>0</v>
      </c>
      <c r="F17"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</row>
    <row r="18" spans="1:21" x14ac:dyDescent="0.25">
      <c r="A18">
        <v>25</v>
      </c>
      <c r="B18">
        <v>55</v>
      </c>
      <c r="C18">
        <v>0</v>
      </c>
      <c r="D18">
        <v>1</v>
      </c>
      <c r="E18">
        <v>0</v>
      </c>
      <c r="F18"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</row>
    <row r="19" spans="1:21" x14ac:dyDescent="0.25">
      <c r="A19">
        <v>211</v>
      </c>
      <c r="B19">
        <v>25</v>
      </c>
      <c r="C19">
        <v>0</v>
      </c>
      <c r="D19">
        <v>0</v>
      </c>
      <c r="E19">
        <v>0</v>
      </c>
      <c r="F19"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</row>
    <row r="20" spans="1:21" x14ac:dyDescent="0.25">
      <c r="A20">
        <v>189</v>
      </c>
      <c r="B20">
        <v>35</v>
      </c>
      <c r="C20">
        <v>0</v>
      </c>
      <c r="D20">
        <v>0</v>
      </c>
      <c r="E20">
        <v>0</v>
      </c>
      <c r="F20"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</row>
    <row r="21" spans="1:21" x14ac:dyDescent="0.25">
      <c r="A21">
        <v>184</v>
      </c>
      <c r="B21">
        <v>45</v>
      </c>
      <c r="C21">
        <v>0</v>
      </c>
      <c r="D21">
        <v>0</v>
      </c>
      <c r="E21">
        <v>0</v>
      </c>
      <c r="F21"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</row>
    <row r="22" spans="1:21" x14ac:dyDescent="0.25">
      <c r="A22">
        <v>45</v>
      </c>
      <c r="B22">
        <v>25</v>
      </c>
      <c r="C22">
        <v>0</v>
      </c>
      <c r="D22">
        <v>0</v>
      </c>
      <c r="E22">
        <v>45</v>
      </c>
      <c r="F22"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</row>
    <row r="23" spans="1:21" x14ac:dyDescent="0.25">
      <c r="A23">
        <v>41</v>
      </c>
      <c r="B23">
        <v>35</v>
      </c>
      <c r="C23">
        <v>0</v>
      </c>
      <c r="D23">
        <v>0</v>
      </c>
      <c r="E23">
        <v>41</v>
      </c>
      <c r="F23"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</row>
    <row r="24" spans="1:21" x14ac:dyDescent="0.25">
      <c r="A24">
        <v>20</v>
      </c>
      <c r="B24">
        <v>45</v>
      </c>
      <c r="C24">
        <v>0</v>
      </c>
      <c r="D24">
        <v>0</v>
      </c>
      <c r="E24">
        <v>20</v>
      </c>
      <c r="F24"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</row>
    <row r="25" spans="1:21" x14ac:dyDescent="0.25">
      <c r="A25">
        <v>16</v>
      </c>
      <c r="B25">
        <v>55</v>
      </c>
      <c r="C25">
        <v>0</v>
      </c>
      <c r="D25">
        <v>0</v>
      </c>
      <c r="E25">
        <v>16</v>
      </c>
      <c r="F25"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</row>
    <row r="26" spans="1:21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</row>
    <row r="27" spans="1:21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</row>
    <row r="28" spans="1:21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</row>
    <row r="29" spans="1:21" x14ac:dyDescent="0.25">
      <c r="B29" t="s">
        <v>1</v>
      </c>
      <c r="G29" t="s">
        <v>20</v>
      </c>
    </row>
    <row r="30" spans="1:21" x14ac:dyDescent="0.25">
      <c r="A30">
        <f>ROUND(A2*pop_essential_2007_bau!$V$3,0)</f>
        <v>0</v>
      </c>
      <c r="B30">
        <v>85</v>
      </c>
      <c r="E30">
        <f>ROUND(E2*pop_essential_2007_bau!$V$3,0)</f>
        <v>0</v>
      </c>
      <c r="F30">
        <f>ROUND(F2*pop_essential_2007_bau!$V$3,0)</f>
        <v>0</v>
      </c>
      <c r="G30" t="s">
        <v>25</v>
      </c>
    </row>
    <row r="31" spans="1:21" x14ac:dyDescent="0.25">
      <c r="A31">
        <f>ROUND(A3*pop_essential_2007_bau!$V$3,0)</f>
        <v>0</v>
      </c>
      <c r="B31">
        <v>95</v>
      </c>
      <c r="E31">
        <f>ROUND(E3*pop_essential_2007_bau!$V$3,0)</f>
        <v>0</v>
      </c>
      <c r="F31">
        <f>ROUND(F3*pop_essential_2007_bau!$V$3,0)</f>
        <v>0</v>
      </c>
      <c r="G31" t="s">
        <v>26</v>
      </c>
    </row>
    <row r="32" spans="1:21" x14ac:dyDescent="0.25">
      <c r="A32">
        <f>ROUND(A4*pop_essential_2007_bau!$V$3,0)</f>
        <v>0</v>
      </c>
      <c r="B32">
        <v>55</v>
      </c>
      <c r="E32">
        <f>ROUND(E4*pop_essential_2007_bau!$V$3,0)</f>
        <v>0</v>
      </c>
      <c r="F32">
        <f>ROUND(F4*pop_essential_2007_bau!$V$3,0)</f>
        <v>0</v>
      </c>
      <c r="G32" t="s">
        <v>23</v>
      </c>
    </row>
    <row r="33" spans="1:7" x14ac:dyDescent="0.25">
      <c r="A33">
        <f>ROUND(A5*pop_essential_2007_bau!$V$3,0)</f>
        <v>0</v>
      </c>
      <c r="B33">
        <v>65</v>
      </c>
      <c r="E33">
        <f>ROUND(E5*pop_essential_2007_bau!$V$3,0)</f>
        <v>0</v>
      </c>
      <c r="F33">
        <f>ROUND(F5*pop_essential_2007_bau!$V$3,0)</f>
        <v>0</v>
      </c>
      <c r="G33" t="s">
        <v>24</v>
      </c>
    </row>
    <row r="34" spans="1:7" x14ac:dyDescent="0.25">
      <c r="A34">
        <f>ROUND(A6*pop_essential_2007_bau!$V$3,0)</f>
        <v>0</v>
      </c>
      <c r="B34">
        <v>55</v>
      </c>
      <c r="E34">
        <f>ROUND(E6*pop_essential_2007_bau!$V$3,0)</f>
        <v>0</v>
      </c>
      <c r="F34">
        <f>ROUND(F6*pop_essential_2007_bau!$V$3,0)</f>
        <v>0</v>
      </c>
      <c r="G34" t="s">
        <v>27</v>
      </c>
    </row>
    <row r="35" spans="1:7" x14ac:dyDescent="0.25">
      <c r="A35">
        <f>ROUND(A7*pop_essential_2007_bau!$V$3,0)</f>
        <v>0</v>
      </c>
      <c r="B35">
        <v>65</v>
      </c>
      <c r="E35">
        <f>ROUND(E7*pop_essential_2007_bau!$V$3,0)</f>
        <v>0</v>
      </c>
      <c r="F35">
        <f>ROUND(F7*pop_essential_2007_bau!$V$3,0)</f>
        <v>0</v>
      </c>
      <c r="G35" t="s">
        <v>29</v>
      </c>
    </row>
    <row r="36" spans="1:7" x14ac:dyDescent="0.25">
      <c r="A36">
        <f>ROUND(A8*pop_essential_2007_bau!$V$3,0)</f>
        <v>0</v>
      </c>
      <c r="B36">
        <v>65</v>
      </c>
      <c r="E36">
        <f>ROUND(E8*pop_essential_2007_bau!$V$3,0)</f>
        <v>0</v>
      </c>
      <c r="F36">
        <f>ROUND(F8*pop_essential_2007_bau!$V$3,0)</f>
        <v>0</v>
      </c>
      <c r="G36" t="s">
        <v>28</v>
      </c>
    </row>
    <row r="37" spans="1:7" x14ac:dyDescent="0.25">
      <c r="A37">
        <f>ROUND(A9*pop_essential_2007_bau!$V$3,0)</f>
        <v>0</v>
      </c>
      <c r="B37">
        <v>75</v>
      </c>
      <c r="E37">
        <f>ROUND(E9*pop_essential_2007_bau!$V$3,0)</f>
        <v>0</v>
      </c>
      <c r="F37">
        <f>ROUND(F9*pop_essential_2007_bau!$V$3,0)</f>
        <v>0</v>
      </c>
      <c r="G37" t="s">
        <v>30</v>
      </c>
    </row>
    <row r="38" spans="1:7" x14ac:dyDescent="0.25">
      <c r="A38">
        <f>ROUND(A10*pop_essential_2007_bau!$V$3,0)</f>
        <v>0</v>
      </c>
      <c r="B38">
        <v>55</v>
      </c>
      <c r="E38">
        <f>ROUND(E10*pop_essential_2007_bau!$V$3,0)</f>
        <v>0</v>
      </c>
      <c r="F38">
        <f>ROUND(F10*pop_essential_2007_bau!$V$3,0)</f>
        <v>0</v>
      </c>
      <c r="G38" t="s">
        <v>31</v>
      </c>
    </row>
    <row r="39" spans="1:7" x14ac:dyDescent="0.25">
      <c r="A39">
        <f>ROUND(A11*pop_essential_2007_bau!$V$3,0)</f>
        <v>0</v>
      </c>
      <c r="B39">
        <v>55</v>
      </c>
      <c r="E39">
        <f>ROUND(E11*pop_essential_2007_bau!$V$3,0)</f>
        <v>0</v>
      </c>
      <c r="F39">
        <f>ROUND(F11*pop_essential_2007_bau!$V$3,0)</f>
        <v>0</v>
      </c>
      <c r="G39" t="s">
        <v>31</v>
      </c>
    </row>
    <row r="40" spans="1:7" x14ac:dyDescent="0.25">
      <c r="A40">
        <f>ROUND(A12*pop_essential_2007_bau!$V$7,0)</f>
        <v>0</v>
      </c>
      <c r="B40">
        <v>25</v>
      </c>
      <c r="E40">
        <f>ROUND(E12*pop_essential_2007_bau!$V$7,0)</f>
        <v>0</v>
      </c>
      <c r="F40">
        <f>ROUND(F12*pop_essential_2007_bau!$V$7,0)</f>
        <v>0</v>
      </c>
      <c r="G40" t="s">
        <v>44</v>
      </c>
    </row>
    <row r="41" spans="1:7" x14ac:dyDescent="0.25">
      <c r="A41">
        <f>ROUND(A13*pop_essential_2007_bau!$V$7,0)</f>
        <v>0</v>
      </c>
      <c r="B41">
        <v>35</v>
      </c>
      <c r="E41">
        <f>ROUND(E13*pop_essential_2007_bau!$V$7,0)</f>
        <v>0</v>
      </c>
      <c r="F41">
        <f>ROUND(F13*pop_essential_2007_bau!$V$7,0)</f>
        <v>0</v>
      </c>
      <c r="G41" t="s">
        <v>44</v>
      </c>
    </row>
    <row r="42" spans="1:7" x14ac:dyDescent="0.25">
      <c r="A42">
        <f>ROUND(A14*pop_essential_2007_bau!$V$7,0)</f>
        <v>0</v>
      </c>
      <c r="B42">
        <v>45</v>
      </c>
      <c r="E42">
        <f>ROUND(E14*pop_essential_2007_bau!$V$7,0)</f>
        <v>0</v>
      </c>
      <c r="F42">
        <f>ROUND(F14*pop_essential_2007_bau!$V$7,0)</f>
        <v>0</v>
      </c>
      <c r="G42" t="s">
        <v>44</v>
      </c>
    </row>
    <row r="43" spans="1:7" x14ac:dyDescent="0.25">
      <c r="A43">
        <f>ROUND(A15*pop_essential_2007_bau!$V$3,0)</f>
        <v>0</v>
      </c>
      <c r="B43">
        <v>25</v>
      </c>
      <c r="E43">
        <f>ROUND(E15*pop_essential_2007_bau!$V$3,0)</f>
        <v>0</v>
      </c>
      <c r="F43">
        <f>ROUND(F15*pop_essential_2007_bau!$V$3,0)</f>
        <v>0</v>
      </c>
      <c r="G43" t="s">
        <v>34</v>
      </c>
    </row>
    <row r="44" spans="1:7" x14ac:dyDescent="0.25">
      <c r="A44">
        <f>ROUND(A16*pop_essential_2007_bau!$V$3,0)</f>
        <v>0</v>
      </c>
      <c r="B44">
        <v>35</v>
      </c>
      <c r="E44">
        <f>ROUND(E16*pop_essential_2007_bau!$V$3,0)</f>
        <v>0</v>
      </c>
      <c r="F44">
        <f>ROUND(F16*pop_essential_2007_bau!$V$3,0)</f>
        <v>0</v>
      </c>
      <c r="G44" t="s">
        <v>35</v>
      </c>
    </row>
    <row r="45" spans="1:7" x14ac:dyDescent="0.25">
      <c r="A45">
        <f>ROUND(A17*pop_essential_2007_bau!$V$3,0)</f>
        <v>0</v>
      </c>
      <c r="B45">
        <v>45</v>
      </c>
      <c r="E45">
        <f>ROUND(E17*pop_essential_2007_bau!$V$3,0)</f>
        <v>0</v>
      </c>
      <c r="F45">
        <f>ROUND(F17*pop_essential_2007_bau!$V$3,0)</f>
        <v>0</v>
      </c>
      <c r="G45" t="s">
        <v>36</v>
      </c>
    </row>
    <row r="46" spans="1:7" x14ac:dyDescent="0.25">
      <c r="A46">
        <f>ROUND(A18*pop_essential_2007_bau!$V$3,0)</f>
        <v>0</v>
      </c>
      <c r="B46">
        <v>55</v>
      </c>
      <c r="E46">
        <f>ROUND(E18*pop_essential_2007_bau!$V$3,0)</f>
        <v>0</v>
      </c>
      <c r="F46">
        <f>ROUND(F18*pop_essential_2007_bau!$V$3,0)</f>
        <v>0</v>
      </c>
      <c r="G46" t="s">
        <v>27</v>
      </c>
    </row>
    <row r="47" spans="1:7" x14ac:dyDescent="0.25">
      <c r="A47">
        <f>ROUND(A19*pop_essential_2007_bau!$V$3,0)</f>
        <v>0</v>
      </c>
      <c r="B47">
        <v>25</v>
      </c>
      <c r="E47">
        <f>ROUND(E19*pop_essential_2007_bau!$V$3,0)</f>
        <v>0</v>
      </c>
      <c r="F47">
        <f>ROUND(F19*pop_essential_2007_bau!$V$3,0)</f>
        <v>0</v>
      </c>
      <c r="G47" t="s">
        <v>37</v>
      </c>
    </row>
    <row r="48" spans="1:7" x14ac:dyDescent="0.25">
      <c r="A48">
        <f>ROUND(A20*pop_essential_2007_bau!$V$3,0)</f>
        <v>0</v>
      </c>
      <c r="B48">
        <v>35</v>
      </c>
      <c r="E48">
        <f>ROUND(E20*pop_essential_2007_bau!$V$3,0)</f>
        <v>0</v>
      </c>
      <c r="F48">
        <f>ROUND(F20*pop_essential_2007_bau!$V$3,0)</f>
        <v>0</v>
      </c>
      <c r="G48" t="s">
        <v>38</v>
      </c>
    </row>
    <row r="49" spans="1:7" x14ac:dyDescent="0.25">
      <c r="A49">
        <f>ROUND(A21*pop_essential_2007_bau!$V$3,0)</f>
        <v>0</v>
      </c>
      <c r="B49">
        <v>45</v>
      </c>
      <c r="E49">
        <f>ROUND(E21*pop_essential_2007_bau!$V$3,0)</f>
        <v>0</v>
      </c>
      <c r="F49">
        <f>ROUND(F21*pop_essential_2007_bau!$V$3,0)</f>
        <v>0</v>
      </c>
      <c r="G49" t="s">
        <v>39</v>
      </c>
    </row>
    <row r="50" spans="1:7" x14ac:dyDescent="0.25">
      <c r="A50">
        <f>ROUND(A22*pop_essential_2007_bau!$V$5,0)</f>
        <v>0</v>
      </c>
      <c r="B50">
        <v>25</v>
      </c>
      <c r="E50">
        <f>ROUND(E22*pop_essential_2007_bau!$V$5,0)</f>
        <v>0</v>
      </c>
      <c r="F50">
        <f>ROUND(F22*pop_essential_2007_bau!$V$5,0)</f>
        <v>0</v>
      </c>
      <c r="G50" t="s">
        <v>40</v>
      </c>
    </row>
    <row r="51" spans="1:7" x14ac:dyDescent="0.25">
      <c r="A51">
        <f>ROUND(A23*pop_essential_2007_bau!$V$5,0)</f>
        <v>0</v>
      </c>
      <c r="B51">
        <v>35</v>
      </c>
      <c r="E51">
        <f>ROUND(E23*pop_essential_2007_bau!$V$5,0)</f>
        <v>0</v>
      </c>
      <c r="F51">
        <f>ROUND(F23*pop_essential_2007_bau!$V$5,0)</f>
        <v>0</v>
      </c>
      <c r="G51" t="s">
        <v>40</v>
      </c>
    </row>
    <row r="52" spans="1:7" x14ac:dyDescent="0.25">
      <c r="A52">
        <f>ROUND(A24*pop_essential_2007_bau!$V$5,0)</f>
        <v>0</v>
      </c>
      <c r="B52">
        <v>45</v>
      </c>
      <c r="E52">
        <f>ROUND(E24*pop_essential_2007_bau!$V$5,0)</f>
        <v>0</v>
      </c>
      <c r="F52">
        <f>ROUND(F24*pop_essential_2007_bau!$V$5,0)</f>
        <v>0</v>
      </c>
      <c r="G52" t="s">
        <v>40</v>
      </c>
    </row>
    <row r="53" spans="1:7" x14ac:dyDescent="0.25">
      <c r="A53">
        <f>ROUND(A25*pop_essential_2007_bau!$V$5,0)</f>
        <v>0</v>
      </c>
      <c r="B53">
        <v>55</v>
      </c>
      <c r="E53">
        <f>ROUND(E25*pop_essential_2007_bau!$V$5,0)</f>
        <v>0</v>
      </c>
      <c r="F53">
        <f>ROUND(F25*pop_essential_2007_bau!$V$5,0)</f>
        <v>0</v>
      </c>
      <c r="G53" t="s">
        <v>40</v>
      </c>
    </row>
    <row r="54" spans="1:7" x14ac:dyDescent="0.25">
      <c r="A54">
        <f>ROUND(A26*pop_essential_2007_bau!$V$3,0)</f>
        <v>0</v>
      </c>
      <c r="B54">
        <v>5</v>
      </c>
      <c r="E54">
        <f>ROUND(E26*pop_essential_2007_bau!$V$3,0)</f>
        <v>0</v>
      </c>
      <c r="F54">
        <f>ROUND(F26*pop_essential_2007_bau!$V$3,0)</f>
        <v>0</v>
      </c>
      <c r="G54" t="s">
        <v>41</v>
      </c>
    </row>
    <row r="55" spans="1:7" x14ac:dyDescent="0.25">
      <c r="A55">
        <f>ROUND(A27*pop_essential_2007_bau!$V$3,0)</f>
        <v>0</v>
      </c>
      <c r="B55">
        <v>15</v>
      </c>
      <c r="E55">
        <f>ROUND(E27*pop_essential_2007_bau!$V$3,0)</f>
        <v>0</v>
      </c>
      <c r="F55">
        <f>ROUND(F27*pop_essential_2007_bau!$V$3,0)</f>
        <v>0</v>
      </c>
      <c r="G55" t="s">
        <v>43</v>
      </c>
    </row>
    <row r="56" spans="1:7" x14ac:dyDescent="0.25">
      <c r="A56">
        <f>ROUND(A28*pop_essential_2007_bau!$V$3,0)</f>
        <v>0</v>
      </c>
      <c r="B56">
        <v>5</v>
      </c>
      <c r="E56">
        <f>ROUND(E28*pop_essential_2007_bau!$V$3,0)</f>
        <v>0</v>
      </c>
      <c r="F56">
        <f>ROUND(F28*pop_essential_2007_bau!$V$3,0)</f>
        <v>0</v>
      </c>
      <c r="G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pop_essential_2007_bau</vt:lpstr>
      <vt:lpstr>AZ splitter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2021-07-28T00:53:06Z</dcterms:created>
  <dcterms:modified xsi:type="dcterms:W3CDTF">2021-08-11T02:45:16Z</dcterms:modified>
</cp:coreProperties>
</file>