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CovidABM\NSW\input\"/>
    </mc:Choice>
  </mc:AlternateContent>
  <xr:revisionPtr revIDLastSave="0" documentId="13_ncr:1_{E9F51DA0-8AB4-4A28-9A11-A9D837E42C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op_essential_2007_bau" sheetId="1" r:id="rId1"/>
    <sheet name="AZ split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6" i="1" l="1"/>
  <c r="Y5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F53" i="2" l="1"/>
  <c r="F25" i="1" s="1"/>
  <c r="F52" i="2"/>
  <c r="F24" i="1" s="1"/>
  <c r="F51" i="2"/>
  <c r="F23" i="1" s="1"/>
  <c r="F50" i="2"/>
  <c r="F22" i="1" s="1"/>
  <c r="E53" i="2"/>
  <c r="E25" i="1" s="1"/>
  <c r="E52" i="2"/>
  <c r="E24" i="1" s="1"/>
  <c r="E51" i="2"/>
  <c r="E23" i="1" s="1"/>
  <c r="E50" i="2"/>
  <c r="E22" i="1" s="1"/>
  <c r="A51" i="2"/>
  <c r="A23" i="1" s="1"/>
  <c r="A52" i="2"/>
  <c r="A24" i="1" s="1"/>
  <c r="A53" i="2"/>
  <c r="A25" i="1" s="1"/>
  <c r="A50" i="2"/>
  <c r="A22" i="1" s="1"/>
  <c r="F42" i="2"/>
  <c r="F14" i="1" s="1"/>
  <c r="F41" i="2"/>
  <c r="F13" i="1" s="1"/>
  <c r="F40" i="2"/>
  <c r="F12" i="1" s="1"/>
  <c r="E42" i="2"/>
  <c r="E14" i="1" s="1"/>
  <c r="E41" i="2"/>
  <c r="E13" i="1" s="1"/>
  <c r="E40" i="2"/>
  <c r="E12" i="1" s="1"/>
  <c r="A41" i="2"/>
  <c r="A13" i="1" s="1"/>
  <c r="A42" i="2"/>
  <c r="A14" i="1" s="1"/>
  <c r="A40" i="2"/>
  <c r="A12" i="1" s="1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E11" i="1" s="1"/>
  <c r="F39" i="2"/>
  <c r="F11" i="1" s="1"/>
  <c r="E43" i="2"/>
  <c r="E15" i="1" s="1"/>
  <c r="F43" i="2"/>
  <c r="F15" i="1" s="1"/>
  <c r="E44" i="2"/>
  <c r="E16" i="1" s="1"/>
  <c r="F44" i="2"/>
  <c r="F16" i="1" s="1"/>
  <c r="E45" i="2"/>
  <c r="E17" i="1" s="1"/>
  <c r="F45" i="2"/>
  <c r="F17" i="1" s="1"/>
  <c r="E46" i="2"/>
  <c r="E18" i="1" s="1"/>
  <c r="F46" i="2"/>
  <c r="F18" i="1" s="1"/>
  <c r="E47" i="2"/>
  <c r="E19" i="1" s="1"/>
  <c r="F47" i="2"/>
  <c r="F19" i="1" s="1"/>
  <c r="E48" i="2"/>
  <c r="E20" i="1" s="1"/>
  <c r="F48" i="2"/>
  <c r="F20" i="1" s="1"/>
  <c r="E49" i="2"/>
  <c r="E21" i="1" s="1"/>
  <c r="F49" i="2"/>
  <c r="F21" i="1" s="1"/>
  <c r="E54" i="2"/>
  <c r="F54" i="2"/>
  <c r="E55" i="2"/>
  <c r="F55" i="2"/>
  <c r="E56" i="2"/>
  <c r="F56" i="2"/>
  <c r="F30" i="2"/>
  <c r="E30" i="2"/>
  <c r="A31" i="2"/>
  <c r="A32" i="2"/>
  <c r="A33" i="2"/>
  <c r="A34" i="2"/>
  <c r="A35" i="2"/>
  <c r="A36" i="2"/>
  <c r="A37" i="2"/>
  <c r="A38" i="2"/>
  <c r="A39" i="2"/>
  <c r="A11" i="1" s="1"/>
  <c r="A43" i="2"/>
  <c r="A15" i="1" s="1"/>
  <c r="A44" i="2"/>
  <c r="A16" i="1" s="1"/>
  <c r="A45" i="2"/>
  <c r="A17" i="1" s="1"/>
  <c r="A46" i="2"/>
  <c r="A18" i="1" s="1"/>
  <c r="A47" i="2"/>
  <c r="A19" i="1" s="1"/>
  <c r="A48" i="2"/>
  <c r="A20" i="1" s="1"/>
  <c r="A49" i="2"/>
  <c r="A21" i="1" s="1"/>
  <c r="A54" i="2"/>
  <c r="A55" i="2"/>
  <c r="A56" i="2"/>
  <c r="A30" i="2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" i="1"/>
  <c r="N23" i="1" l="1"/>
  <c r="AJ23" i="1" s="1"/>
  <c r="N15" i="1"/>
  <c r="AJ15" i="1" s="1"/>
  <c r="N7" i="1"/>
  <c r="N21" i="1"/>
  <c r="AI21" i="1" s="1"/>
  <c r="N13" i="1"/>
  <c r="AI13" i="1" s="1"/>
  <c r="N26" i="1"/>
  <c r="N10" i="1"/>
  <c r="N2" i="1"/>
  <c r="N5" i="1"/>
  <c r="AI5" i="1" s="1"/>
  <c r="N18" i="1"/>
  <c r="N28" i="1"/>
  <c r="N20" i="1"/>
  <c r="N12" i="1"/>
  <c r="N4" i="1"/>
  <c r="N11" i="1"/>
  <c r="N27" i="1"/>
  <c r="N25" i="1"/>
  <c r="N17" i="1"/>
  <c r="N9" i="1"/>
  <c r="N19" i="1"/>
  <c r="N24" i="1"/>
  <c r="N16" i="1"/>
  <c r="N8" i="1"/>
  <c r="N3" i="1"/>
  <c r="N22" i="1"/>
  <c r="N14" i="1"/>
  <c r="N6" i="1"/>
  <c r="F32" i="1"/>
  <c r="A38" i="1"/>
  <c r="E33" i="1"/>
  <c r="F36" i="1"/>
  <c r="A42" i="1"/>
  <c r="E37" i="1"/>
  <c r="A30" i="1"/>
  <c r="F40" i="1"/>
  <c r="E29" i="1"/>
  <c r="A34" i="1"/>
  <c r="E41" i="1"/>
  <c r="A33" i="1"/>
  <c r="F41" i="1"/>
  <c r="E34" i="1"/>
  <c r="A39" i="1"/>
  <c r="A31" i="1"/>
  <c r="F35" i="1"/>
  <c r="F43" i="1"/>
  <c r="E36" i="1"/>
  <c r="F29" i="1"/>
  <c r="E38" i="1"/>
  <c r="A29" i="1"/>
  <c r="A36" i="1"/>
  <c r="F30" i="1"/>
  <c r="F38" i="1"/>
  <c r="E31" i="1"/>
  <c r="E39" i="1"/>
  <c r="A37" i="1"/>
  <c r="F37" i="1"/>
  <c r="E30" i="1"/>
  <c r="A43" i="1"/>
  <c r="A35" i="1"/>
  <c r="F31" i="1"/>
  <c r="F39" i="1"/>
  <c r="E32" i="1"/>
  <c r="E40" i="1"/>
  <c r="A41" i="1"/>
  <c r="F33" i="1"/>
  <c r="E42" i="1"/>
  <c r="A40" i="1"/>
  <c r="A32" i="1"/>
  <c r="F34" i="1"/>
  <c r="F42" i="1"/>
  <c r="E35" i="1"/>
  <c r="E43" i="1"/>
  <c r="AI7" i="1" l="1"/>
  <c r="AJ7" i="1"/>
  <c r="AI23" i="1"/>
  <c r="AI15" i="1"/>
  <c r="AJ5" i="1"/>
  <c r="AJ13" i="1"/>
  <c r="AI10" i="1"/>
  <c r="AJ26" i="1"/>
  <c r="AI26" i="1"/>
  <c r="AJ18" i="1"/>
  <c r="AI18" i="1"/>
  <c r="AJ21" i="1"/>
  <c r="AJ10" i="1"/>
  <c r="AJ24" i="1"/>
  <c r="AI24" i="1"/>
  <c r="AJ4" i="1"/>
  <c r="AI4" i="1"/>
  <c r="AJ12" i="1"/>
  <c r="AI12" i="1"/>
  <c r="AJ3" i="1"/>
  <c r="AI3" i="1"/>
  <c r="AJ27" i="1"/>
  <c r="AI27" i="1"/>
  <c r="AJ6" i="1"/>
  <c r="AI6" i="1"/>
  <c r="AJ14" i="1"/>
  <c r="AI14" i="1"/>
  <c r="AI22" i="1"/>
  <c r="AJ22" i="1"/>
  <c r="AJ8" i="1"/>
  <c r="AI8" i="1"/>
  <c r="AI9" i="1"/>
  <c r="AJ9" i="1"/>
  <c r="AJ19" i="1"/>
  <c r="AI19" i="1"/>
  <c r="AJ20" i="1"/>
  <c r="AI20" i="1"/>
  <c r="AJ28" i="1"/>
  <c r="AI28" i="1"/>
  <c r="AJ16" i="1"/>
  <c r="AI16" i="1"/>
  <c r="AI17" i="1"/>
  <c r="AJ17" i="1"/>
  <c r="AJ11" i="1"/>
  <c r="AI11" i="1"/>
  <c r="AI25" i="1"/>
  <c r="AJ25" i="1"/>
  <c r="AJ2" i="1"/>
  <c r="AI2" i="1"/>
  <c r="V15" i="1"/>
  <c r="V12" i="1"/>
  <c r="Y10" i="1" l="1"/>
  <c r="Y9" i="1" s="1"/>
  <c r="Z20" i="1"/>
  <c r="Y20" i="1"/>
  <c r="Y21" i="1"/>
  <c r="Y23" i="1"/>
  <c r="Y22" i="1"/>
  <c r="Z22" i="1"/>
  <c r="Z23" i="1"/>
  <c r="Z21" i="1"/>
</calcChain>
</file>

<file path=xl/sharedStrings.xml><?xml version="1.0" encoding="utf-8"?>
<sst xmlns="http://schemas.openxmlformats.org/spreadsheetml/2006/main" count="321" uniqueCount="73">
  <si>
    <t>totalAgents</t>
  </si>
  <si>
    <t>age</t>
  </si>
  <si>
    <t>atsi</t>
  </si>
  <si>
    <t>disability</t>
  </si>
  <si>
    <t>essentialCount</t>
  </si>
  <si>
    <t>workerCount</t>
  </si>
  <si>
    <t>phase</t>
  </si>
  <si>
    <t>subphase</t>
  </si>
  <si>
    <t>spanMult</t>
  </si>
  <si>
    <t>gatherFreqMult</t>
  </si>
  <si>
    <t>region</t>
  </si>
  <si>
    <t>succeptibleMult</t>
  </si>
  <si>
    <t>asymptomPropMult</t>
  </si>
  <si>
    <t>vaccinatedCount</t>
  </si>
  <si>
    <t>doseProgressMin</t>
  </si>
  <si>
    <t>doesProgressMax</t>
  </si>
  <si>
    <t>ignoreUptakeBoost</t>
  </si>
  <si>
    <t>studentCount</t>
  </si>
  <si>
    <t>vaccineType</t>
  </si>
  <si>
    <t>vaccineBranch</t>
  </si>
  <si>
    <t>comment</t>
  </si>
  <si>
    <t>AZ</t>
  </si>
  <si>
    <t>A</t>
  </si>
  <si>
    <t>ATSI 55-60</t>
  </si>
  <si>
    <t>ATSI 60-69</t>
  </si>
  <si>
    <t>80-89</t>
  </si>
  <si>
    <t>90+</t>
  </si>
  <si>
    <t>50-59 with morbidity or disability</t>
  </si>
  <si>
    <t>60-69 with morbidity or disability</t>
  </si>
  <si>
    <t>60-69</t>
  </si>
  <si>
    <t>70-79</t>
  </si>
  <si>
    <t>50-59</t>
  </si>
  <si>
    <t>Pfizer</t>
  </si>
  <si>
    <t>P</t>
  </si>
  <si>
    <t>18-29 with morbidity or disability</t>
  </si>
  <si>
    <t>30-39 with morbidity or disability</t>
  </si>
  <si>
    <t>40-49 with morbidity or disability</t>
  </si>
  <si>
    <t>18-30</t>
  </si>
  <si>
    <t>30-39</t>
  </si>
  <si>
    <t>40-49</t>
  </si>
  <si>
    <t>Other critical workers</t>
  </si>
  <si>
    <t>ages 0-4</t>
  </si>
  <si>
    <t>ages 5-9</t>
  </si>
  <si>
    <t>ages 10-17</t>
  </si>
  <si>
    <t>Top essential workers</t>
  </si>
  <si>
    <t>firstABS</t>
  </si>
  <si>
    <t>secondABS</t>
  </si>
  <si>
    <t>Population</t>
  </si>
  <si>
    <t>firstDose</t>
  </si>
  <si>
    <t>secondDose</t>
  </si>
  <si>
    <t>AIM</t>
  </si>
  <si>
    <t>firstOnly</t>
  </si>
  <si>
    <t>second</t>
  </si>
  <si>
    <t>Calc</t>
  </si>
  <si>
    <t>secondOnly</t>
  </si>
  <si>
    <t>first</t>
  </si>
  <si>
    <t>16+</t>
  </si>
  <si>
    <t>50+</t>
  </si>
  <si>
    <t>70+</t>
  </si>
  <si>
    <t>Essential</t>
  </si>
  <si>
    <t>Age &gt; 16</t>
  </si>
  <si>
    <t>Age &gt; 50</t>
  </si>
  <si>
    <t>Age &gt; 70</t>
  </si>
  <si>
    <t>Pop</t>
  </si>
  <si>
    <t>Vaccine</t>
  </si>
  <si>
    <t>AZ general</t>
  </si>
  <si>
    <t>AZ critical</t>
  </si>
  <si>
    <t>AZ top ess</t>
  </si>
  <si>
    <t>Tweak</t>
  </si>
  <si>
    <t>prog</t>
  </si>
  <si>
    <t>vac</t>
  </si>
  <si>
    <t>vacBase</t>
  </si>
  <si>
    <t>progBase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</si>
</sst>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applyFont="1"/>
    <xf numFmtId="3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3"/>
  <sheetViews>
    <sheetView tabSelected="1" workbookViewId="0">
      <selection activeCell="X34" sqref="X34"/>
    </sheetView>
  </sheetViews>
  <sheetFormatPr defaultRowHeight="15" x14ac:dyDescent="0.25"/>
  <cols>
    <col min="3" max="4" width="2" customWidth="1"/>
    <col min="9" max="13" width="3.140625" customWidth="1"/>
    <col min="21" max="21" width="32" customWidth="1"/>
    <col min="22" max="22" width="10.42578125" bestFit="1" customWidth="1"/>
    <col min="23" max="23" width="10.42578125" customWidth="1"/>
    <col min="24" max="24" width="11.7109375" bestFit="1" customWidth="1"/>
    <col min="25" max="25" width="12.140625" customWidth="1"/>
    <col min="27" max="27" width="10.42578125" customWidth="1"/>
    <col min="30" max="32" width="8.28515625" bestFit="1" customWidth="1"/>
    <col min="33" max="33" width="8.85546875" bestFit="1" customWidth="1"/>
    <col min="34" max="34" width="9" customWidth="1"/>
    <col min="35" max="35" width="10.28515625" customWidth="1"/>
    <col min="36" max="36" width="11.425781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X1" t="s">
        <v>47</v>
      </c>
      <c r="Y1">
        <v>8200000</v>
      </c>
      <c r="AB1" t="s">
        <v>71</v>
      </c>
      <c r="AC1" t="s">
        <v>72</v>
      </c>
      <c r="AD1" t="s">
        <v>60</v>
      </c>
      <c r="AE1" t="s">
        <v>61</v>
      </c>
      <c r="AF1" t="s">
        <v>62</v>
      </c>
      <c r="AG1" t="s">
        <v>59</v>
      </c>
      <c r="AI1" t="s">
        <v>45</v>
      </c>
      <c r="AJ1" t="s">
        <v>46</v>
      </c>
    </row>
    <row r="2" spans="1:36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IF(SUM(AD2:AG2) &gt;0,ROUND(AB2*(AD2*$Y$26+AE2*$Y$27+AF2*$Y$28+AG2*$Y$29)/SUM(AD2:AG2),0), 0)</f>
        <v>62</v>
      </c>
      <c r="O2">
        <v>0</v>
      </c>
      <c r="P2">
        <f t="shared" ref="P2:P27" si="0">IF(SUM(AD2:AG2) &gt;0,AC2*(AD2*$Z$26+AE2*$Z$27+AF2*$Z$28+AG2*$Z$29)/SUM(AD2:AG2),1)</f>
        <v>2.311666666666667</v>
      </c>
      <c r="Q2">
        <v>0</v>
      </c>
      <c r="R2">
        <v>0</v>
      </c>
      <c r="S2" t="s">
        <v>21</v>
      </c>
      <c r="T2" t="s">
        <v>22</v>
      </c>
      <c r="U2" t="s">
        <v>25</v>
      </c>
      <c r="V2" t="s">
        <v>65</v>
      </c>
      <c r="X2" t="s">
        <v>48</v>
      </c>
      <c r="Y2">
        <v>2825917</v>
      </c>
      <c r="AB2">
        <v>58</v>
      </c>
      <c r="AC2">
        <v>1.9</v>
      </c>
      <c r="AD2">
        <f>IF(B2&gt;20,1,0)</f>
        <v>1</v>
      </c>
      <c r="AE2">
        <f t="shared" ref="AE2:AE28" si="1">IF(B2&gt;50,1,0)</f>
        <v>1</v>
      </c>
      <c r="AF2">
        <f>IF(B2&gt;70,1,0)</f>
        <v>1</v>
      </c>
      <c r="AG2">
        <f>IF(U2="Top essential workers",1,0)</f>
        <v>0</v>
      </c>
      <c r="AI2" s="1">
        <f t="shared" ref="AI2:AI8" si="2">N2</f>
        <v>62</v>
      </c>
      <c r="AJ2" s="1">
        <f t="shared" ref="AJ2:AJ8" si="3">(P2-1)/P2*N2</f>
        <v>35.179524152847875</v>
      </c>
    </row>
    <row r="3" spans="1:36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IF(SUM(AD3:AG3) &gt;0,ROUND(AB3*(AD3*$Y$26+AE3*$Y$27+AF3*$Y$28+AG3*$Y$29)/SUM(AD3:AG3),0), 0)</f>
        <v>17</v>
      </c>
      <c r="O3">
        <v>0</v>
      </c>
      <c r="P3">
        <f t="shared" si="0"/>
        <v>3.0538333333333334</v>
      </c>
      <c r="Q3">
        <v>0</v>
      </c>
      <c r="R3">
        <v>0</v>
      </c>
      <c r="S3" t="s">
        <v>21</v>
      </c>
      <c r="T3" t="s">
        <v>22</v>
      </c>
      <c r="U3" t="s">
        <v>26</v>
      </c>
      <c r="V3">
        <v>0.5</v>
      </c>
      <c r="X3" t="s">
        <v>49</v>
      </c>
      <c r="Y3">
        <v>1342211</v>
      </c>
      <c r="AB3">
        <v>16</v>
      </c>
      <c r="AC3">
        <v>2.5099999999999998</v>
      </c>
      <c r="AD3">
        <f t="shared" ref="AD3:AD28" si="4">IF(B3&gt;20,1,0)</f>
        <v>1</v>
      </c>
      <c r="AE3">
        <f t="shared" si="1"/>
        <v>1</v>
      </c>
      <c r="AF3">
        <f t="shared" ref="AF3:AF28" si="5">IF(B3&gt;70,1,0)</f>
        <v>1</v>
      </c>
      <c r="AG3">
        <f t="shared" ref="AG3:AG28" si="6">IF(U3="Top essential workers",1,0)</f>
        <v>0</v>
      </c>
      <c r="AI3" s="1">
        <f t="shared" si="2"/>
        <v>17</v>
      </c>
      <c r="AJ3" s="1">
        <f t="shared" si="3"/>
        <v>11.433226000109151</v>
      </c>
    </row>
    <row r="4" spans="1:36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>IF(SUM(AD4:AG4) &gt;0,ROUND(AB4*(AD4*$Y$26+AE4*$Y$27+AF4*$Y$28+AG4*$Y$29)/SUM(AD4:AG4),0), 0)</f>
        <v>0</v>
      </c>
      <c r="O4">
        <v>0</v>
      </c>
      <c r="P4">
        <f t="shared" si="0"/>
        <v>1.5862500000000002</v>
      </c>
      <c r="Q4">
        <v>0</v>
      </c>
      <c r="R4">
        <v>0</v>
      </c>
      <c r="S4" t="s">
        <v>21</v>
      </c>
      <c r="T4" t="s">
        <v>22</v>
      </c>
      <c r="U4" t="s">
        <v>23</v>
      </c>
      <c r="V4" t="s">
        <v>66</v>
      </c>
      <c r="Y4" t="s">
        <v>50</v>
      </c>
      <c r="AB4">
        <v>0</v>
      </c>
      <c r="AC4">
        <v>1.35</v>
      </c>
      <c r="AD4">
        <f t="shared" si="4"/>
        <v>1</v>
      </c>
      <c r="AE4">
        <f t="shared" si="1"/>
        <v>1</v>
      </c>
      <c r="AF4">
        <f t="shared" si="5"/>
        <v>0</v>
      </c>
      <c r="AG4">
        <f t="shared" si="6"/>
        <v>0</v>
      </c>
      <c r="AI4" s="1">
        <f t="shared" si="2"/>
        <v>0</v>
      </c>
      <c r="AJ4" s="1">
        <f t="shared" si="3"/>
        <v>0</v>
      </c>
    </row>
    <row r="5" spans="1:36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f>IF(SUM(AD5:AG5) &gt;0,ROUND(AB5*(AD5*$Y$26+AE5*$Y$27+AF5*$Y$28+AG5*$Y$29)/SUM(AD5:AG5),0), 0)</f>
        <v>4</v>
      </c>
      <c r="O5">
        <v>0</v>
      </c>
      <c r="P5">
        <f t="shared" si="0"/>
        <v>1.68025</v>
      </c>
      <c r="Q5">
        <v>0</v>
      </c>
      <c r="R5">
        <v>0</v>
      </c>
      <c r="S5" t="s">
        <v>21</v>
      </c>
      <c r="T5" t="s">
        <v>22</v>
      </c>
      <c r="U5" t="s">
        <v>24</v>
      </c>
      <c r="V5">
        <v>0.5</v>
      </c>
      <c r="X5" t="s">
        <v>51</v>
      </c>
      <c r="Y5" s="2">
        <f>Y2/Y1-Y6</f>
        <v>0.18093975609756099</v>
      </c>
      <c r="AB5">
        <v>3</v>
      </c>
      <c r="AC5">
        <v>1.43</v>
      </c>
      <c r="AD5">
        <f t="shared" si="4"/>
        <v>1</v>
      </c>
      <c r="AE5">
        <f t="shared" si="1"/>
        <v>1</v>
      </c>
      <c r="AF5">
        <f t="shared" si="5"/>
        <v>0</v>
      </c>
      <c r="AG5">
        <f t="shared" si="6"/>
        <v>0</v>
      </c>
      <c r="AI5" s="1">
        <f>N5</f>
        <v>4</v>
      </c>
      <c r="AJ5" s="1">
        <f t="shared" si="3"/>
        <v>1.6194018747210237</v>
      </c>
    </row>
    <row r="6" spans="1:36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>IF(SUM(AD6:AG6) &gt;0,ROUND(AB6*(AD6*$Y$26+AE6*$Y$27+AF6*$Y$28+AG6*$Y$29)/SUM(AD6:AG6),0), 0)</f>
        <v>7</v>
      </c>
      <c r="O6">
        <v>0</v>
      </c>
      <c r="P6">
        <f t="shared" si="0"/>
        <v>1.5862500000000002</v>
      </c>
      <c r="Q6">
        <v>0</v>
      </c>
      <c r="R6">
        <v>0</v>
      </c>
      <c r="S6" t="s">
        <v>21</v>
      </c>
      <c r="T6" t="s">
        <v>22</v>
      </c>
      <c r="U6" t="s">
        <v>27</v>
      </c>
      <c r="V6" t="s">
        <v>67</v>
      </c>
      <c r="X6" t="s">
        <v>52</v>
      </c>
      <c r="Y6" s="2">
        <f>Y3/Y1</f>
        <v>0.16368426829268293</v>
      </c>
      <c r="AB6">
        <v>6</v>
      </c>
      <c r="AC6">
        <v>1.35</v>
      </c>
      <c r="AD6">
        <f t="shared" si="4"/>
        <v>1</v>
      </c>
      <c r="AE6">
        <f t="shared" si="1"/>
        <v>1</v>
      </c>
      <c r="AF6">
        <f t="shared" si="5"/>
        <v>0</v>
      </c>
      <c r="AG6">
        <f t="shared" si="6"/>
        <v>0</v>
      </c>
      <c r="AI6" s="1">
        <f t="shared" si="2"/>
        <v>7</v>
      </c>
      <c r="AJ6" s="1">
        <f t="shared" si="3"/>
        <v>2.5870764381402687</v>
      </c>
    </row>
    <row r="7" spans="1:36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>IF(SUM(AD7:AG7) &gt;0,ROUND(AB7*(AD7*$Y$26+AE7*$Y$27+AF7*$Y$28+AG7*$Y$29)/SUM(AD7:AG7),0), 0)</f>
        <v>184</v>
      </c>
      <c r="O7">
        <v>0</v>
      </c>
      <c r="P7">
        <f t="shared" si="0"/>
        <v>1.68025</v>
      </c>
      <c r="Q7">
        <v>0</v>
      </c>
      <c r="R7">
        <v>0</v>
      </c>
      <c r="S7" t="s">
        <v>21</v>
      </c>
      <c r="T7" t="s">
        <v>22</v>
      </c>
      <c r="U7" t="s">
        <v>29</v>
      </c>
      <c r="V7">
        <v>0.5</v>
      </c>
      <c r="AB7">
        <v>157</v>
      </c>
      <c r="AC7">
        <v>1.43</v>
      </c>
      <c r="AD7">
        <f t="shared" si="4"/>
        <v>1</v>
      </c>
      <c r="AE7">
        <f t="shared" si="1"/>
        <v>1</v>
      </c>
      <c r="AF7">
        <f t="shared" si="5"/>
        <v>0</v>
      </c>
      <c r="AG7">
        <f t="shared" si="6"/>
        <v>0</v>
      </c>
      <c r="AI7" s="1">
        <f t="shared" si="2"/>
        <v>184</v>
      </c>
      <c r="AJ7" s="1">
        <f t="shared" si="3"/>
        <v>74.492486237167086</v>
      </c>
    </row>
    <row r="8" spans="1:36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f>IF(SUM(AD8:AG8) &gt;0,ROUND(AB8*(AD8*$Y$26+AE8*$Y$27+AF8*$Y$28+AG8*$Y$29)/SUM(AD8:AG8),0), 0)</f>
        <v>22</v>
      </c>
      <c r="O8">
        <v>0</v>
      </c>
      <c r="P8">
        <f t="shared" si="0"/>
        <v>1.68025</v>
      </c>
      <c r="Q8">
        <v>0</v>
      </c>
      <c r="R8">
        <v>0</v>
      </c>
      <c r="S8" t="s">
        <v>21</v>
      </c>
      <c r="T8" t="s">
        <v>22</v>
      </c>
      <c r="U8" t="s">
        <v>28</v>
      </c>
      <c r="Y8" t="s">
        <v>53</v>
      </c>
      <c r="AB8">
        <v>19</v>
      </c>
      <c r="AC8">
        <v>1.43</v>
      </c>
      <c r="AD8">
        <f t="shared" si="4"/>
        <v>1</v>
      </c>
      <c r="AE8">
        <f t="shared" si="1"/>
        <v>1</v>
      </c>
      <c r="AF8">
        <f t="shared" si="5"/>
        <v>0</v>
      </c>
      <c r="AG8">
        <f t="shared" si="6"/>
        <v>0</v>
      </c>
      <c r="AI8" s="1">
        <f t="shared" si="2"/>
        <v>22</v>
      </c>
      <c r="AJ8" s="1">
        <f t="shared" si="3"/>
        <v>8.9067103109656305</v>
      </c>
    </row>
    <row r="9" spans="1:36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f>IF(SUM(AD9:AG9) &gt;0,ROUND(AB9*(AD9*$Y$26+AE9*$Y$27+AF9*$Y$28+AG9*$Y$29)/SUM(AD9:AG9),0), 0)</f>
        <v>145</v>
      </c>
      <c r="O9">
        <v>0</v>
      </c>
      <c r="P9">
        <f t="shared" si="0"/>
        <v>2.1656666666666671</v>
      </c>
      <c r="Q9">
        <v>0</v>
      </c>
      <c r="R9">
        <v>0</v>
      </c>
      <c r="S9" t="s">
        <v>21</v>
      </c>
      <c r="T9" t="s">
        <v>22</v>
      </c>
      <c r="U9" t="s">
        <v>30</v>
      </c>
      <c r="X9" t="s">
        <v>51</v>
      </c>
      <c r="Y9" s="2">
        <f>SUM(AI2:AI42)/2500-Y10</f>
        <v>0.17833602562419923</v>
      </c>
      <c r="AB9">
        <v>136</v>
      </c>
      <c r="AC9">
        <v>1.78</v>
      </c>
      <c r="AD9">
        <f t="shared" si="4"/>
        <v>1</v>
      </c>
      <c r="AE9">
        <f t="shared" si="1"/>
        <v>1</v>
      </c>
      <c r="AF9">
        <f t="shared" si="5"/>
        <v>1</v>
      </c>
      <c r="AG9">
        <f t="shared" si="6"/>
        <v>0</v>
      </c>
      <c r="AI9" s="1">
        <f t="shared" ref="AI9:AI28" si="7">N9</f>
        <v>145</v>
      </c>
      <c r="AJ9" s="1">
        <f t="shared" ref="AJ9:AJ28" si="8">(P9-1)/P9*N9</f>
        <v>78.046021240572585</v>
      </c>
    </row>
    <row r="10" spans="1:36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f>IF(SUM(AD10:AG10) &gt;0,ROUND(AB10*(AD10*$Y$26+AE10*$Y$27+AF10*$Y$28+AG10*$Y$29)/SUM(AD10:AG10),0), 0)</f>
        <v>62</v>
      </c>
      <c r="O10">
        <v>0</v>
      </c>
      <c r="P10">
        <f t="shared" si="0"/>
        <v>1.5862500000000002</v>
      </c>
      <c r="Q10">
        <v>0</v>
      </c>
      <c r="R10">
        <v>0</v>
      </c>
      <c r="S10" t="s">
        <v>21</v>
      </c>
      <c r="T10" t="s">
        <v>22</v>
      </c>
      <c r="U10" t="s">
        <v>31</v>
      </c>
      <c r="X10" t="s">
        <v>54</v>
      </c>
      <c r="Y10" s="2">
        <f>SUM(AJ2:AJ42)/2500</f>
        <v>0.15726397437580078</v>
      </c>
      <c r="AB10">
        <v>53</v>
      </c>
      <c r="AC10">
        <v>1.35</v>
      </c>
      <c r="AD10">
        <f t="shared" si="4"/>
        <v>1</v>
      </c>
      <c r="AE10">
        <f t="shared" si="1"/>
        <v>1</v>
      </c>
      <c r="AF10">
        <f t="shared" si="5"/>
        <v>0</v>
      </c>
      <c r="AG10">
        <f t="shared" si="6"/>
        <v>0</v>
      </c>
      <c r="AI10" s="1">
        <f t="shared" si="7"/>
        <v>62</v>
      </c>
      <c r="AJ10" s="1">
        <f t="shared" si="8"/>
        <v>22.914105594956663</v>
      </c>
    </row>
    <row r="11" spans="1:36" x14ac:dyDescent="0.25">
      <c r="A11">
        <f>'AZ splitter'!A11-'AZ splitter'!A39</f>
        <v>82</v>
      </c>
      <c r="B11">
        <v>55</v>
      </c>
      <c r="C11">
        <v>0</v>
      </c>
      <c r="D11">
        <v>0</v>
      </c>
      <c r="E11">
        <f>'AZ splitter'!E11-'AZ splitter'!E39</f>
        <v>0</v>
      </c>
      <c r="F11">
        <f>'AZ splitter'!F11-'AZ splitter'!F39</f>
        <v>48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>IF(SUM(AD11:AG11) &gt;0,ROUND(AB11*(AD11*$Y$26+AE11*$Y$27+AF11*$Y$28+AG11*$Y$29)/SUM(AD11:AG11),0), 0)</f>
        <v>89</v>
      </c>
      <c r="O11">
        <v>0</v>
      </c>
      <c r="P11">
        <f t="shared" si="0"/>
        <v>1.5862500000000002</v>
      </c>
      <c r="Q11">
        <v>0</v>
      </c>
      <c r="R11">
        <v>0</v>
      </c>
      <c r="S11" t="s">
        <v>32</v>
      </c>
      <c r="T11" t="s">
        <v>33</v>
      </c>
      <c r="U11" t="s">
        <v>31</v>
      </c>
      <c r="V11" t="s">
        <v>63</v>
      </c>
      <c r="AB11">
        <v>76</v>
      </c>
      <c r="AC11">
        <v>1.35</v>
      </c>
      <c r="AD11">
        <f t="shared" si="4"/>
        <v>1</v>
      </c>
      <c r="AE11">
        <f t="shared" si="1"/>
        <v>1</v>
      </c>
      <c r="AF11">
        <f t="shared" si="5"/>
        <v>0</v>
      </c>
      <c r="AG11">
        <f t="shared" si="6"/>
        <v>0</v>
      </c>
      <c r="AI11" s="1">
        <f t="shared" si="7"/>
        <v>89</v>
      </c>
      <c r="AJ11" s="1">
        <f t="shared" si="8"/>
        <v>32.892828999211986</v>
      </c>
    </row>
    <row r="12" spans="1:36" x14ac:dyDescent="0.25">
      <c r="A12">
        <f>'AZ splitter'!A12-'AZ splitter'!A40</f>
        <v>34</v>
      </c>
      <c r="B12">
        <v>25</v>
      </c>
      <c r="C12">
        <v>0</v>
      </c>
      <c r="D12">
        <v>0</v>
      </c>
      <c r="E12">
        <f>'AZ splitter'!E12-'AZ splitter'!E40</f>
        <v>34</v>
      </c>
      <c r="F12">
        <f>'AZ splitter'!F12-'AZ splitter'!F40</f>
        <v>34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>IF(SUM(AD12:AG12) &gt;0,ROUND(AB12*(AD12*$Y$26+AE12*$Y$27+AF12*$Y$28+AG12*$Y$29)/SUM(AD12:AG12),0), 0)</f>
        <v>40</v>
      </c>
      <c r="O12">
        <v>0</v>
      </c>
      <c r="P12">
        <f t="shared" si="0"/>
        <v>2.61</v>
      </c>
      <c r="Q12">
        <v>0</v>
      </c>
      <c r="R12">
        <v>0</v>
      </c>
      <c r="S12" t="s">
        <v>32</v>
      </c>
      <c r="T12" t="s">
        <v>33</v>
      </c>
      <c r="U12" t="s">
        <v>44</v>
      </c>
      <c r="V12" s="3">
        <f>SUM(A:A)</f>
        <v>2500</v>
      </c>
      <c r="W12" s="3"/>
      <c r="AA12" s="3"/>
      <c r="AB12">
        <v>29</v>
      </c>
      <c r="AC12">
        <v>2.9</v>
      </c>
      <c r="AD12">
        <f t="shared" si="4"/>
        <v>1</v>
      </c>
      <c r="AE12">
        <f t="shared" si="1"/>
        <v>0</v>
      </c>
      <c r="AF12">
        <f t="shared" si="5"/>
        <v>0</v>
      </c>
      <c r="AG12">
        <f t="shared" si="6"/>
        <v>1</v>
      </c>
      <c r="AI12" s="1">
        <f t="shared" si="7"/>
        <v>40</v>
      </c>
      <c r="AJ12" s="1">
        <f t="shared" si="8"/>
        <v>24.674329501915707</v>
      </c>
    </row>
    <row r="13" spans="1:36" x14ac:dyDescent="0.25">
      <c r="A13">
        <f>'AZ splitter'!A13-'AZ splitter'!A41</f>
        <v>25</v>
      </c>
      <c r="B13">
        <v>35</v>
      </c>
      <c r="C13">
        <v>0</v>
      </c>
      <c r="D13">
        <v>0</v>
      </c>
      <c r="E13">
        <f>'AZ splitter'!E13-'AZ splitter'!E41</f>
        <v>25</v>
      </c>
      <c r="F13">
        <f>'AZ splitter'!F13-'AZ splitter'!F41</f>
        <v>25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f>IF(SUM(AD13:AG13) &gt;0,ROUND(AB13*(AD13*$Y$26+AE13*$Y$27+AF13*$Y$28+AG13*$Y$29)/SUM(AD13:AG13),0), 0)</f>
        <v>30</v>
      </c>
      <c r="O13">
        <v>0</v>
      </c>
      <c r="P13">
        <f t="shared" si="0"/>
        <v>2.61</v>
      </c>
      <c r="Q13">
        <v>0</v>
      </c>
      <c r="R13">
        <v>0</v>
      </c>
      <c r="S13" t="s">
        <v>32</v>
      </c>
      <c r="T13" t="s">
        <v>33</v>
      </c>
      <c r="U13" t="s">
        <v>44</v>
      </c>
      <c r="X13" t="s">
        <v>50</v>
      </c>
      <c r="Y13" t="s">
        <v>55</v>
      </c>
      <c r="Z13" t="s">
        <v>52</v>
      </c>
      <c r="AB13">
        <v>22</v>
      </c>
      <c r="AC13">
        <v>2.9</v>
      </c>
      <c r="AD13">
        <f t="shared" si="4"/>
        <v>1</v>
      </c>
      <c r="AE13">
        <f t="shared" si="1"/>
        <v>0</v>
      </c>
      <c r="AF13">
        <f t="shared" si="5"/>
        <v>0</v>
      </c>
      <c r="AG13">
        <f t="shared" si="6"/>
        <v>1</v>
      </c>
      <c r="AI13" s="1">
        <f t="shared" si="7"/>
        <v>30</v>
      </c>
      <c r="AJ13" s="1">
        <f t="shared" si="8"/>
        <v>18.505747126436781</v>
      </c>
    </row>
    <row r="14" spans="1:36" x14ac:dyDescent="0.25">
      <c r="A14">
        <f>'AZ splitter'!A14-'AZ splitter'!A42</f>
        <v>29</v>
      </c>
      <c r="B14">
        <v>45</v>
      </c>
      <c r="C14">
        <v>0</v>
      </c>
      <c r="D14">
        <v>0</v>
      </c>
      <c r="E14">
        <f>'AZ splitter'!E14-'AZ splitter'!E42</f>
        <v>29</v>
      </c>
      <c r="F14">
        <f>'AZ splitter'!F14-'AZ splitter'!F42</f>
        <v>29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f>IF(SUM(AD14:AG14) &gt;0,ROUND(AB14*(AD14*$Y$26+AE14*$Y$27+AF14*$Y$28+AG14*$Y$29)/SUM(AD14:AG14),0), 0)</f>
        <v>32</v>
      </c>
      <c r="O14">
        <v>0</v>
      </c>
      <c r="P14">
        <f t="shared" si="0"/>
        <v>2.61</v>
      </c>
      <c r="Q14">
        <v>0</v>
      </c>
      <c r="R14">
        <v>0</v>
      </c>
      <c r="S14" t="s">
        <v>32</v>
      </c>
      <c r="T14" t="s">
        <v>33</v>
      </c>
      <c r="U14" t="s">
        <v>44</v>
      </c>
      <c r="V14" t="s">
        <v>64</v>
      </c>
      <c r="X14" t="s">
        <v>56</v>
      </c>
      <c r="Y14" s="2">
        <v>0.4304</v>
      </c>
      <c r="Z14" s="2">
        <v>0.2044</v>
      </c>
      <c r="AB14">
        <v>23</v>
      </c>
      <c r="AC14">
        <v>2.9</v>
      </c>
      <c r="AD14">
        <f t="shared" si="4"/>
        <v>1</v>
      </c>
      <c r="AE14">
        <f t="shared" si="1"/>
        <v>0</v>
      </c>
      <c r="AF14">
        <f t="shared" si="5"/>
        <v>0</v>
      </c>
      <c r="AG14">
        <f t="shared" si="6"/>
        <v>1</v>
      </c>
      <c r="AI14" s="1">
        <f t="shared" si="7"/>
        <v>32</v>
      </c>
      <c r="AJ14" s="1">
        <f t="shared" si="8"/>
        <v>19.739463601532567</v>
      </c>
    </row>
    <row r="15" spans="1:36" x14ac:dyDescent="0.25">
      <c r="A15">
        <f>'AZ splitter'!A15-'AZ splitter'!A43</f>
        <v>29</v>
      </c>
      <c r="B15">
        <v>25</v>
      </c>
      <c r="C15">
        <v>0</v>
      </c>
      <c r="D15">
        <v>1</v>
      </c>
      <c r="E15">
        <f>'AZ splitter'!E15-'AZ splitter'!E43</f>
        <v>0</v>
      </c>
      <c r="F15">
        <f>'AZ splitter'!F15-'AZ splitter'!F43</f>
        <v>23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f>IF(SUM(AD15:AG15) &gt;0,ROUND(AB15*(AD15*$Y$26+AE15*$Y$27+AF15*$Y$28+AG15*$Y$29)/SUM(AD15:AG15),0), 0)</f>
        <v>10</v>
      </c>
      <c r="O15">
        <v>0</v>
      </c>
      <c r="P15">
        <f t="shared" si="0"/>
        <v>1.5840000000000001</v>
      </c>
      <c r="Q15">
        <v>0</v>
      </c>
      <c r="R15">
        <v>0</v>
      </c>
      <c r="S15" t="s">
        <v>32</v>
      </c>
      <c r="T15" t="s">
        <v>33</v>
      </c>
      <c r="U15" t="s">
        <v>34</v>
      </c>
      <c r="V15">
        <f>SUM(N:N)</f>
        <v>839</v>
      </c>
      <c r="X15" t="s">
        <v>57</v>
      </c>
      <c r="Y15" s="2">
        <v>0.6663</v>
      </c>
      <c r="Z15" s="2">
        <v>0.3</v>
      </c>
      <c r="AB15">
        <v>6</v>
      </c>
      <c r="AC15">
        <v>1.98</v>
      </c>
      <c r="AD15">
        <f t="shared" si="4"/>
        <v>1</v>
      </c>
      <c r="AE15">
        <f t="shared" si="1"/>
        <v>0</v>
      </c>
      <c r="AF15">
        <f t="shared" si="5"/>
        <v>0</v>
      </c>
      <c r="AG15">
        <f t="shared" si="6"/>
        <v>0</v>
      </c>
      <c r="AI15" s="1">
        <f t="shared" si="7"/>
        <v>10</v>
      </c>
      <c r="AJ15" s="1">
        <f t="shared" si="8"/>
        <v>3.6868686868686873</v>
      </c>
    </row>
    <row r="16" spans="1:36" x14ac:dyDescent="0.25">
      <c r="A16">
        <f>'AZ splitter'!A16-'AZ splitter'!A44</f>
        <v>28</v>
      </c>
      <c r="B16">
        <v>35</v>
      </c>
      <c r="C16">
        <v>0</v>
      </c>
      <c r="D16">
        <v>1</v>
      </c>
      <c r="E16">
        <f>'AZ splitter'!E16-'AZ splitter'!E44</f>
        <v>0</v>
      </c>
      <c r="F16">
        <f>'AZ splitter'!F16-'AZ splitter'!F44</f>
        <v>22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>IF(SUM(AD16:AG16) &gt;0,ROUND(AB16*(AD16*$Y$26+AE16*$Y$27+AF16*$Y$28+AG16*$Y$29)/SUM(AD16:AG16),0), 0)</f>
        <v>16</v>
      </c>
      <c r="O16">
        <v>0</v>
      </c>
      <c r="P16">
        <f t="shared" si="0"/>
        <v>1.6320000000000001</v>
      </c>
      <c r="Q16">
        <v>0</v>
      </c>
      <c r="R16">
        <v>0</v>
      </c>
      <c r="S16" t="s">
        <v>32</v>
      </c>
      <c r="T16" t="s">
        <v>33</v>
      </c>
      <c r="U16" t="s">
        <v>35</v>
      </c>
      <c r="X16" t="s">
        <v>58</v>
      </c>
      <c r="Y16" s="2">
        <v>0.7974</v>
      </c>
      <c r="Z16" s="2">
        <v>0.44390000000000002</v>
      </c>
      <c r="AB16">
        <v>9</v>
      </c>
      <c r="AC16">
        <v>2.04</v>
      </c>
      <c r="AD16">
        <f t="shared" si="4"/>
        <v>1</v>
      </c>
      <c r="AE16">
        <f t="shared" si="1"/>
        <v>0</v>
      </c>
      <c r="AF16">
        <f t="shared" si="5"/>
        <v>0</v>
      </c>
      <c r="AG16">
        <f t="shared" si="6"/>
        <v>0</v>
      </c>
      <c r="AI16" s="1">
        <f t="shared" si="7"/>
        <v>16</v>
      </c>
      <c r="AJ16" s="1">
        <f t="shared" si="8"/>
        <v>6.1960784313725501</v>
      </c>
    </row>
    <row r="17" spans="1:36" x14ac:dyDescent="0.25">
      <c r="A17">
        <f>'AZ splitter'!A17-'AZ splitter'!A45</f>
        <v>24</v>
      </c>
      <c r="B17">
        <v>45</v>
      </c>
      <c r="C17">
        <v>0</v>
      </c>
      <c r="D17">
        <v>1</v>
      </c>
      <c r="E17">
        <f>'AZ splitter'!E17-'AZ splitter'!E45</f>
        <v>0</v>
      </c>
      <c r="F17">
        <f>'AZ splitter'!F17-'AZ splitter'!F45</f>
        <v>19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>IF(SUM(AD17:AG17) &gt;0,ROUND(AB17*(AD17*$Y$26+AE17*$Y$27+AF17*$Y$28+AG17*$Y$29)/SUM(AD17:AG17),0), 0)</f>
        <v>23</v>
      </c>
      <c r="O17">
        <v>0</v>
      </c>
      <c r="P17">
        <f t="shared" si="0"/>
        <v>1.64</v>
      </c>
      <c r="Q17">
        <v>0</v>
      </c>
      <c r="R17">
        <v>0</v>
      </c>
      <c r="S17" t="s">
        <v>32</v>
      </c>
      <c r="T17" t="s">
        <v>33</v>
      </c>
      <c r="U17" t="s">
        <v>36</v>
      </c>
      <c r="X17" t="s">
        <v>59</v>
      </c>
      <c r="Y17" s="2">
        <v>0.4</v>
      </c>
      <c r="Z17" s="2"/>
      <c r="AB17">
        <v>13</v>
      </c>
      <c r="AC17">
        <v>2.0499999999999998</v>
      </c>
      <c r="AD17">
        <f t="shared" si="4"/>
        <v>1</v>
      </c>
      <c r="AE17">
        <f t="shared" si="1"/>
        <v>0</v>
      </c>
      <c r="AF17">
        <f t="shared" si="5"/>
        <v>0</v>
      </c>
      <c r="AG17">
        <f t="shared" si="6"/>
        <v>0</v>
      </c>
      <c r="AI17" s="1">
        <f t="shared" si="7"/>
        <v>23</v>
      </c>
      <c r="AJ17" s="1">
        <f t="shared" si="8"/>
        <v>8.9756097560975601</v>
      </c>
    </row>
    <row r="18" spans="1:36" x14ac:dyDescent="0.25">
      <c r="A18">
        <f>'AZ splitter'!A18-'AZ splitter'!A46</f>
        <v>12</v>
      </c>
      <c r="B18">
        <v>55</v>
      </c>
      <c r="C18">
        <v>0</v>
      </c>
      <c r="D18">
        <v>1</v>
      </c>
      <c r="E18">
        <f>'AZ splitter'!E18-'AZ splitter'!E46</f>
        <v>0</v>
      </c>
      <c r="F18">
        <f>'AZ splitter'!F18-'AZ splitter'!F46</f>
        <v>7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f>IF(SUM(AD18:AG18) &gt;0,ROUND(AB18*(AD18*$Y$26+AE18*$Y$27+AF18*$Y$28+AG18*$Y$29)/SUM(AD18:AG18),0), 0)</f>
        <v>13</v>
      </c>
      <c r="O18">
        <v>0</v>
      </c>
      <c r="P18">
        <f t="shared" si="0"/>
        <v>1.5862500000000002</v>
      </c>
      <c r="Q18">
        <v>0</v>
      </c>
      <c r="R18">
        <v>0</v>
      </c>
      <c r="S18" t="s">
        <v>32</v>
      </c>
      <c r="T18" t="s">
        <v>33</v>
      </c>
      <c r="U18" t="s">
        <v>27</v>
      </c>
      <c r="Y18" s="2"/>
      <c r="Z18" s="2"/>
      <c r="AB18">
        <v>11</v>
      </c>
      <c r="AC18">
        <v>1.35</v>
      </c>
      <c r="AD18">
        <f t="shared" si="4"/>
        <v>1</v>
      </c>
      <c r="AE18">
        <f t="shared" si="1"/>
        <v>1</v>
      </c>
      <c r="AF18">
        <f t="shared" si="5"/>
        <v>0</v>
      </c>
      <c r="AG18">
        <f t="shared" si="6"/>
        <v>0</v>
      </c>
      <c r="AI18" s="1">
        <f t="shared" si="7"/>
        <v>13</v>
      </c>
      <c r="AJ18" s="1">
        <f t="shared" si="8"/>
        <v>4.8045705279747848</v>
      </c>
    </row>
    <row r="19" spans="1:36" x14ac:dyDescent="0.25">
      <c r="A19">
        <f>'AZ splitter'!A19-'AZ splitter'!A47</f>
        <v>105</v>
      </c>
      <c r="B19">
        <v>25</v>
      </c>
      <c r="C19">
        <v>0</v>
      </c>
      <c r="D19">
        <v>0</v>
      </c>
      <c r="E19">
        <f>'AZ splitter'!E19-'AZ splitter'!E47</f>
        <v>0</v>
      </c>
      <c r="F19">
        <f>'AZ splitter'!F19-'AZ splitter'!F47</f>
        <v>80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>IF(SUM(AD19:AG19) &gt;0,ROUND(AB19*(AD19*$Y$26+AE19*$Y$27+AF19*$Y$28+AG19*$Y$29)/SUM(AD19:AG19),0), 0)</f>
        <v>0</v>
      </c>
      <c r="O19">
        <v>0</v>
      </c>
      <c r="P19">
        <f t="shared" si="0"/>
        <v>1.5840000000000001</v>
      </c>
      <c r="Q19">
        <v>0</v>
      </c>
      <c r="R19">
        <v>0</v>
      </c>
      <c r="S19" t="s">
        <v>32</v>
      </c>
      <c r="T19" t="s">
        <v>33</v>
      </c>
      <c r="U19" t="s">
        <v>37</v>
      </c>
      <c r="X19" t="s">
        <v>53</v>
      </c>
      <c r="Y19" t="s">
        <v>55</v>
      </c>
      <c r="Z19" t="s">
        <v>52</v>
      </c>
      <c r="AB19">
        <v>0</v>
      </c>
      <c r="AC19">
        <v>1.98</v>
      </c>
      <c r="AD19">
        <f t="shared" si="4"/>
        <v>1</v>
      </c>
      <c r="AE19">
        <f t="shared" si="1"/>
        <v>0</v>
      </c>
      <c r="AF19">
        <f t="shared" si="5"/>
        <v>0</v>
      </c>
      <c r="AG19">
        <f t="shared" si="6"/>
        <v>0</v>
      </c>
      <c r="AI19" s="1">
        <f t="shared" si="7"/>
        <v>0</v>
      </c>
      <c r="AJ19" s="1">
        <f t="shared" si="8"/>
        <v>0</v>
      </c>
    </row>
    <row r="20" spans="1:36" x14ac:dyDescent="0.25">
      <c r="A20">
        <f>'AZ splitter'!A20-'AZ splitter'!A48</f>
        <v>94</v>
      </c>
      <c r="B20">
        <v>35</v>
      </c>
      <c r="C20">
        <v>0</v>
      </c>
      <c r="D20">
        <v>0</v>
      </c>
      <c r="E20">
        <f>'AZ splitter'!E20-'AZ splitter'!E48</f>
        <v>0</v>
      </c>
      <c r="F20">
        <f>'AZ splitter'!F20-'AZ splitter'!F48</f>
        <v>73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>IF(SUM(AD20:AG20) &gt;0,ROUND(AB20*(AD20*$Y$26+AE20*$Y$27+AF20*$Y$28+AG20*$Y$29)/SUM(AD20:AG20),0), 0)</f>
        <v>0</v>
      </c>
      <c r="O20">
        <v>0</v>
      </c>
      <c r="P20">
        <f t="shared" si="0"/>
        <v>1.6320000000000001</v>
      </c>
      <c r="Q20">
        <v>0</v>
      </c>
      <c r="R20">
        <v>0</v>
      </c>
      <c r="S20" t="s">
        <v>32</v>
      </c>
      <c r="T20" t="s">
        <v>33</v>
      </c>
      <c r="U20" t="s">
        <v>38</v>
      </c>
      <c r="X20" t="s">
        <v>56</v>
      </c>
      <c r="Y20" s="2">
        <f>SUMPRODUCT(AI:AI,AD:AD)/SUMPRODUCT(A:A,AD:AD)</f>
        <v>0.63416477702191987</v>
      </c>
      <c r="Z20" s="2">
        <f>SUMPRODUCT(AJ:AJ,AD:AD)/SUMPRODUCT(A:A,AD:AD)</f>
        <v>0.29717304303817232</v>
      </c>
      <c r="AB20">
        <v>0</v>
      </c>
      <c r="AC20">
        <v>2.04</v>
      </c>
      <c r="AD20">
        <f t="shared" si="4"/>
        <v>1</v>
      </c>
      <c r="AE20">
        <f t="shared" si="1"/>
        <v>0</v>
      </c>
      <c r="AF20">
        <f t="shared" si="5"/>
        <v>0</v>
      </c>
      <c r="AG20">
        <f t="shared" si="6"/>
        <v>0</v>
      </c>
      <c r="AI20" s="1">
        <f t="shared" si="7"/>
        <v>0</v>
      </c>
      <c r="AJ20" s="1">
        <f t="shared" si="8"/>
        <v>0</v>
      </c>
    </row>
    <row r="21" spans="1:36" x14ac:dyDescent="0.25">
      <c r="A21">
        <f>'AZ splitter'!A21-'AZ splitter'!A49</f>
        <v>92</v>
      </c>
      <c r="B21">
        <v>45</v>
      </c>
      <c r="C21">
        <v>0</v>
      </c>
      <c r="D21">
        <v>0</v>
      </c>
      <c r="E21">
        <f>'AZ splitter'!E21-'AZ splitter'!E49</f>
        <v>0</v>
      </c>
      <c r="F21">
        <f>'AZ splitter'!F21-'AZ splitter'!F49</f>
        <v>78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f>IF(SUM(AD21:AG21) &gt;0,ROUND(AB21*(AD21*$Y$26+AE21*$Y$27+AF21*$Y$28+AG21*$Y$29)/SUM(AD21:AG21),0), 0)</f>
        <v>50</v>
      </c>
      <c r="O21">
        <v>0</v>
      </c>
      <c r="P21">
        <f t="shared" si="0"/>
        <v>1.64</v>
      </c>
      <c r="Q21">
        <v>0</v>
      </c>
      <c r="R21">
        <v>0</v>
      </c>
      <c r="S21" t="s">
        <v>32</v>
      </c>
      <c r="T21" t="s">
        <v>33</v>
      </c>
      <c r="U21" t="s">
        <v>39</v>
      </c>
      <c r="X21" t="s">
        <v>57</v>
      </c>
      <c r="Y21" s="2">
        <f>SUMPRODUCT(AI:AI,AE:AE)/SUMPRODUCT(A:A,AE:AE)</f>
        <v>0.75092478421701603</v>
      </c>
      <c r="Z21" s="2">
        <f>SUMPRODUCT(AJ:AJ,AE:AE)/SUMPRODUCT(A:A,AE:AE)</f>
        <v>0.33954333380188256</v>
      </c>
      <c r="AB21">
        <v>29</v>
      </c>
      <c r="AC21">
        <v>2.0499999999999998</v>
      </c>
      <c r="AD21">
        <f t="shared" si="4"/>
        <v>1</v>
      </c>
      <c r="AE21">
        <f t="shared" si="1"/>
        <v>0</v>
      </c>
      <c r="AF21">
        <f t="shared" si="5"/>
        <v>0</v>
      </c>
      <c r="AG21">
        <f t="shared" si="6"/>
        <v>0</v>
      </c>
      <c r="AI21" s="1">
        <f t="shared" si="7"/>
        <v>50</v>
      </c>
      <c r="AJ21" s="1">
        <f t="shared" si="8"/>
        <v>19.512195121951219</v>
      </c>
    </row>
    <row r="22" spans="1:36" x14ac:dyDescent="0.25">
      <c r="A22">
        <f>'AZ splitter'!A22-'AZ splitter'!A50</f>
        <v>22</v>
      </c>
      <c r="B22">
        <v>25</v>
      </c>
      <c r="C22">
        <v>0</v>
      </c>
      <c r="D22">
        <v>0</v>
      </c>
      <c r="E22">
        <f>'AZ splitter'!E22-'AZ splitter'!E50</f>
        <v>22</v>
      </c>
      <c r="F22">
        <f>'AZ splitter'!F22-'AZ splitter'!F50</f>
        <v>22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f>IF(SUM(AD22:AG22) &gt;0,ROUND(AB22*(AD22*$Y$26+AE22*$Y$27+AF22*$Y$28+AG22*$Y$29)/SUM(AD22:AG22),0), 0)</f>
        <v>12</v>
      </c>
      <c r="O22">
        <v>0</v>
      </c>
      <c r="P22">
        <f t="shared" si="0"/>
        <v>2.3199999999999998</v>
      </c>
      <c r="Q22">
        <v>0</v>
      </c>
      <c r="R22">
        <v>0</v>
      </c>
      <c r="S22" t="s">
        <v>32</v>
      </c>
      <c r="T22" t="s">
        <v>33</v>
      </c>
      <c r="U22" t="s">
        <v>40</v>
      </c>
      <c r="X22" t="s">
        <v>58</v>
      </c>
      <c r="Y22" s="2">
        <f>SUMPRODUCT(AI:AI,AF:AF)/SUMPRODUCT(A:A,AF:AF)</f>
        <v>0.79432624113475181</v>
      </c>
      <c r="Z22" s="2">
        <f>SUMPRODUCT(AJ:AJ,AF:AF)/SUMPRODUCT(A:A,AF:AF)</f>
        <v>0.44205238082811915</v>
      </c>
      <c r="AB22">
        <v>7</v>
      </c>
      <c r="AC22">
        <v>2.9</v>
      </c>
      <c r="AD22">
        <f t="shared" si="4"/>
        <v>1</v>
      </c>
      <c r="AE22">
        <f t="shared" si="1"/>
        <v>0</v>
      </c>
      <c r="AF22">
        <f t="shared" si="5"/>
        <v>0</v>
      </c>
      <c r="AG22">
        <f t="shared" si="6"/>
        <v>0</v>
      </c>
      <c r="AI22" s="1">
        <f t="shared" si="7"/>
        <v>12</v>
      </c>
      <c r="AJ22" s="1">
        <f t="shared" si="8"/>
        <v>6.8275862068965507</v>
      </c>
    </row>
    <row r="23" spans="1:36" x14ac:dyDescent="0.25">
      <c r="A23">
        <f>'AZ splitter'!A23-'AZ splitter'!A51</f>
        <v>20</v>
      </c>
      <c r="B23">
        <v>35</v>
      </c>
      <c r="C23">
        <v>0</v>
      </c>
      <c r="D23">
        <v>0</v>
      </c>
      <c r="E23">
        <f>'AZ splitter'!E23-'AZ splitter'!E51</f>
        <v>20</v>
      </c>
      <c r="F23">
        <f>'AZ splitter'!F23-'AZ splitter'!F51</f>
        <v>20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f>IF(SUM(AD23:AG23) &gt;0,ROUND(AB23*(AD23*$Y$26+AE23*$Y$27+AF23*$Y$28+AG23*$Y$29)/SUM(AD23:AG23),0), 0)</f>
        <v>12</v>
      </c>
      <c r="O23">
        <v>0</v>
      </c>
      <c r="P23">
        <f t="shared" si="0"/>
        <v>2.3199999999999998</v>
      </c>
      <c r="Q23">
        <v>0</v>
      </c>
      <c r="R23">
        <v>0</v>
      </c>
      <c r="S23" t="s">
        <v>32</v>
      </c>
      <c r="T23" t="s">
        <v>33</v>
      </c>
      <c r="U23" t="s">
        <v>40</v>
      </c>
      <c r="X23" t="s">
        <v>59</v>
      </c>
      <c r="Y23" s="2">
        <f>SUMPRODUCT(AI:AI,AG:AG)/SUMPRODUCT(A:A,AG:AG)</f>
        <v>1.1590909090909092</v>
      </c>
      <c r="Z23" s="2">
        <f>SUMPRODUCT(AJ:AJ,AG:AG)/SUMPRODUCT(A:A,AG:AG)</f>
        <v>0.71499477533960298</v>
      </c>
      <c r="AB23">
        <v>7</v>
      </c>
      <c r="AC23">
        <v>2.9</v>
      </c>
      <c r="AD23">
        <f t="shared" si="4"/>
        <v>1</v>
      </c>
      <c r="AE23">
        <f t="shared" si="1"/>
        <v>0</v>
      </c>
      <c r="AF23">
        <f t="shared" si="5"/>
        <v>0</v>
      </c>
      <c r="AG23">
        <f t="shared" si="6"/>
        <v>0</v>
      </c>
      <c r="AI23" s="1">
        <f t="shared" si="7"/>
        <v>12</v>
      </c>
      <c r="AJ23" s="1">
        <f t="shared" si="8"/>
        <v>6.8275862068965507</v>
      </c>
    </row>
    <row r="24" spans="1:36" x14ac:dyDescent="0.25">
      <c r="A24">
        <f>'AZ splitter'!A24-'AZ splitter'!A52</f>
        <v>10</v>
      </c>
      <c r="B24">
        <v>45</v>
      </c>
      <c r="C24">
        <v>0</v>
      </c>
      <c r="D24">
        <v>0</v>
      </c>
      <c r="E24">
        <f>'AZ splitter'!E24-'AZ splitter'!E52</f>
        <v>10</v>
      </c>
      <c r="F24">
        <f>'AZ splitter'!F24-'AZ splitter'!F52</f>
        <v>10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f>IF(SUM(AD24:AG24) &gt;0,ROUND(AB24*(AD24*$Y$26+AE24*$Y$27+AF24*$Y$28+AG24*$Y$29)/SUM(AD24:AG24),0), 0)</f>
        <v>5</v>
      </c>
      <c r="O24">
        <v>0</v>
      </c>
      <c r="P24">
        <f t="shared" si="0"/>
        <v>2.3199999999999998</v>
      </c>
      <c r="Q24">
        <v>0</v>
      </c>
      <c r="R24">
        <v>0</v>
      </c>
      <c r="S24" t="s">
        <v>32</v>
      </c>
      <c r="T24" t="s">
        <v>33</v>
      </c>
      <c r="U24" t="s">
        <v>40</v>
      </c>
      <c r="Y24" s="2"/>
      <c r="Z24" s="2"/>
      <c r="AB24">
        <v>3</v>
      </c>
      <c r="AC24">
        <v>2.9</v>
      </c>
      <c r="AD24">
        <f t="shared" si="4"/>
        <v>1</v>
      </c>
      <c r="AE24">
        <f t="shared" si="1"/>
        <v>0</v>
      </c>
      <c r="AF24">
        <f t="shared" si="5"/>
        <v>0</v>
      </c>
      <c r="AG24">
        <f t="shared" si="6"/>
        <v>0</v>
      </c>
      <c r="AI24" s="1">
        <f t="shared" si="7"/>
        <v>5</v>
      </c>
      <c r="AJ24" s="1">
        <f t="shared" si="8"/>
        <v>2.8448275862068959</v>
      </c>
    </row>
    <row r="25" spans="1:36" x14ac:dyDescent="0.25">
      <c r="A25">
        <f>'AZ splitter'!A25-'AZ splitter'!A53</f>
        <v>8</v>
      </c>
      <c r="B25">
        <v>55</v>
      </c>
      <c r="C25">
        <v>0</v>
      </c>
      <c r="D25">
        <v>0</v>
      </c>
      <c r="E25">
        <f>'AZ splitter'!E25-'AZ splitter'!E53</f>
        <v>8</v>
      </c>
      <c r="F25">
        <f>'AZ splitter'!F25-'AZ splitter'!F53</f>
        <v>8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f>IF(SUM(AD25:AG25) &gt;0,ROUND(AB25*(AD25*$Y$26+AE25*$Y$27+AF25*$Y$28+AG25*$Y$29)/SUM(AD25:AG25),0), 0)</f>
        <v>4</v>
      </c>
      <c r="O25">
        <v>0</v>
      </c>
      <c r="P25">
        <f t="shared" si="0"/>
        <v>2.6555</v>
      </c>
      <c r="Q25">
        <v>0</v>
      </c>
      <c r="R25">
        <v>0</v>
      </c>
      <c r="S25" t="s">
        <v>32</v>
      </c>
      <c r="T25" t="s">
        <v>33</v>
      </c>
      <c r="U25" t="s">
        <v>40</v>
      </c>
      <c r="X25" t="s">
        <v>68</v>
      </c>
      <c r="Y25" s="2" t="s">
        <v>70</v>
      </c>
      <c r="Z25" s="2" t="s">
        <v>69</v>
      </c>
      <c r="AB25">
        <v>3</v>
      </c>
      <c r="AC25">
        <v>2.2599999999999998</v>
      </c>
      <c r="AD25">
        <f t="shared" si="4"/>
        <v>1</v>
      </c>
      <c r="AE25">
        <f t="shared" si="1"/>
        <v>1</v>
      </c>
      <c r="AF25">
        <f t="shared" si="5"/>
        <v>0</v>
      </c>
      <c r="AG25">
        <f t="shared" si="6"/>
        <v>0</v>
      </c>
      <c r="AI25" s="1">
        <f t="shared" si="7"/>
        <v>4</v>
      </c>
      <c r="AJ25" s="1">
        <f t="shared" si="8"/>
        <v>2.4936923366597625</v>
      </c>
    </row>
    <row r="26" spans="1:36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f>IF(SUM(AD26:AG26) &gt;0,ROUND(AB26*(AD26*$Y$26+AE26*$Y$27+AF26*$Y$28+AG26*$Y$29)/SUM(AD26:AG26),0), 0)</f>
        <v>0</v>
      </c>
      <c r="O26">
        <v>0</v>
      </c>
      <c r="P26">
        <f t="shared" si="0"/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  <c r="X26" t="s">
        <v>56</v>
      </c>
      <c r="Y26" s="5">
        <v>1.74</v>
      </c>
      <c r="Z26" s="5">
        <v>0.8</v>
      </c>
      <c r="AB26">
        <v>0</v>
      </c>
      <c r="AC26">
        <v>1</v>
      </c>
      <c r="AD26">
        <f t="shared" si="4"/>
        <v>0</v>
      </c>
      <c r="AE26">
        <f t="shared" si="1"/>
        <v>0</v>
      </c>
      <c r="AF26">
        <f t="shared" si="5"/>
        <v>0</v>
      </c>
      <c r="AG26">
        <f t="shared" si="6"/>
        <v>0</v>
      </c>
      <c r="AI26" s="1">
        <f t="shared" si="7"/>
        <v>0</v>
      </c>
      <c r="AJ26" s="1">
        <f t="shared" si="8"/>
        <v>0</v>
      </c>
    </row>
    <row r="27" spans="1:36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f>IF(SUM(AD27:AG27) &gt;0,ROUND(AB27*(AD27*$Y$26+AE27*$Y$27+AF27*$Y$28+AG27*$Y$29)/SUM(AD27:AG27),0), 0)</f>
        <v>0</v>
      </c>
      <c r="O27">
        <v>0</v>
      </c>
      <c r="P27">
        <f t="shared" si="0"/>
        <v>1</v>
      </c>
      <c r="Q27">
        <v>0</v>
      </c>
      <c r="R27">
        <v>200</v>
      </c>
      <c r="S27" t="s">
        <v>32</v>
      </c>
      <c r="T27" t="s">
        <v>33</v>
      </c>
      <c r="U27" t="s">
        <v>43</v>
      </c>
      <c r="X27" t="s">
        <v>57</v>
      </c>
      <c r="Y27" s="5">
        <v>0.60499999999999998</v>
      </c>
      <c r="Z27" s="5">
        <v>1.55</v>
      </c>
      <c r="AB27">
        <v>13</v>
      </c>
      <c r="AC27">
        <v>1.04</v>
      </c>
      <c r="AD27">
        <f t="shared" si="4"/>
        <v>0</v>
      </c>
      <c r="AE27">
        <f t="shared" si="1"/>
        <v>0</v>
      </c>
      <c r="AF27">
        <f t="shared" si="5"/>
        <v>0</v>
      </c>
      <c r="AG27">
        <f t="shared" si="6"/>
        <v>0</v>
      </c>
      <c r="AI27" s="1">
        <f t="shared" si="7"/>
        <v>0</v>
      </c>
      <c r="AJ27" s="1">
        <f t="shared" si="8"/>
        <v>0</v>
      </c>
    </row>
    <row r="28" spans="1:36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f>IF(SUM(AD28:AG28) &gt;0,ROUND(AB28*(AD28*$Y$26+AE28*$Y$27+AF28*$Y$28+AG28*$Y$29)/SUM(AD28:AG28),0), 0)</f>
        <v>0</v>
      </c>
      <c r="O28">
        <v>0</v>
      </c>
      <c r="P28">
        <f t="shared" ref="P27:P28" si="9">IF(SUM(AD28:AG28) &gt;0,AC28*(AD28*$Z$26+AE28*$Z$27+AF28*$Z$28+AG28*$Z$29)/SUM(AD28:AG28),1)</f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  <c r="X28" t="s">
        <v>58</v>
      </c>
      <c r="Y28" s="5">
        <v>0.86</v>
      </c>
      <c r="Z28" s="5">
        <v>1.3</v>
      </c>
      <c r="AB28">
        <v>0</v>
      </c>
      <c r="AC28">
        <v>1</v>
      </c>
      <c r="AD28">
        <f t="shared" si="4"/>
        <v>0</v>
      </c>
      <c r="AE28">
        <f t="shared" si="1"/>
        <v>0</v>
      </c>
      <c r="AF28">
        <f t="shared" si="5"/>
        <v>0</v>
      </c>
      <c r="AG28">
        <f t="shared" si="6"/>
        <v>0</v>
      </c>
      <c r="AI28" s="1">
        <f t="shared" si="7"/>
        <v>0</v>
      </c>
      <c r="AJ28" s="1">
        <f t="shared" si="8"/>
        <v>0</v>
      </c>
    </row>
    <row r="29" spans="1:36" x14ac:dyDescent="0.25">
      <c r="A29">
        <f>'AZ splitter'!A39</f>
        <v>83</v>
      </c>
      <c r="B29">
        <v>55</v>
      </c>
      <c r="C29">
        <v>0</v>
      </c>
      <c r="D29">
        <v>0</v>
      </c>
      <c r="E29">
        <f>'AZ splitter'!E39</f>
        <v>0</v>
      </c>
      <c r="F29">
        <f>'AZ splitter'!F39</f>
        <v>48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1.35</v>
      </c>
      <c r="Q29">
        <v>0</v>
      </c>
      <c r="R29">
        <v>0</v>
      </c>
      <c r="S29" t="s">
        <v>21</v>
      </c>
      <c r="T29" t="s">
        <v>22</v>
      </c>
      <c r="U29" t="s">
        <v>31</v>
      </c>
      <c r="X29" t="s">
        <v>59</v>
      </c>
      <c r="Y29" s="5">
        <v>1</v>
      </c>
      <c r="Z29" s="5">
        <v>1</v>
      </c>
      <c r="AI29" s="1"/>
      <c r="AJ29" s="1"/>
    </row>
    <row r="30" spans="1:36" x14ac:dyDescent="0.25">
      <c r="A30">
        <f>'AZ splitter'!A40</f>
        <v>35</v>
      </c>
      <c r="B30">
        <v>25</v>
      </c>
      <c r="C30">
        <v>0</v>
      </c>
      <c r="D30">
        <v>0</v>
      </c>
      <c r="E30">
        <f>'AZ splitter'!E40</f>
        <v>35</v>
      </c>
      <c r="F30">
        <f>'AZ splitter'!F40</f>
        <v>35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2.9</v>
      </c>
      <c r="Q30">
        <v>0</v>
      </c>
      <c r="R30">
        <v>0</v>
      </c>
      <c r="S30" t="s">
        <v>21</v>
      </c>
      <c r="T30" t="s">
        <v>22</v>
      </c>
      <c r="U30" t="s">
        <v>44</v>
      </c>
      <c r="Y30" s="1"/>
      <c r="Z30" s="1"/>
      <c r="AI30" s="1"/>
      <c r="AJ30" s="1"/>
    </row>
    <row r="31" spans="1:36" x14ac:dyDescent="0.25">
      <c r="A31">
        <f>'AZ splitter'!A41</f>
        <v>26</v>
      </c>
      <c r="B31">
        <v>35</v>
      </c>
      <c r="C31">
        <v>0</v>
      </c>
      <c r="D31">
        <v>0</v>
      </c>
      <c r="E31">
        <f>'AZ splitter'!E41</f>
        <v>26</v>
      </c>
      <c r="F31">
        <f>'AZ splitter'!F41</f>
        <v>26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0</v>
      </c>
      <c r="O31">
        <v>0</v>
      </c>
      <c r="P31">
        <v>2.9</v>
      </c>
      <c r="Q31">
        <v>0</v>
      </c>
      <c r="R31">
        <v>0</v>
      </c>
      <c r="S31" t="s">
        <v>21</v>
      </c>
      <c r="T31" t="s">
        <v>22</v>
      </c>
      <c r="U31" t="s">
        <v>44</v>
      </c>
      <c r="Y31" s="2"/>
      <c r="Z31" s="2"/>
      <c r="AI31" s="1"/>
      <c r="AJ31" s="1"/>
    </row>
    <row r="32" spans="1:36" x14ac:dyDescent="0.25">
      <c r="A32">
        <f>'AZ splitter'!A42</f>
        <v>29</v>
      </c>
      <c r="B32">
        <v>45</v>
      </c>
      <c r="C32">
        <v>0</v>
      </c>
      <c r="D32">
        <v>0</v>
      </c>
      <c r="E32">
        <f>'AZ splitter'!E42</f>
        <v>29</v>
      </c>
      <c r="F32">
        <f>'AZ splitter'!F42</f>
        <v>29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2.9</v>
      </c>
      <c r="Q32">
        <v>0</v>
      </c>
      <c r="R32">
        <v>0</v>
      </c>
      <c r="S32" t="s">
        <v>21</v>
      </c>
      <c r="T32" t="s">
        <v>22</v>
      </c>
      <c r="U32" t="s">
        <v>44</v>
      </c>
      <c r="AI32" s="1"/>
      <c r="AJ32" s="1"/>
    </row>
    <row r="33" spans="1:36" x14ac:dyDescent="0.25">
      <c r="A33">
        <f>'AZ splitter'!A43</f>
        <v>30</v>
      </c>
      <c r="B33">
        <v>25</v>
      </c>
      <c r="C33">
        <v>0</v>
      </c>
      <c r="D33">
        <v>1</v>
      </c>
      <c r="E33">
        <f>'AZ splitter'!E43</f>
        <v>0</v>
      </c>
      <c r="F33">
        <f>'AZ splitter'!F43</f>
        <v>24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1.98</v>
      </c>
      <c r="Q33">
        <v>0</v>
      </c>
      <c r="R33">
        <v>0</v>
      </c>
      <c r="S33" t="s">
        <v>21</v>
      </c>
      <c r="T33" t="s">
        <v>22</v>
      </c>
      <c r="U33" t="s">
        <v>34</v>
      </c>
      <c r="AI33" s="1"/>
      <c r="AJ33" s="1"/>
    </row>
    <row r="34" spans="1:36" x14ac:dyDescent="0.25">
      <c r="A34">
        <f>'AZ splitter'!A44</f>
        <v>29</v>
      </c>
      <c r="B34">
        <v>35</v>
      </c>
      <c r="C34">
        <v>0</v>
      </c>
      <c r="D34">
        <v>1</v>
      </c>
      <c r="E34">
        <f>'AZ splitter'!E44</f>
        <v>0</v>
      </c>
      <c r="F34">
        <f>'AZ splitter'!F44</f>
        <v>23</v>
      </c>
      <c r="G34"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2.04</v>
      </c>
      <c r="Q34">
        <v>0</v>
      </c>
      <c r="R34">
        <v>0</v>
      </c>
      <c r="S34" t="s">
        <v>21</v>
      </c>
      <c r="T34" t="s">
        <v>22</v>
      </c>
      <c r="U34" t="s">
        <v>35</v>
      </c>
      <c r="Y34" s="1"/>
      <c r="Z34" s="1"/>
      <c r="AI34" s="1"/>
      <c r="AJ34" s="1"/>
    </row>
    <row r="35" spans="1:36" x14ac:dyDescent="0.25">
      <c r="A35">
        <f>'AZ splitter'!A45</f>
        <v>25</v>
      </c>
      <c r="B35">
        <v>45</v>
      </c>
      <c r="C35">
        <v>0</v>
      </c>
      <c r="D35">
        <v>1</v>
      </c>
      <c r="E35">
        <f>'AZ splitter'!E45</f>
        <v>0</v>
      </c>
      <c r="F35">
        <f>'AZ splitter'!F45</f>
        <v>20</v>
      </c>
      <c r="G35">
        <v>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2.0499999999999998</v>
      </c>
      <c r="Q35">
        <v>0</v>
      </c>
      <c r="R35">
        <v>0</v>
      </c>
      <c r="S35" t="s">
        <v>21</v>
      </c>
      <c r="T35" t="s">
        <v>22</v>
      </c>
      <c r="U35" t="s">
        <v>36</v>
      </c>
      <c r="Y35" s="1"/>
      <c r="Z35" s="1"/>
      <c r="AI35" s="1"/>
      <c r="AJ35" s="1"/>
    </row>
    <row r="36" spans="1:36" x14ac:dyDescent="0.25">
      <c r="A36">
        <f>'AZ splitter'!A46</f>
        <v>13</v>
      </c>
      <c r="B36">
        <v>55</v>
      </c>
      <c r="C36">
        <v>0</v>
      </c>
      <c r="D36">
        <v>1</v>
      </c>
      <c r="E36">
        <f>'AZ splitter'!E46</f>
        <v>0</v>
      </c>
      <c r="F36">
        <f>'AZ splitter'!F46</f>
        <v>8</v>
      </c>
      <c r="G36">
        <v>2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1.35</v>
      </c>
      <c r="Q36">
        <v>0</v>
      </c>
      <c r="R36">
        <v>0</v>
      </c>
      <c r="S36" t="s">
        <v>21</v>
      </c>
      <c r="T36" t="s">
        <v>22</v>
      </c>
      <c r="U36" t="s">
        <v>27</v>
      </c>
      <c r="Y36" s="4"/>
      <c r="Z36" s="4"/>
      <c r="AI36" s="1"/>
      <c r="AJ36" s="1"/>
    </row>
    <row r="37" spans="1:36" x14ac:dyDescent="0.25">
      <c r="A37">
        <f>'AZ splitter'!A47</f>
        <v>106</v>
      </c>
      <c r="B37">
        <v>25</v>
      </c>
      <c r="C37">
        <v>0</v>
      </c>
      <c r="D37">
        <v>0</v>
      </c>
      <c r="E37">
        <f>'AZ splitter'!E47</f>
        <v>0</v>
      </c>
      <c r="F37">
        <f>'AZ splitter'!F47</f>
        <v>81</v>
      </c>
      <c r="G37">
        <v>3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0</v>
      </c>
      <c r="O37">
        <v>0</v>
      </c>
      <c r="P37">
        <v>1.98</v>
      </c>
      <c r="Q37">
        <v>0</v>
      </c>
      <c r="R37">
        <v>0</v>
      </c>
      <c r="S37" t="s">
        <v>21</v>
      </c>
      <c r="T37" t="s">
        <v>22</v>
      </c>
      <c r="U37" t="s">
        <v>37</v>
      </c>
      <c r="Y37" s="4"/>
      <c r="Z37" s="4"/>
      <c r="AI37" s="1"/>
      <c r="AJ37" s="1"/>
    </row>
    <row r="38" spans="1:36" x14ac:dyDescent="0.25">
      <c r="A38">
        <f>'AZ splitter'!A48</f>
        <v>95</v>
      </c>
      <c r="B38">
        <v>35</v>
      </c>
      <c r="C38">
        <v>0</v>
      </c>
      <c r="D38">
        <v>0</v>
      </c>
      <c r="E38">
        <f>'AZ splitter'!E48</f>
        <v>0</v>
      </c>
      <c r="F38">
        <f>'AZ splitter'!F48</f>
        <v>74</v>
      </c>
      <c r="G38">
        <v>3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2.04</v>
      </c>
      <c r="Q38">
        <v>0</v>
      </c>
      <c r="R38">
        <v>0</v>
      </c>
      <c r="S38" t="s">
        <v>21</v>
      </c>
      <c r="T38" t="s">
        <v>22</v>
      </c>
      <c r="U38" t="s">
        <v>38</v>
      </c>
      <c r="AI38" s="1"/>
      <c r="AJ38" s="1"/>
    </row>
    <row r="39" spans="1:36" x14ac:dyDescent="0.25">
      <c r="A39">
        <f>'AZ splitter'!A49</f>
        <v>92</v>
      </c>
      <c r="B39">
        <v>45</v>
      </c>
      <c r="C39">
        <v>0</v>
      </c>
      <c r="D39">
        <v>0</v>
      </c>
      <c r="E39">
        <f>'AZ splitter'!E49</f>
        <v>0</v>
      </c>
      <c r="F39">
        <f>'AZ splitter'!F49</f>
        <v>79</v>
      </c>
      <c r="G39">
        <v>3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2.0499999999999998</v>
      </c>
      <c r="Q39">
        <v>0</v>
      </c>
      <c r="R39">
        <v>0</v>
      </c>
      <c r="S39" t="s">
        <v>21</v>
      </c>
      <c r="T39" t="s">
        <v>22</v>
      </c>
      <c r="U39" t="s">
        <v>39</v>
      </c>
      <c r="AI39" s="1"/>
      <c r="AJ39" s="1"/>
    </row>
    <row r="40" spans="1:36" x14ac:dyDescent="0.25">
      <c r="A40">
        <f>'AZ splitter'!A50</f>
        <v>23</v>
      </c>
      <c r="B40">
        <v>25</v>
      </c>
      <c r="C40">
        <v>0</v>
      </c>
      <c r="D40">
        <v>0</v>
      </c>
      <c r="E40">
        <f>'AZ splitter'!E50</f>
        <v>23</v>
      </c>
      <c r="F40">
        <f>'AZ splitter'!F50</f>
        <v>23</v>
      </c>
      <c r="G40">
        <v>3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2.9</v>
      </c>
      <c r="Q40">
        <v>0</v>
      </c>
      <c r="R40">
        <v>0</v>
      </c>
      <c r="S40" t="s">
        <v>21</v>
      </c>
      <c r="T40" t="s">
        <v>22</v>
      </c>
      <c r="U40" t="s">
        <v>40</v>
      </c>
      <c r="AI40" s="1"/>
      <c r="AJ40" s="1"/>
    </row>
    <row r="41" spans="1:36" x14ac:dyDescent="0.25">
      <c r="A41">
        <f>'AZ splitter'!A51</f>
        <v>21</v>
      </c>
      <c r="B41">
        <v>35</v>
      </c>
      <c r="C41">
        <v>0</v>
      </c>
      <c r="D41">
        <v>0</v>
      </c>
      <c r="E41">
        <f>'AZ splitter'!E51</f>
        <v>21</v>
      </c>
      <c r="F41">
        <f>'AZ splitter'!F51</f>
        <v>21</v>
      </c>
      <c r="G41">
        <v>3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2.9</v>
      </c>
      <c r="Q41">
        <v>0</v>
      </c>
      <c r="R41">
        <v>0</v>
      </c>
      <c r="S41" t="s">
        <v>21</v>
      </c>
      <c r="T41" t="s">
        <v>22</v>
      </c>
      <c r="U41" t="s">
        <v>40</v>
      </c>
      <c r="AI41" s="1"/>
      <c r="AJ41" s="1"/>
    </row>
    <row r="42" spans="1:36" x14ac:dyDescent="0.25">
      <c r="A42">
        <f>'AZ splitter'!A52</f>
        <v>10</v>
      </c>
      <c r="B42">
        <v>45</v>
      </c>
      <c r="C42">
        <v>0</v>
      </c>
      <c r="D42">
        <v>0</v>
      </c>
      <c r="E42">
        <f>'AZ splitter'!E52</f>
        <v>10</v>
      </c>
      <c r="F42">
        <f>'AZ splitter'!F52</f>
        <v>10</v>
      </c>
      <c r="G42">
        <v>3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0</v>
      </c>
      <c r="O42">
        <v>0</v>
      </c>
      <c r="P42">
        <v>2.9</v>
      </c>
      <c r="Q42">
        <v>0</v>
      </c>
      <c r="R42">
        <v>0</v>
      </c>
      <c r="S42" t="s">
        <v>21</v>
      </c>
      <c r="T42" t="s">
        <v>22</v>
      </c>
      <c r="U42" t="s">
        <v>40</v>
      </c>
      <c r="AI42" s="1"/>
      <c r="AJ42" s="1"/>
    </row>
    <row r="43" spans="1:36" x14ac:dyDescent="0.25">
      <c r="A43">
        <f>'AZ splitter'!A53</f>
        <v>8</v>
      </c>
      <c r="B43">
        <v>55</v>
      </c>
      <c r="C43">
        <v>0</v>
      </c>
      <c r="D43">
        <v>0</v>
      </c>
      <c r="E43">
        <f>'AZ splitter'!E53</f>
        <v>8</v>
      </c>
      <c r="F43">
        <f>'AZ splitter'!F53</f>
        <v>8</v>
      </c>
      <c r="G43">
        <v>3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0</v>
      </c>
      <c r="O43">
        <v>0</v>
      </c>
      <c r="P43">
        <v>2.2599999999999998</v>
      </c>
      <c r="Q43">
        <v>0</v>
      </c>
      <c r="R43">
        <v>0</v>
      </c>
      <c r="S43" t="s">
        <v>21</v>
      </c>
      <c r="T43" t="s">
        <v>22</v>
      </c>
      <c r="U43" t="s">
        <v>40</v>
      </c>
    </row>
  </sheetData>
  <sortState xmlns:xlrd2="http://schemas.microsoft.com/office/spreadsheetml/2017/richdata2" ref="A2:U28">
    <sortCondition ref="T2:T28"/>
    <sortCondition ref="G2:G28"/>
    <sortCondition ref="H2:H28"/>
    <sortCondition ref="U2:U28"/>
    <sortCondition ref="B2:B2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6"/>
  <sheetViews>
    <sheetView topLeftCell="A7" workbookViewId="0">
      <selection activeCell="L47" sqref="L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82</v>
      </c>
      <c r="B2">
        <v>85</v>
      </c>
      <c r="C2">
        <v>0</v>
      </c>
      <c r="D2">
        <v>0</v>
      </c>
      <c r="E2">
        <v>0</v>
      </c>
      <c r="F2">
        <v>12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58</v>
      </c>
      <c r="O2">
        <v>0</v>
      </c>
      <c r="P2">
        <v>1.9</v>
      </c>
      <c r="Q2">
        <v>0</v>
      </c>
      <c r="R2">
        <v>0</v>
      </c>
      <c r="S2" t="s">
        <v>21</v>
      </c>
      <c r="T2" t="s">
        <v>22</v>
      </c>
      <c r="U2" t="s">
        <v>25</v>
      </c>
    </row>
    <row r="3" spans="1:21" x14ac:dyDescent="0.25">
      <c r="A3">
        <v>20</v>
      </c>
      <c r="B3">
        <v>95</v>
      </c>
      <c r="C3">
        <v>0</v>
      </c>
      <c r="D3">
        <v>0</v>
      </c>
      <c r="E3">
        <v>0</v>
      </c>
      <c r="F3">
        <v>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16</v>
      </c>
      <c r="O3">
        <v>0</v>
      </c>
      <c r="P3">
        <v>2.5099999999999998</v>
      </c>
      <c r="Q3">
        <v>0</v>
      </c>
      <c r="R3">
        <v>0</v>
      </c>
      <c r="S3" t="s">
        <v>21</v>
      </c>
      <c r="T3" t="s">
        <v>22</v>
      </c>
      <c r="U3" t="s">
        <v>26</v>
      </c>
    </row>
    <row r="4" spans="1:21" x14ac:dyDescent="0.25">
      <c r="A4">
        <v>1</v>
      </c>
      <c r="B4">
        <v>55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0</v>
      </c>
      <c r="P4">
        <v>1.35</v>
      </c>
      <c r="Q4">
        <v>0</v>
      </c>
      <c r="R4">
        <v>0</v>
      </c>
      <c r="S4" t="s">
        <v>21</v>
      </c>
      <c r="T4" t="s">
        <v>22</v>
      </c>
      <c r="U4" t="s">
        <v>23</v>
      </c>
    </row>
    <row r="5" spans="1:21" x14ac:dyDescent="0.25">
      <c r="A5">
        <v>4</v>
      </c>
      <c r="B5">
        <v>65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3</v>
      </c>
      <c r="O5">
        <v>0</v>
      </c>
      <c r="P5">
        <v>1.43</v>
      </c>
      <c r="Q5">
        <v>0</v>
      </c>
      <c r="R5">
        <v>0</v>
      </c>
      <c r="S5" t="s">
        <v>21</v>
      </c>
      <c r="T5" t="s">
        <v>22</v>
      </c>
      <c r="U5" t="s">
        <v>24</v>
      </c>
    </row>
    <row r="6" spans="1:21" x14ac:dyDescent="0.25">
      <c r="A6">
        <v>15</v>
      </c>
      <c r="B6">
        <v>55</v>
      </c>
      <c r="C6">
        <v>0</v>
      </c>
      <c r="D6">
        <v>1</v>
      </c>
      <c r="E6">
        <v>0</v>
      </c>
      <c r="F6">
        <v>9</v>
      </c>
      <c r="G6">
        <v>2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6</v>
      </c>
      <c r="O6">
        <v>0</v>
      </c>
      <c r="P6">
        <v>1.35</v>
      </c>
      <c r="Q6">
        <v>0</v>
      </c>
      <c r="R6">
        <v>0</v>
      </c>
      <c r="S6" t="s">
        <v>21</v>
      </c>
      <c r="T6" t="s">
        <v>22</v>
      </c>
      <c r="U6" t="s">
        <v>27</v>
      </c>
    </row>
    <row r="7" spans="1:21" x14ac:dyDescent="0.25">
      <c r="A7">
        <v>256</v>
      </c>
      <c r="B7">
        <v>65</v>
      </c>
      <c r="C7">
        <v>0</v>
      </c>
      <c r="D7">
        <v>0</v>
      </c>
      <c r="E7">
        <v>0</v>
      </c>
      <c r="F7">
        <v>60</v>
      </c>
      <c r="G7">
        <v>2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157</v>
      </c>
      <c r="O7">
        <v>0</v>
      </c>
      <c r="P7">
        <v>1.43</v>
      </c>
      <c r="Q7">
        <v>0</v>
      </c>
      <c r="R7">
        <v>0</v>
      </c>
      <c r="S7" t="s">
        <v>21</v>
      </c>
      <c r="T7" t="s">
        <v>22</v>
      </c>
      <c r="U7" t="s">
        <v>29</v>
      </c>
    </row>
    <row r="8" spans="1:21" x14ac:dyDescent="0.25">
      <c r="A8">
        <v>31</v>
      </c>
      <c r="B8">
        <v>65</v>
      </c>
      <c r="C8">
        <v>0</v>
      </c>
      <c r="D8">
        <v>1</v>
      </c>
      <c r="E8">
        <v>0</v>
      </c>
      <c r="F8">
        <v>7</v>
      </c>
      <c r="G8">
        <v>2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19</v>
      </c>
      <c r="O8">
        <v>0</v>
      </c>
      <c r="P8">
        <v>1.43</v>
      </c>
      <c r="Q8">
        <v>0</v>
      </c>
      <c r="R8">
        <v>0</v>
      </c>
      <c r="S8" t="s">
        <v>21</v>
      </c>
      <c r="T8" t="s">
        <v>22</v>
      </c>
      <c r="U8" t="s">
        <v>28</v>
      </c>
    </row>
    <row r="9" spans="1:21" x14ac:dyDescent="0.25">
      <c r="A9">
        <v>180</v>
      </c>
      <c r="B9">
        <v>75</v>
      </c>
      <c r="C9">
        <v>0</v>
      </c>
      <c r="D9">
        <v>0</v>
      </c>
      <c r="E9">
        <v>0</v>
      </c>
      <c r="F9">
        <v>23</v>
      </c>
      <c r="G9">
        <v>2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136</v>
      </c>
      <c r="O9">
        <v>0</v>
      </c>
      <c r="P9">
        <v>1.78</v>
      </c>
      <c r="Q9">
        <v>0</v>
      </c>
      <c r="R9">
        <v>0</v>
      </c>
      <c r="S9" t="s">
        <v>21</v>
      </c>
      <c r="T9" t="s">
        <v>22</v>
      </c>
      <c r="U9" t="s">
        <v>30</v>
      </c>
    </row>
    <row r="10" spans="1:21" x14ac:dyDescent="0.25">
      <c r="A10">
        <v>120</v>
      </c>
      <c r="B10">
        <v>55</v>
      </c>
      <c r="C10">
        <v>0</v>
      </c>
      <c r="D10">
        <v>0</v>
      </c>
      <c r="E10">
        <v>0</v>
      </c>
      <c r="F10">
        <v>75</v>
      </c>
      <c r="G10">
        <v>3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53</v>
      </c>
      <c r="O10">
        <v>0</v>
      </c>
      <c r="P10">
        <v>1.35</v>
      </c>
      <c r="Q10">
        <v>0</v>
      </c>
      <c r="R10">
        <v>0</v>
      </c>
      <c r="S10" t="s">
        <v>21</v>
      </c>
      <c r="T10" t="s">
        <v>22</v>
      </c>
      <c r="U10" t="s">
        <v>31</v>
      </c>
    </row>
    <row r="11" spans="1:21" x14ac:dyDescent="0.25">
      <c r="A11">
        <v>165</v>
      </c>
      <c r="B11">
        <v>55</v>
      </c>
      <c r="C11">
        <v>0</v>
      </c>
      <c r="D11">
        <v>0</v>
      </c>
      <c r="E11">
        <v>0</v>
      </c>
      <c r="F11">
        <v>96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76</v>
      </c>
      <c r="O11">
        <v>0</v>
      </c>
      <c r="P11">
        <v>1.35</v>
      </c>
      <c r="Q11">
        <v>0</v>
      </c>
      <c r="R11">
        <v>0</v>
      </c>
      <c r="S11" t="s">
        <v>32</v>
      </c>
      <c r="T11" t="s">
        <v>33</v>
      </c>
      <c r="U11" t="s">
        <v>31</v>
      </c>
    </row>
    <row r="12" spans="1:21" x14ac:dyDescent="0.25">
      <c r="A12">
        <v>69</v>
      </c>
      <c r="B12">
        <v>25</v>
      </c>
      <c r="C12">
        <v>0</v>
      </c>
      <c r="D12">
        <v>0</v>
      </c>
      <c r="E12">
        <v>69</v>
      </c>
      <c r="F12">
        <v>69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29</v>
      </c>
      <c r="O12">
        <v>0</v>
      </c>
      <c r="P12">
        <v>2.9</v>
      </c>
      <c r="Q12">
        <v>0</v>
      </c>
      <c r="R12">
        <v>0</v>
      </c>
      <c r="S12" t="s">
        <v>32</v>
      </c>
      <c r="T12" t="s">
        <v>33</v>
      </c>
      <c r="U12" t="s">
        <v>44</v>
      </c>
    </row>
    <row r="13" spans="1:21" x14ac:dyDescent="0.25">
      <c r="A13">
        <v>51</v>
      </c>
      <c r="B13">
        <v>35</v>
      </c>
      <c r="C13">
        <v>0</v>
      </c>
      <c r="D13">
        <v>0</v>
      </c>
      <c r="E13">
        <v>51</v>
      </c>
      <c r="F13">
        <v>51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22</v>
      </c>
      <c r="O13">
        <v>0</v>
      </c>
      <c r="P13">
        <v>2.9</v>
      </c>
      <c r="Q13">
        <v>0</v>
      </c>
      <c r="R13">
        <v>0</v>
      </c>
      <c r="S13" t="s">
        <v>32</v>
      </c>
      <c r="T13" t="s">
        <v>33</v>
      </c>
      <c r="U13" t="s">
        <v>44</v>
      </c>
    </row>
    <row r="14" spans="1:21" x14ac:dyDescent="0.25">
      <c r="A14">
        <v>58</v>
      </c>
      <c r="B14">
        <v>45</v>
      </c>
      <c r="C14">
        <v>0</v>
      </c>
      <c r="D14">
        <v>0</v>
      </c>
      <c r="E14">
        <v>58</v>
      </c>
      <c r="F14">
        <v>58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23</v>
      </c>
      <c r="O14">
        <v>0</v>
      </c>
      <c r="P14">
        <v>2.9</v>
      </c>
      <c r="Q14">
        <v>0</v>
      </c>
      <c r="R14">
        <v>0</v>
      </c>
      <c r="S14" t="s">
        <v>32</v>
      </c>
      <c r="T14" t="s">
        <v>33</v>
      </c>
      <c r="U14" t="s">
        <v>44</v>
      </c>
    </row>
    <row r="15" spans="1:21" x14ac:dyDescent="0.25">
      <c r="A15">
        <v>59</v>
      </c>
      <c r="B15">
        <v>25</v>
      </c>
      <c r="C15">
        <v>0</v>
      </c>
      <c r="D15">
        <v>1</v>
      </c>
      <c r="E15">
        <v>0</v>
      </c>
      <c r="F15">
        <v>47</v>
      </c>
      <c r="G15">
        <v>2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6</v>
      </c>
      <c r="O15">
        <v>0</v>
      </c>
      <c r="P15">
        <v>1.98</v>
      </c>
      <c r="Q15">
        <v>0</v>
      </c>
      <c r="R15">
        <v>0</v>
      </c>
      <c r="S15" t="s">
        <v>32</v>
      </c>
      <c r="T15" t="s">
        <v>33</v>
      </c>
      <c r="U15" t="s">
        <v>34</v>
      </c>
    </row>
    <row r="16" spans="1:21" x14ac:dyDescent="0.25">
      <c r="A16">
        <v>57</v>
      </c>
      <c r="B16">
        <v>35</v>
      </c>
      <c r="C16">
        <v>0</v>
      </c>
      <c r="D16">
        <v>1</v>
      </c>
      <c r="E16">
        <v>0</v>
      </c>
      <c r="F16">
        <v>45</v>
      </c>
      <c r="G16">
        <v>2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9</v>
      </c>
      <c r="O16">
        <v>0</v>
      </c>
      <c r="P16">
        <v>2.04</v>
      </c>
      <c r="Q16">
        <v>0</v>
      </c>
      <c r="R16">
        <v>0</v>
      </c>
      <c r="S16" t="s">
        <v>32</v>
      </c>
      <c r="T16" t="s">
        <v>33</v>
      </c>
      <c r="U16" t="s">
        <v>35</v>
      </c>
    </row>
    <row r="17" spans="1:21" x14ac:dyDescent="0.25">
      <c r="A17">
        <v>49</v>
      </c>
      <c r="B17">
        <v>45</v>
      </c>
      <c r="C17">
        <v>0</v>
      </c>
      <c r="D17">
        <v>1</v>
      </c>
      <c r="E17">
        <v>0</v>
      </c>
      <c r="F17">
        <v>39</v>
      </c>
      <c r="G17">
        <v>2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13</v>
      </c>
      <c r="O17">
        <v>0</v>
      </c>
      <c r="P17">
        <v>2.0499999999999998</v>
      </c>
      <c r="Q17">
        <v>0</v>
      </c>
      <c r="R17">
        <v>0</v>
      </c>
      <c r="S17" t="s">
        <v>32</v>
      </c>
      <c r="T17" t="s">
        <v>33</v>
      </c>
      <c r="U17" t="s">
        <v>36</v>
      </c>
    </row>
    <row r="18" spans="1:21" x14ac:dyDescent="0.25">
      <c r="A18">
        <v>25</v>
      </c>
      <c r="B18">
        <v>55</v>
      </c>
      <c r="C18">
        <v>0</v>
      </c>
      <c r="D18">
        <v>1</v>
      </c>
      <c r="E18">
        <v>0</v>
      </c>
      <c r="F18">
        <v>15</v>
      </c>
      <c r="G18">
        <v>2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11</v>
      </c>
      <c r="O18">
        <v>0</v>
      </c>
      <c r="P18">
        <v>1.35</v>
      </c>
      <c r="Q18">
        <v>0</v>
      </c>
      <c r="R18">
        <v>0</v>
      </c>
      <c r="S18" t="s">
        <v>32</v>
      </c>
      <c r="T18" t="s">
        <v>33</v>
      </c>
      <c r="U18" t="s">
        <v>27</v>
      </c>
    </row>
    <row r="19" spans="1:21" x14ac:dyDescent="0.25">
      <c r="A19">
        <v>211</v>
      </c>
      <c r="B19">
        <v>25</v>
      </c>
      <c r="C19">
        <v>0</v>
      </c>
      <c r="D19">
        <v>0</v>
      </c>
      <c r="E19">
        <v>0</v>
      </c>
      <c r="F19">
        <v>161</v>
      </c>
      <c r="G19">
        <v>3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1.98</v>
      </c>
      <c r="Q19">
        <v>0</v>
      </c>
      <c r="R19">
        <v>0</v>
      </c>
      <c r="S19" t="s">
        <v>32</v>
      </c>
      <c r="T19" t="s">
        <v>33</v>
      </c>
      <c r="U19" t="s">
        <v>37</v>
      </c>
    </row>
    <row r="20" spans="1:21" x14ac:dyDescent="0.25">
      <c r="A20">
        <v>189</v>
      </c>
      <c r="B20">
        <v>35</v>
      </c>
      <c r="C20">
        <v>0</v>
      </c>
      <c r="D20">
        <v>0</v>
      </c>
      <c r="E20">
        <v>0</v>
      </c>
      <c r="F20">
        <v>147</v>
      </c>
      <c r="G20">
        <v>3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2.04</v>
      </c>
      <c r="Q20">
        <v>0</v>
      </c>
      <c r="R20">
        <v>0</v>
      </c>
      <c r="S20" t="s">
        <v>32</v>
      </c>
      <c r="T20" t="s">
        <v>33</v>
      </c>
      <c r="U20" t="s">
        <v>38</v>
      </c>
    </row>
    <row r="21" spans="1:21" x14ac:dyDescent="0.25">
      <c r="A21">
        <v>184</v>
      </c>
      <c r="B21">
        <v>45</v>
      </c>
      <c r="C21">
        <v>0</v>
      </c>
      <c r="D21">
        <v>0</v>
      </c>
      <c r="E21">
        <v>0</v>
      </c>
      <c r="F21">
        <v>157</v>
      </c>
      <c r="G21">
        <v>3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29</v>
      </c>
      <c r="O21">
        <v>0</v>
      </c>
      <c r="P21">
        <v>2.0499999999999998</v>
      </c>
      <c r="Q21">
        <v>0</v>
      </c>
      <c r="R21">
        <v>0</v>
      </c>
      <c r="S21" t="s">
        <v>32</v>
      </c>
      <c r="T21" t="s">
        <v>33</v>
      </c>
      <c r="U21" t="s">
        <v>39</v>
      </c>
    </row>
    <row r="22" spans="1:21" x14ac:dyDescent="0.25">
      <c r="A22">
        <v>45</v>
      </c>
      <c r="B22">
        <v>25</v>
      </c>
      <c r="C22">
        <v>0</v>
      </c>
      <c r="D22">
        <v>0</v>
      </c>
      <c r="E22">
        <v>45</v>
      </c>
      <c r="F22">
        <v>45</v>
      </c>
      <c r="G22">
        <v>3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7</v>
      </c>
      <c r="O22">
        <v>0</v>
      </c>
      <c r="P22">
        <v>2.9</v>
      </c>
      <c r="Q22">
        <v>0</v>
      </c>
      <c r="R22">
        <v>0</v>
      </c>
      <c r="S22" t="s">
        <v>32</v>
      </c>
      <c r="T22" t="s">
        <v>33</v>
      </c>
      <c r="U22" t="s">
        <v>40</v>
      </c>
    </row>
    <row r="23" spans="1:21" x14ac:dyDescent="0.25">
      <c r="A23">
        <v>41</v>
      </c>
      <c r="B23">
        <v>35</v>
      </c>
      <c r="C23">
        <v>0</v>
      </c>
      <c r="D23">
        <v>0</v>
      </c>
      <c r="E23">
        <v>41</v>
      </c>
      <c r="F23">
        <v>41</v>
      </c>
      <c r="G23">
        <v>3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7</v>
      </c>
      <c r="O23">
        <v>0</v>
      </c>
      <c r="P23">
        <v>2.9</v>
      </c>
      <c r="Q23">
        <v>0</v>
      </c>
      <c r="R23">
        <v>0</v>
      </c>
      <c r="S23" t="s">
        <v>32</v>
      </c>
      <c r="T23" t="s">
        <v>33</v>
      </c>
      <c r="U23" t="s">
        <v>40</v>
      </c>
    </row>
    <row r="24" spans="1:21" x14ac:dyDescent="0.25">
      <c r="A24">
        <v>20</v>
      </c>
      <c r="B24">
        <v>45</v>
      </c>
      <c r="C24">
        <v>0</v>
      </c>
      <c r="D24">
        <v>0</v>
      </c>
      <c r="E24">
        <v>20</v>
      </c>
      <c r="F24">
        <v>20</v>
      </c>
      <c r="G24">
        <v>3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3</v>
      </c>
      <c r="O24">
        <v>0</v>
      </c>
      <c r="P24">
        <v>2.9</v>
      </c>
      <c r="Q24">
        <v>0</v>
      </c>
      <c r="R24">
        <v>0</v>
      </c>
      <c r="S24" t="s">
        <v>32</v>
      </c>
      <c r="T24" t="s">
        <v>33</v>
      </c>
      <c r="U24" t="s">
        <v>40</v>
      </c>
    </row>
    <row r="25" spans="1:21" x14ac:dyDescent="0.25">
      <c r="A25">
        <v>16</v>
      </c>
      <c r="B25">
        <v>55</v>
      </c>
      <c r="C25">
        <v>0</v>
      </c>
      <c r="D25">
        <v>0</v>
      </c>
      <c r="E25">
        <v>16</v>
      </c>
      <c r="F25">
        <v>16</v>
      </c>
      <c r="G25">
        <v>3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3</v>
      </c>
      <c r="O25">
        <v>0</v>
      </c>
      <c r="P25">
        <v>2.2599999999999998</v>
      </c>
      <c r="Q25">
        <v>0</v>
      </c>
      <c r="R25">
        <v>0</v>
      </c>
      <c r="S25" t="s">
        <v>32</v>
      </c>
      <c r="T25" t="s">
        <v>33</v>
      </c>
      <c r="U25" t="s">
        <v>40</v>
      </c>
    </row>
    <row r="26" spans="1:21" x14ac:dyDescent="0.25">
      <c r="A26">
        <v>165</v>
      </c>
      <c r="B26">
        <v>5</v>
      </c>
      <c r="C26">
        <v>0</v>
      </c>
      <c r="D26">
        <v>0</v>
      </c>
      <c r="E26">
        <v>0</v>
      </c>
      <c r="F26">
        <v>0</v>
      </c>
      <c r="G26">
        <v>4</v>
      </c>
      <c r="H26">
        <v>1</v>
      </c>
      <c r="I26">
        <v>1</v>
      </c>
      <c r="J26">
        <v>1</v>
      </c>
      <c r="K26">
        <v>1</v>
      </c>
      <c r="L26">
        <v>0.56000000000000005</v>
      </c>
      <c r="M26">
        <v>2</v>
      </c>
      <c r="N26">
        <v>0</v>
      </c>
      <c r="O26">
        <v>0</v>
      </c>
      <c r="P26">
        <v>1</v>
      </c>
      <c r="Q26">
        <v>0</v>
      </c>
      <c r="R26">
        <v>198</v>
      </c>
      <c r="S26" t="s">
        <v>32</v>
      </c>
      <c r="T26" t="s">
        <v>33</v>
      </c>
      <c r="U26" t="s">
        <v>41</v>
      </c>
    </row>
    <row r="27" spans="1:21" x14ac:dyDescent="0.25">
      <c r="A27">
        <v>222</v>
      </c>
      <c r="B27">
        <v>15</v>
      </c>
      <c r="C27">
        <v>0</v>
      </c>
      <c r="D27">
        <v>0</v>
      </c>
      <c r="E27">
        <v>0</v>
      </c>
      <c r="F27">
        <v>60</v>
      </c>
      <c r="G27">
        <v>4</v>
      </c>
      <c r="H27">
        <v>1</v>
      </c>
      <c r="I27">
        <v>1</v>
      </c>
      <c r="J27">
        <v>1</v>
      </c>
      <c r="K27">
        <v>1</v>
      </c>
      <c r="L27">
        <v>0.56000000000000005</v>
      </c>
      <c r="M27">
        <v>2</v>
      </c>
      <c r="N27">
        <v>13</v>
      </c>
      <c r="O27">
        <v>0</v>
      </c>
      <c r="P27">
        <v>1.04</v>
      </c>
      <c r="Q27">
        <v>0</v>
      </c>
      <c r="R27">
        <v>200</v>
      </c>
      <c r="S27" t="s">
        <v>32</v>
      </c>
      <c r="T27" t="s">
        <v>33</v>
      </c>
      <c r="U27" t="s">
        <v>43</v>
      </c>
    </row>
    <row r="28" spans="1:21" x14ac:dyDescent="0.25">
      <c r="A28">
        <v>165</v>
      </c>
      <c r="B28">
        <v>5</v>
      </c>
      <c r="C28">
        <v>0</v>
      </c>
      <c r="D28">
        <v>0</v>
      </c>
      <c r="E28">
        <v>0</v>
      </c>
      <c r="F28">
        <v>0</v>
      </c>
      <c r="G28">
        <v>4</v>
      </c>
      <c r="H28">
        <v>1</v>
      </c>
      <c r="I28">
        <v>1</v>
      </c>
      <c r="J28">
        <v>1</v>
      </c>
      <c r="K28">
        <v>1</v>
      </c>
      <c r="L28">
        <v>0.56000000000000005</v>
      </c>
      <c r="M28">
        <v>2</v>
      </c>
      <c r="N28">
        <v>0</v>
      </c>
      <c r="O28">
        <v>0</v>
      </c>
      <c r="P28">
        <v>1</v>
      </c>
      <c r="Q28">
        <v>0</v>
      </c>
      <c r="R28">
        <v>198</v>
      </c>
      <c r="S28" t="s">
        <v>32</v>
      </c>
      <c r="T28" t="s">
        <v>33</v>
      </c>
      <c r="U28" t="s">
        <v>42</v>
      </c>
    </row>
    <row r="29" spans="1:21" x14ac:dyDescent="0.25">
      <c r="B29" t="s">
        <v>1</v>
      </c>
      <c r="G29" t="s">
        <v>20</v>
      </c>
    </row>
    <row r="30" spans="1:21" x14ac:dyDescent="0.25">
      <c r="A30">
        <f>ROUND(A2*pop_essential_2007_bau!$V$3,0)</f>
        <v>41</v>
      </c>
      <c r="B30">
        <v>85</v>
      </c>
      <c r="E30">
        <f>ROUND(E2*pop_essential_2007_bau!$V$3,0)</f>
        <v>0</v>
      </c>
      <c r="F30">
        <f>ROUND(F2*pop_essential_2007_bau!$V$3,0)</f>
        <v>6</v>
      </c>
      <c r="G30" t="s">
        <v>25</v>
      </c>
    </row>
    <row r="31" spans="1:21" x14ac:dyDescent="0.25">
      <c r="A31">
        <f>ROUND(A3*pop_essential_2007_bau!$V$3,0)</f>
        <v>10</v>
      </c>
      <c r="B31">
        <v>95</v>
      </c>
      <c r="E31">
        <f>ROUND(E3*pop_essential_2007_bau!$V$3,0)</f>
        <v>0</v>
      </c>
      <c r="F31">
        <f>ROUND(F3*pop_essential_2007_bau!$V$3,0)</f>
        <v>2</v>
      </c>
      <c r="G31" t="s">
        <v>26</v>
      </c>
    </row>
    <row r="32" spans="1:21" x14ac:dyDescent="0.25">
      <c r="A32">
        <f>ROUND(A4*pop_essential_2007_bau!$V$3,0)</f>
        <v>1</v>
      </c>
      <c r="B32">
        <v>55</v>
      </c>
      <c r="E32">
        <f>ROUND(E4*pop_essential_2007_bau!$V$3,0)</f>
        <v>0</v>
      </c>
      <c r="F32">
        <f>ROUND(F4*pop_essential_2007_bau!$V$3,0)</f>
        <v>1</v>
      </c>
      <c r="G32" t="s">
        <v>23</v>
      </c>
    </row>
    <row r="33" spans="1:7" x14ac:dyDescent="0.25">
      <c r="A33">
        <f>ROUND(A5*pop_essential_2007_bau!$V$3,0)</f>
        <v>2</v>
      </c>
      <c r="B33">
        <v>65</v>
      </c>
      <c r="E33">
        <f>ROUND(E5*pop_essential_2007_bau!$V$3,0)</f>
        <v>0</v>
      </c>
      <c r="F33">
        <f>ROUND(F5*pop_essential_2007_bau!$V$3,0)</f>
        <v>1</v>
      </c>
      <c r="G33" t="s">
        <v>24</v>
      </c>
    </row>
    <row r="34" spans="1:7" x14ac:dyDescent="0.25">
      <c r="A34">
        <f>ROUND(A6*pop_essential_2007_bau!$V$3,0)</f>
        <v>8</v>
      </c>
      <c r="B34">
        <v>55</v>
      </c>
      <c r="E34">
        <f>ROUND(E6*pop_essential_2007_bau!$V$3,0)</f>
        <v>0</v>
      </c>
      <c r="F34">
        <f>ROUND(F6*pop_essential_2007_bau!$V$3,0)</f>
        <v>5</v>
      </c>
      <c r="G34" t="s">
        <v>27</v>
      </c>
    </row>
    <row r="35" spans="1:7" x14ac:dyDescent="0.25">
      <c r="A35">
        <f>ROUND(A7*pop_essential_2007_bau!$V$3,0)</f>
        <v>128</v>
      </c>
      <c r="B35">
        <v>65</v>
      </c>
      <c r="E35">
        <f>ROUND(E7*pop_essential_2007_bau!$V$3,0)</f>
        <v>0</v>
      </c>
      <c r="F35">
        <f>ROUND(F7*pop_essential_2007_bau!$V$3,0)</f>
        <v>30</v>
      </c>
      <c r="G35" t="s">
        <v>29</v>
      </c>
    </row>
    <row r="36" spans="1:7" x14ac:dyDescent="0.25">
      <c r="A36">
        <f>ROUND(A8*pop_essential_2007_bau!$V$3,0)</f>
        <v>16</v>
      </c>
      <c r="B36">
        <v>65</v>
      </c>
      <c r="E36">
        <f>ROUND(E8*pop_essential_2007_bau!$V$3,0)</f>
        <v>0</v>
      </c>
      <c r="F36">
        <f>ROUND(F8*pop_essential_2007_bau!$V$3,0)</f>
        <v>4</v>
      </c>
      <c r="G36" t="s">
        <v>28</v>
      </c>
    </row>
    <row r="37" spans="1:7" x14ac:dyDescent="0.25">
      <c r="A37">
        <f>ROUND(A9*pop_essential_2007_bau!$V$3,0)</f>
        <v>90</v>
      </c>
      <c r="B37">
        <v>75</v>
      </c>
      <c r="E37">
        <f>ROUND(E9*pop_essential_2007_bau!$V$3,0)</f>
        <v>0</v>
      </c>
      <c r="F37">
        <f>ROUND(F9*pop_essential_2007_bau!$V$3,0)</f>
        <v>12</v>
      </c>
      <c r="G37" t="s">
        <v>30</v>
      </c>
    </row>
    <row r="38" spans="1:7" x14ac:dyDescent="0.25">
      <c r="A38">
        <f>ROUND(A10*pop_essential_2007_bau!$V$3,0)</f>
        <v>60</v>
      </c>
      <c r="B38">
        <v>55</v>
      </c>
      <c r="E38">
        <f>ROUND(E10*pop_essential_2007_bau!$V$3,0)</f>
        <v>0</v>
      </c>
      <c r="F38">
        <f>ROUND(F10*pop_essential_2007_bau!$V$3,0)</f>
        <v>38</v>
      </c>
      <c r="G38" t="s">
        <v>31</v>
      </c>
    </row>
    <row r="39" spans="1:7" x14ac:dyDescent="0.25">
      <c r="A39">
        <f>ROUND(A11*pop_essential_2007_bau!$V$3,0)</f>
        <v>83</v>
      </c>
      <c r="B39">
        <v>55</v>
      </c>
      <c r="E39">
        <f>ROUND(E11*pop_essential_2007_bau!$V$3,0)</f>
        <v>0</v>
      </c>
      <c r="F39">
        <f>ROUND(F11*pop_essential_2007_bau!$V$3,0)</f>
        <v>48</v>
      </c>
      <c r="G39" t="s">
        <v>31</v>
      </c>
    </row>
    <row r="40" spans="1:7" x14ac:dyDescent="0.25">
      <c r="A40">
        <f>ROUND(A12*pop_essential_2007_bau!$V$7,0)</f>
        <v>35</v>
      </c>
      <c r="B40">
        <v>25</v>
      </c>
      <c r="E40">
        <f>ROUND(E12*pop_essential_2007_bau!$V$7,0)</f>
        <v>35</v>
      </c>
      <c r="F40">
        <f>ROUND(F12*pop_essential_2007_bau!$V$7,0)</f>
        <v>35</v>
      </c>
      <c r="G40" t="s">
        <v>44</v>
      </c>
    </row>
    <row r="41" spans="1:7" x14ac:dyDescent="0.25">
      <c r="A41">
        <f>ROUND(A13*pop_essential_2007_bau!$V$7,0)</f>
        <v>26</v>
      </c>
      <c r="B41">
        <v>35</v>
      </c>
      <c r="E41">
        <f>ROUND(E13*pop_essential_2007_bau!$V$7,0)</f>
        <v>26</v>
      </c>
      <c r="F41">
        <f>ROUND(F13*pop_essential_2007_bau!$V$7,0)</f>
        <v>26</v>
      </c>
      <c r="G41" t="s">
        <v>44</v>
      </c>
    </row>
    <row r="42" spans="1:7" x14ac:dyDescent="0.25">
      <c r="A42">
        <f>ROUND(A14*pop_essential_2007_bau!$V$7,0)</f>
        <v>29</v>
      </c>
      <c r="B42">
        <v>45</v>
      </c>
      <c r="E42">
        <f>ROUND(E14*pop_essential_2007_bau!$V$7,0)</f>
        <v>29</v>
      </c>
      <c r="F42">
        <f>ROUND(F14*pop_essential_2007_bau!$V$7,0)</f>
        <v>29</v>
      </c>
      <c r="G42" t="s">
        <v>44</v>
      </c>
    </row>
    <row r="43" spans="1:7" x14ac:dyDescent="0.25">
      <c r="A43">
        <f>ROUND(A15*pop_essential_2007_bau!$V$3,0)</f>
        <v>30</v>
      </c>
      <c r="B43">
        <v>25</v>
      </c>
      <c r="E43">
        <f>ROUND(E15*pop_essential_2007_bau!$V$3,0)</f>
        <v>0</v>
      </c>
      <c r="F43">
        <f>ROUND(F15*pop_essential_2007_bau!$V$3,0)</f>
        <v>24</v>
      </c>
      <c r="G43" t="s">
        <v>34</v>
      </c>
    </row>
    <row r="44" spans="1:7" x14ac:dyDescent="0.25">
      <c r="A44">
        <f>ROUND(A16*pop_essential_2007_bau!$V$3,0)</f>
        <v>29</v>
      </c>
      <c r="B44">
        <v>35</v>
      </c>
      <c r="E44">
        <f>ROUND(E16*pop_essential_2007_bau!$V$3,0)</f>
        <v>0</v>
      </c>
      <c r="F44">
        <f>ROUND(F16*pop_essential_2007_bau!$V$3,0)</f>
        <v>23</v>
      </c>
      <c r="G44" t="s">
        <v>35</v>
      </c>
    </row>
    <row r="45" spans="1:7" x14ac:dyDescent="0.25">
      <c r="A45">
        <f>ROUND(A17*pop_essential_2007_bau!$V$3,0)</f>
        <v>25</v>
      </c>
      <c r="B45">
        <v>45</v>
      </c>
      <c r="E45">
        <f>ROUND(E17*pop_essential_2007_bau!$V$3,0)</f>
        <v>0</v>
      </c>
      <c r="F45">
        <f>ROUND(F17*pop_essential_2007_bau!$V$3,0)</f>
        <v>20</v>
      </c>
      <c r="G45" t="s">
        <v>36</v>
      </c>
    </row>
    <row r="46" spans="1:7" x14ac:dyDescent="0.25">
      <c r="A46">
        <f>ROUND(A18*pop_essential_2007_bau!$V$3,0)</f>
        <v>13</v>
      </c>
      <c r="B46">
        <v>55</v>
      </c>
      <c r="E46">
        <f>ROUND(E18*pop_essential_2007_bau!$V$3,0)</f>
        <v>0</v>
      </c>
      <c r="F46">
        <f>ROUND(F18*pop_essential_2007_bau!$V$3,0)</f>
        <v>8</v>
      </c>
      <c r="G46" t="s">
        <v>27</v>
      </c>
    </row>
    <row r="47" spans="1:7" x14ac:dyDescent="0.25">
      <c r="A47">
        <f>ROUND(A19*pop_essential_2007_bau!$V$3,0)</f>
        <v>106</v>
      </c>
      <c r="B47">
        <v>25</v>
      </c>
      <c r="E47">
        <f>ROUND(E19*pop_essential_2007_bau!$V$3,0)</f>
        <v>0</v>
      </c>
      <c r="F47">
        <f>ROUND(F19*pop_essential_2007_bau!$V$3,0)</f>
        <v>81</v>
      </c>
      <c r="G47" t="s">
        <v>37</v>
      </c>
    </row>
    <row r="48" spans="1:7" x14ac:dyDescent="0.25">
      <c r="A48">
        <f>ROUND(A20*pop_essential_2007_bau!$V$3,0)</f>
        <v>95</v>
      </c>
      <c r="B48">
        <v>35</v>
      </c>
      <c r="E48">
        <f>ROUND(E20*pop_essential_2007_bau!$V$3,0)</f>
        <v>0</v>
      </c>
      <c r="F48">
        <f>ROUND(F20*pop_essential_2007_bau!$V$3,0)</f>
        <v>74</v>
      </c>
      <c r="G48" t="s">
        <v>38</v>
      </c>
    </row>
    <row r="49" spans="1:7" x14ac:dyDescent="0.25">
      <c r="A49">
        <f>ROUND(A21*pop_essential_2007_bau!$V$3,0)</f>
        <v>92</v>
      </c>
      <c r="B49">
        <v>45</v>
      </c>
      <c r="E49">
        <f>ROUND(E21*pop_essential_2007_bau!$V$3,0)</f>
        <v>0</v>
      </c>
      <c r="F49">
        <f>ROUND(F21*pop_essential_2007_bau!$V$3,0)</f>
        <v>79</v>
      </c>
      <c r="G49" t="s">
        <v>39</v>
      </c>
    </row>
    <row r="50" spans="1:7" x14ac:dyDescent="0.25">
      <c r="A50">
        <f>ROUND(A22*pop_essential_2007_bau!$V$5,0)</f>
        <v>23</v>
      </c>
      <c r="B50">
        <v>25</v>
      </c>
      <c r="E50">
        <f>ROUND(E22*pop_essential_2007_bau!$V$5,0)</f>
        <v>23</v>
      </c>
      <c r="F50">
        <f>ROUND(F22*pop_essential_2007_bau!$V$5,0)</f>
        <v>23</v>
      </c>
      <c r="G50" t="s">
        <v>40</v>
      </c>
    </row>
    <row r="51" spans="1:7" x14ac:dyDescent="0.25">
      <c r="A51">
        <f>ROUND(A23*pop_essential_2007_bau!$V$5,0)</f>
        <v>21</v>
      </c>
      <c r="B51">
        <v>35</v>
      </c>
      <c r="E51">
        <f>ROUND(E23*pop_essential_2007_bau!$V$5,0)</f>
        <v>21</v>
      </c>
      <c r="F51">
        <f>ROUND(F23*pop_essential_2007_bau!$V$5,0)</f>
        <v>21</v>
      </c>
      <c r="G51" t="s">
        <v>40</v>
      </c>
    </row>
    <row r="52" spans="1:7" x14ac:dyDescent="0.25">
      <c r="A52">
        <f>ROUND(A24*pop_essential_2007_bau!$V$5,0)</f>
        <v>10</v>
      </c>
      <c r="B52">
        <v>45</v>
      </c>
      <c r="E52">
        <f>ROUND(E24*pop_essential_2007_bau!$V$5,0)</f>
        <v>10</v>
      </c>
      <c r="F52">
        <f>ROUND(F24*pop_essential_2007_bau!$V$5,0)</f>
        <v>10</v>
      </c>
      <c r="G52" t="s">
        <v>40</v>
      </c>
    </row>
    <row r="53" spans="1:7" x14ac:dyDescent="0.25">
      <c r="A53">
        <f>ROUND(A25*pop_essential_2007_bau!$V$5,0)</f>
        <v>8</v>
      </c>
      <c r="B53">
        <v>55</v>
      </c>
      <c r="E53">
        <f>ROUND(E25*pop_essential_2007_bau!$V$5,0)</f>
        <v>8</v>
      </c>
      <c r="F53">
        <f>ROUND(F25*pop_essential_2007_bau!$V$5,0)</f>
        <v>8</v>
      </c>
      <c r="G53" t="s">
        <v>40</v>
      </c>
    </row>
    <row r="54" spans="1:7" x14ac:dyDescent="0.25">
      <c r="A54">
        <f>ROUND(A26*pop_essential_2007_bau!$V$3,0)</f>
        <v>83</v>
      </c>
      <c r="B54">
        <v>5</v>
      </c>
      <c r="E54">
        <f>ROUND(E26*pop_essential_2007_bau!$V$3,0)</f>
        <v>0</v>
      </c>
      <c r="F54">
        <f>ROUND(F26*pop_essential_2007_bau!$V$3,0)</f>
        <v>0</v>
      </c>
      <c r="G54" t="s">
        <v>41</v>
      </c>
    </row>
    <row r="55" spans="1:7" x14ac:dyDescent="0.25">
      <c r="A55">
        <f>ROUND(A27*pop_essential_2007_bau!$V$3,0)</f>
        <v>111</v>
      </c>
      <c r="B55">
        <v>15</v>
      </c>
      <c r="E55">
        <f>ROUND(E27*pop_essential_2007_bau!$V$3,0)</f>
        <v>0</v>
      </c>
      <c r="F55">
        <f>ROUND(F27*pop_essential_2007_bau!$V$3,0)</f>
        <v>30</v>
      </c>
      <c r="G55" t="s">
        <v>43</v>
      </c>
    </row>
    <row r="56" spans="1:7" x14ac:dyDescent="0.25">
      <c r="A56">
        <f>ROUND(A28*pop_essential_2007_bau!$V$3,0)</f>
        <v>83</v>
      </c>
      <c r="B56">
        <v>5</v>
      </c>
      <c r="E56">
        <f>ROUND(E28*pop_essential_2007_bau!$V$3,0)</f>
        <v>0</v>
      </c>
      <c r="F56">
        <f>ROUND(F28*pop_essential_2007_bau!$V$3,0)</f>
        <v>0</v>
      </c>
      <c r="G5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pop_essential_2007_bau</vt:lpstr>
      <vt:lpstr>AZ splitter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2021-07-28T00:53:06Z</dcterms:created>
  <dcterms:modified xsi:type="dcterms:W3CDTF">2021-08-04T07:15:36Z</dcterms:modified>
</cp:coreProperties>
</file>