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rte\Burton_MAE7560\"/>
    </mc:Choice>
  </mc:AlternateContent>
  <xr:revisionPtr revIDLastSave="0" documentId="13_ncr:1_{4623E0BE-3840-424A-9C2E-236E0ECAE601}" xr6:coauthVersionLast="45" xr6:coauthVersionMax="45" xr10:uidLastSave="{00000000-0000-0000-0000-000000000000}"/>
  <bookViews>
    <workbookView xWindow="-108" yWindow="-108" windowWidth="23256" windowHeight="12576" tabRatio="894" activeTab="4" xr2:uid="{00000000-000D-0000-FFFF-FFFF00000000}"/>
  </bookViews>
  <sheets>
    <sheet name="general" sheetId="1" r:id="rId1"/>
    <sheet name="initialConditions" sheetId="23" r:id="rId2"/>
    <sheet name="truthStateIdx" sheetId="21" r:id="rId3"/>
    <sheet name="navStateIdx" sheetId="22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2" i="13"/>
  <c r="B2" i="13"/>
  <c r="E12" i="6"/>
  <c r="E11" i="6"/>
  <c r="E10" i="6"/>
  <c r="E9" i="6"/>
  <c r="E8" i="6"/>
  <c r="E7" i="6"/>
  <c r="E6" i="6"/>
  <c r="E5" i="6"/>
  <c r="E4" i="6"/>
  <c r="E3" i="6"/>
  <c r="E2" i="6"/>
  <c r="E11" i="14"/>
  <c r="E12" i="14"/>
  <c r="B3" i="23" l="1"/>
  <c r="E47" i="1"/>
  <c r="E48" i="1"/>
  <c r="E46" i="1"/>
  <c r="E39" i="1"/>
  <c r="E38" i="1"/>
  <c r="E51" i="1" l="1"/>
  <c r="E49" i="1"/>
  <c r="E50" i="1"/>
  <c r="E45" i="1"/>
  <c r="E44" i="1"/>
  <c r="E43" i="1"/>
  <c r="E42" i="1"/>
  <c r="E41" i="1"/>
  <c r="E40" i="1"/>
  <c r="E22" i="23" l="1"/>
  <c r="E23" i="23"/>
  <c r="E21" i="23"/>
  <c r="E20" i="23"/>
  <c r="E19" i="23"/>
  <c r="E18" i="23"/>
  <c r="E17" i="23"/>
  <c r="E16" i="23"/>
  <c r="E15" i="23"/>
  <c r="E14" i="23"/>
  <c r="E13" i="23"/>
  <c r="E12" i="23"/>
  <c r="E15" i="17"/>
  <c r="E14" i="17"/>
  <c r="E13" i="17"/>
  <c r="E12" i="17"/>
  <c r="E9" i="17"/>
  <c r="E10" i="17"/>
  <c r="E11" i="17"/>
  <c r="E8" i="17"/>
  <c r="E9" i="22"/>
  <c r="D8" i="22"/>
  <c r="E9" i="23"/>
  <c r="E10" i="23"/>
  <c r="E11" i="23"/>
  <c r="E8" i="23"/>
  <c r="E37" i="1" l="1"/>
  <c r="B8" i="1" l="1"/>
  <c r="B2" i="11" l="1"/>
  <c r="E36" i="1" l="1"/>
  <c r="E35" i="1" l="1"/>
  <c r="E33" i="1"/>
  <c r="E32" i="1"/>
  <c r="E31" i="1"/>
  <c r="E30" i="1"/>
  <c r="E29" i="1"/>
  <c r="E26" i="1" l="1"/>
  <c r="E25" i="1"/>
  <c r="E24" i="1"/>
  <c r="E28" i="1" l="1"/>
  <c r="E27" i="1" l="1"/>
  <c r="E34" i="1" l="1"/>
  <c r="E2" i="11"/>
  <c r="C2" i="17"/>
  <c r="E7" i="17" l="1"/>
  <c r="E6" i="17"/>
  <c r="E5" i="17"/>
  <c r="E4" i="17"/>
  <c r="E3" i="17"/>
  <c r="E2" i="17"/>
  <c r="E7" i="23"/>
  <c r="E6" i="23"/>
  <c r="E3" i="23"/>
  <c r="E2" i="23"/>
  <c r="C7" i="17"/>
  <c r="C6" i="17"/>
  <c r="C5" i="17"/>
  <c r="C4" i="17"/>
  <c r="C3" i="17"/>
  <c r="E10" i="14"/>
  <c r="E9" i="14"/>
  <c r="E8" i="14"/>
  <c r="E7" i="14"/>
  <c r="E6" i="14"/>
  <c r="E5" i="14"/>
  <c r="E4" i="14"/>
  <c r="E3" i="14"/>
  <c r="E2" i="14"/>
  <c r="E5" i="23" l="1"/>
  <c r="E4" i="23"/>
  <c r="C9" i="22"/>
  <c r="B8" i="22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5" i="1"/>
  <c r="E3" i="1"/>
  <c r="E2" i="1"/>
  <c r="E19" i="1" l="1"/>
  <c r="E20" i="1"/>
  <c r="E4" i="1"/>
  <c r="E5" i="1"/>
  <c r="E23" i="1" l="1"/>
  <c r="E22" i="1"/>
  <c r="E21" i="1"/>
  <c r="B3" i="16" l="1"/>
</calcChain>
</file>

<file path=xl/sharedStrings.xml><?xml version="1.0" encoding="utf-8"?>
<sst xmlns="http://schemas.openxmlformats.org/spreadsheetml/2006/main" count="416" uniqueCount="230">
  <si>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</si>
  <si>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</si>
  <si>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</si>
  <si>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</si>
  <si>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</si>
  <si>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</si>
  <si>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</si>
  <si>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</si>
  <si>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</si>
  <si>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n_inertialMeas</t>
  </si>
  <si>
    <t>number of Monte Carlo runs</t>
  </si>
  <si>
    <t>number of "model replacement" measurements</t>
  </si>
  <si>
    <t>hrs2min</t>
  </si>
  <si>
    <t>min2sec</t>
  </si>
  <si>
    <t>hrs2sec</t>
  </si>
  <si>
    <t>g2mps2</t>
  </si>
  <si>
    <t>errorPropTestEnable</t>
  </si>
  <si>
    <t>flag to enable error propagation test</t>
  </si>
  <si>
    <t>deg</t>
  </si>
  <si>
    <t>dt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</si>
  <si>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</si>
  <si>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</si>
  <si>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</si>
  <si>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</si>
  <si>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</si>
  <si>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</si>
  <si>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</si>
  <si>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</si>
  <si>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</si>
  <si>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</si>
  <si>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</si>
  <si>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</si>
  <si>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</si>
  <si>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</si>
  <si>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</si>
  <si>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T</t>
  </si>
  <si>
    <t>MU</t>
  </si>
  <si>
    <t>corrRV</t>
  </si>
  <si>
    <t>Orb_alt0</t>
  </si>
  <si>
    <t>Orb_altf</t>
  </si>
  <si>
    <t>R_M</t>
  </si>
  <si>
    <t>R_EQ</t>
  </si>
  <si>
    <t>lx</t>
  </si>
  <si>
    <t>ly</t>
  </si>
  <si>
    <t>lz</t>
  </si>
  <si>
    <t>km^3/s^2</t>
  </si>
  <si>
    <t>km</t>
  </si>
  <si>
    <t>deg/day</t>
  </si>
  <si>
    <t>Simulation timestep</t>
  </si>
  <si>
    <t>Simulation time</t>
  </si>
  <si>
    <t>Period of Orbit</t>
  </si>
  <si>
    <t>n_Qnoise</t>
  </si>
  <si>
    <t>number of Process noise componenets</t>
  </si>
  <si>
    <t>gravity</t>
  </si>
  <si>
    <t>Correlatation of position and velocity</t>
  </si>
  <si>
    <t>Initial Altitude of mapping orbit</t>
  </si>
  <si>
    <t>Final Altitude of mapping orbit</t>
  </si>
  <si>
    <t>Moon's mean radius</t>
  </si>
  <si>
    <t>Moon's equatorial radius</t>
  </si>
  <si>
    <t>Moon's rotational rate</t>
  </si>
  <si>
    <t>x component of lever arm to TC (in body frame)</t>
  </si>
  <si>
    <t>y component of lever arm to TC (in body frame)</t>
  </si>
  <si>
    <t>z component of lever arm to TC (in body frame)</t>
  </si>
  <si>
    <t>gbias</t>
  </si>
  <si>
    <t>ri_x</t>
  </si>
  <si>
    <t>x component of initial position of spacecraft(inertial)</t>
  </si>
  <si>
    <t>ri_y</t>
  </si>
  <si>
    <t>y component of initial position of spacecraft(inertial)</t>
  </si>
  <si>
    <t>ri_z</t>
  </si>
  <si>
    <t>z component of initial position of spacecraft(inertial)</t>
  </si>
  <si>
    <t>vi_x</t>
  </si>
  <si>
    <t>km/s</t>
  </si>
  <si>
    <t>vi_y</t>
  </si>
  <si>
    <t>vi_z</t>
  </si>
  <si>
    <t>del_rsx</t>
  </si>
  <si>
    <t>del_rsy</t>
  </si>
  <si>
    <t>del_rsz</t>
  </si>
  <si>
    <t>del_vsx</t>
  </si>
  <si>
    <t>del_vsy</t>
  </si>
  <si>
    <t>del_vsz</t>
  </si>
  <si>
    <t>W_MOON</t>
  </si>
  <si>
    <t>MatlabValues</t>
  </si>
  <si>
    <t>processVisualOdometryEnable</t>
  </si>
  <si>
    <t>Injected satellite position error</t>
  </si>
  <si>
    <t>Injected satellite velocity error</t>
  </si>
  <si>
    <t>n_MonteCarloRuns</t>
  </si>
  <si>
    <t>m^2/s^3</t>
  </si>
  <si>
    <t>3-sigma non-gravitational process noise</t>
  </si>
  <si>
    <t>flag to enable processing of VO measurements</t>
  </si>
  <si>
    <t>pixels</t>
  </si>
  <si>
    <t>n_features</t>
  </si>
  <si>
    <t>features</t>
  </si>
  <si>
    <t>alpha</t>
  </si>
  <si>
    <t>thz_c</t>
  </si>
  <si>
    <t>thy_c</t>
  </si>
  <si>
    <t>thx_c</t>
  </si>
  <si>
    <t>z angle of a ZYX euler angle sequence to define C orientation wrt body</t>
  </si>
  <si>
    <t>y angle of a ZYX euler angle sequence to define C orientation wrt body</t>
  </si>
  <si>
    <t>x angle of a ZYX euler angle sequence to define C orientation wrt body</t>
  </si>
  <si>
    <t>days2hrs</t>
  </si>
  <si>
    <t>focal_length</t>
  </si>
  <si>
    <t>microns</t>
  </si>
  <si>
    <t>mm</t>
  </si>
  <si>
    <t>Hresolution</t>
  </si>
  <si>
    <t>Vresolution</t>
  </si>
  <si>
    <t>camera focal length</t>
  </si>
  <si>
    <t>pixel pitch</t>
  </si>
  <si>
    <t>horizontal resolution</t>
  </si>
  <si>
    <t>vertical resolution</t>
  </si>
  <si>
    <t>detector skewness</t>
  </si>
  <si>
    <t>number of features to detect</t>
  </si>
  <si>
    <t>pixel_pitch</t>
  </si>
  <si>
    <t>vo_iterations</t>
  </si>
  <si>
    <t>number of MLE iterations to refine the direction of motion estimate</t>
  </si>
  <si>
    <t>flag to enable printing of VO diagnostic data</t>
  </si>
  <si>
    <t>vo_diagnostics_enable</t>
  </si>
  <si>
    <t>use_approx_cam_attitude_change_enable</t>
  </si>
  <si>
    <t>flag to enable approximate modeling or moon-referenced camera attitude change</t>
  </si>
  <si>
    <t>correlated_kalman_update_enable</t>
  </si>
  <si>
    <t>flag to enable correlated Kalman update</t>
  </si>
  <si>
    <t>qv1</t>
  </si>
  <si>
    <t>qv2</t>
  </si>
  <si>
    <t>qv3</t>
  </si>
  <si>
    <t>qv4</t>
  </si>
  <si>
    <t>Initial vechivle attitude quaternion</t>
  </si>
  <si>
    <t>cam_att</t>
  </si>
  <si>
    <t>br</t>
  </si>
  <si>
    <t>h</t>
  </si>
  <si>
    <t>ba</t>
  </si>
  <si>
    <t>del_br</t>
  </si>
  <si>
    <t>Injected range bias error</t>
  </si>
  <si>
    <t>del_gx</t>
  </si>
  <si>
    <t>del_gy</t>
  </si>
  <si>
    <t>del_gz</t>
  </si>
  <si>
    <t>Injected gravity bias error</t>
  </si>
  <si>
    <t>del_h</t>
  </si>
  <si>
    <t>Injected terrain height error</t>
  </si>
  <si>
    <t>del_acclx</t>
  </si>
  <si>
    <t>del_accly</t>
  </si>
  <si>
    <t>del_acclz</t>
  </si>
  <si>
    <t>Injected accelerometer bias error</t>
  </si>
  <si>
    <t>qc1</t>
  </si>
  <si>
    <t>qc2</t>
  </si>
  <si>
    <t>qc3</t>
  </si>
  <si>
    <t>qc4</t>
  </si>
  <si>
    <t>bri</t>
  </si>
  <si>
    <t>ei_x</t>
  </si>
  <si>
    <t>ei_y</t>
  </si>
  <si>
    <t>ei_z</t>
  </si>
  <si>
    <t>hi</t>
  </si>
  <si>
    <t>baccli_x</t>
  </si>
  <si>
    <t>baccli_y</t>
  </si>
  <si>
    <t>baccli_z</t>
  </si>
  <si>
    <t>Initial camera oreintation quaternion</t>
  </si>
  <si>
    <t>Initial range bias</t>
  </si>
  <si>
    <t>x component of intial gravity bias</t>
  </si>
  <si>
    <t>y component of intial gravity bias</t>
  </si>
  <si>
    <t>z component of intial gravity bias</t>
  </si>
  <si>
    <t>Initial height of terrain</t>
  </si>
  <si>
    <t>x component of initial accelerometer bias</t>
  </si>
  <si>
    <t>y component of initial accelerometer bias</t>
  </si>
  <si>
    <t>tau_r</t>
  </si>
  <si>
    <t xml:space="preserve">Range Bias time constant </t>
  </si>
  <si>
    <t>d_g</t>
  </si>
  <si>
    <t xml:space="preserve">distance correlation in gravity </t>
  </si>
  <si>
    <t xml:space="preserve">d_h </t>
  </si>
  <si>
    <t xml:space="preserve">distance correlation in height </t>
  </si>
  <si>
    <t>ax_star_tf</t>
  </si>
  <si>
    <t>ay_star_tf</t>
  </si>
  <si>
    <t>az_star_tf</t>
  </si>
  <si>
    <t>vx_star_tf</t>
  </si>
  <si>
    <t>vy_star_tf</t>
  </si>
  <si>
    <t>vz_star_tf</t>
  </si>
  <si>
    <t>rx_star_tf</t>
  </si>
  <si>
    <t>m/s2</t>
  </si>
  <si>
    <t>m/s</t>
  </si>
  <si>
    <t>Desired downrange accl at final time</t>
  </si>
  <si>
    <t>Desired vertical accl at final time</t>
  </si>
  <si>
    <t>Desired downrange vel at final time</t>
  </si>
  <si>
    <t>desired toucdown velocity</t>
  </si>
  <si>
    <t>ry_star_tf</t>
  </si>
  <si>
    <t>rz_star_tf</t>
  </si>
  <si>
    <t>Desired x postion at final time</t>
  </si>
  <si>
    <t>Desired y postion at final time</t>
  </si>
  <si>
    <t>Desired z postion at final time</t>
  </si>
  <si>
    <t>omega_moon</t>
  </si>
  <si>
    <t>mu</t>
  </si>
  <si>
    <t>rad/s</t>
  </si>
  <si>
    <t>Moon rotation rate</t>
  </si>
  <si>
    <t>m3/s2</t>
  </si>
  <si>
    <t>Moon gravitational constant</t>
  </si>
  <si>
    <t xml:space="preserve">r_moon </t>
  </si>
  <si>
    <t>Radius of moon</t>
  </si>
  <si>
    <t>tau_a</t>
  </si>
  <si>
    <t>mg</t>
  </si>
  <si>
    <t>m/s3</t>
  </si>
  <si>
    <t>m/s4</t>
  </si>
  <si>
    <t>sig_br</t>
  </si>
  <si>
    <t>sig_epsx</t>
  </si>
  <si>
    <t>sig_epsy</t>
  </si>
  <si>
    <t>sig_epsz</t>
  </si>
  <si>
    <t>sig_h</t>
  </si>
  <si>
    <t>sig_acclx</t>
  </si>
  <si>
    <t>sig_accly</t>
  </si>
  <si>
    <t>sig_acclz</t>
  </si>
  <si>
    <t>m/s^2</t>
  </si>
  <si>
    <t>3-sigma gravity bias uncertainty</t>
  </si>
  <si>
    <t>3-sigma initial range bias uncertainty</t>
  </si>
  <si>
    <t xml:space="preserve">3-sigma lander height uncertainty </t>
  </si>
  <si>
    <t xml:space="preserve">3-sigma acclerometer bias uncertatintiy </t>
  </si>
  <si>
    <t>3-sigma initial lander position uncertainty</t>
  </si>
  <si>
    <t>3-sigma initial lander velocity uncertainty</t>
  </si>
  <si>
    <t>sig_rx</t>
  </si>
  <si>
    <t>sig_ry</t>
  </si>
  <si>
    <t>sig_rz</t>
  </si>
  <si>
    <t>sig_vz</t>
  </si>
  <si>
    <t>sig_vy</t>
  </si>
  <si>
    <t xml:space="preserve">Accelerometer bias time constant </t>
  </si>
  <si>
    <t>Q_nongrav</t>
  </si>
  <si>
    <t>sig_rbias_ss</t>
  </si>
  <si>
    <t>sig_abias_ss</t>
  </si>
  <si>
    <t>sig_grav_ss</t>
  </si>
  <si>
    <t>sig_h_ss</t>
  </si>
  <si>
    <t>vrw</t>
  </si>
  <si>
    <t>Velocity Random Walk</t>
  </si>
  <si>
    <t>3-sigma range bias uncertainty at steady state</t>
  </si>
  <si>
    <t>3-sigma accleromenter bias uncertainty at steady state</t>
  </si>
  <si>
    <t>3-sigma gravity bias uncertainty at steady state</t>
  </si>
  <si>
    <t>3-sigma height bias uncertainty at steady state</t>
  </si>
  <si>
    <t>sig_vx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</si>
</sst>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1" fontId="0" fillId="0" borderId="0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165" fontId="1" fillId="0" borderId="10" xfId="0" applyNumberFormat="1" applyFont="1" applyBorder="1"/>
    <xf numFmtId="0" fontId="0" fillId="0" borderId="1" xfId="0" applyFont="1" applyFill="1" applyBorder="1"/>
    <xf numFmtId="1" fontId="0" fillId="0" borderId="2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2" borderId="4" xfId="0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5" xfId="0" applyNumberFormat="1" applyFill="1" applyBorder="1"/>
    <xf numFmtId="0" fontId="1" fillId="0" borderId="1" xfId="0" applyFont="1" applyFill="1" applyBorder="1"/>
    <xf numFmtId="165" fontId="1" fillId="0" borderId="2" xfId="0" applyNumberFormat="1" applyFont="1" applyFill="1" applyBorder="1"/>
    <xf numFmtId="0" fontId="1" fillId="0" borderId="2" xfId="0" applyFont="1" applyFill="1" applyBorder="1"/>
    <xf numFmtId="164" fontId="1" fillId="0" borderId="3" xfId="0" applyNumberFormat="1" applyFont="1" applyFill="1" applyBorder="1"/>
    <xf numFmtId="165" fontId="0" fillId="0" borderId="2" xfId="0" applyNumberFormat="1" applyFill="1" applyBorder="1"/>
    <xf numFmtId="164" fontId="0" fillId="0" borderId="3" xfId="0" applyNumberFormat="1" applyFill="1" applyBorder="1"/>
    <xf numFmtId="165" fontId="0" fillId="0" borderId="0" xfId="0" applyNumberFormat="1" applyFill="1" applyBorder="1"/>
    <xf numFmtId="164" fontId="0" fillId="0" borderId="5" xfId="0" applyNumberFormat="1" applyFill="1" applyBorder="1"/>
    <xf numFmtId="1" fontId="0" fillId="0" borderId="0" xfId="0" applyNumberFormat="1" applyFill="1" applyBorder="1"/>
    <xf numFmtId="11" fontId="0" fillId="0" borderId="0" xfId="0" applyNumberFormat="1" applyFill="1" applyBorder="1"/>
    <xf numFmtId="167" fontId="0" fillId="0" borderId="0" xfId="0" applyNumberFormat="1" applyFill="1" applyBorder="1"/>
    <xf numFmtId="1" fontId="0" fillId="0" borderId="7" xfId="0" applyNumberFormat="1" applyFill="1" applyBorder="1"/>
    <xf numFmtId="164" fontId="0" fillId="0" borderId="8" xfId="0" applyNumberFormat="1" applyFill="1" applyBorder="1"/>
    <xf numFmtId="1" fontId="0" fillId="0" borderId="2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1" fontId="0" fillId="0" borderId="5" xfId="0" applyNumberFormat="1" applyBorder="1"/>
    <xf numFmtId="11" fontId="0" fillId="0" borderId="8" xfId="0" applyNumberFormat="1" applyBorder="1"/>
    <xf numFmtId="0" fontId="0" fillId="0" borderId="2" xfId="0" applyFont="1" applyFill="1" applyBorder="1"/>
    <xf numFmtId="0" fontId="0" fillId="0" borderId="10" xfId="0" applyFont="1" applyFill="1" applyBorder="1"/>
    <xf numFmtId="0" fontId="0" fillId="0" borderId="10" xfId="0" applyBorder="1"/>
    <xf numFmtId="11" fontId="1" fillId="0" borderId="3" xfId="0" applyNumberFormat="1" applyFont="1" applyBorder="1"/>
    <xf numFmtId="11" fontId="0" fillId="0" borderId="5" xfId="0" applyNumberFormat="1" applyFont="1" applyBorder="1"/>
    <xf numFmtId="11" fontId="0" fillId="0" borderId="8" xfId="0" applyNumberFormat="1" applyFont="1" applyBorder="1"/>
    <xf numFmtId="11" fontId="0" fillId="0" borderId="3" xfId="0" applyNumberFormat="1" applyBorder="1"/>
    <xf numFmtId="11" fontId="0" fillId="0" borderId="11" xfId="0" applyNumberFormat="1" applyBorder="1"/>
    <xf numFmtId="11" fontId="0" fillId="0" borderId="2" xfId="0" applyNumberFormat="1" applyBorder="1"/>
    <xf numFmtId="11" fontId="0" fillId="0" borderId="10" xfId="0" applyNumberFormat="1" applyBorder="1"/>
    <xf numFmtId="11" fontId="0" fillId="0" borderId="0" xfId="0" applyNumberFormat="1"/>
    <xf numFmtId="11" fontId="2" fillId="0" borderId="0" xfId="0" applyNumberFormat="1" applyFont="1"/>
    <xf numFmtId="0" fontId="0" fillId="0" borderId="0" xfId="0" applyNumberFormat="1" applyFill="1" applyBorder="1"/>
    <xf numFmtId="0" fontId="1" fillId="0" borderId="12" xfId="0" applyFont="1" applyBorder="1"/>
    <xf numFmtId="165" fontId="1" fillId="0" borderId="13" xfId="0" applyNumberFormat="1" applyFont="1" applyBorder="1"/>
    <xf numFmtId="0" fontId="1" fillId="0" borderId="13" xfId="0" applyFont="1" applyBorder="1"/>
    <xf numFmtId="164" fontId="1" fillId="0" borderId="14" xfId="0" applyNumberFormat="1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opLeftCell="A13" zoomScale="85" zoomScaleNormal="85" workbookViewId="0">
      <selection activeCell="D20" sqref="D20"/>
    </sheetView>
  </sheetViews>
  <sheetFormatPr defaultRowHeight="14.4" x14ac:dyDescent="0.3"/>
  <cols>
    <col min="1" max="1" width="39.6640625" bestFit="1" customWidth="1"/>
    <col min="2" max="2" width="12.88671875" style="2" bestFit="1" customWidth="1"/>
    <col min="3" max="3" width="16.5546875" bestFit="1" customWidth="1"/>
    <col min="4" max="4" width="75.5546875" bestFit="1" customWidth="1"/>
    <col min="5" max="5" width="16.44140625" style="1" bestFit="1" customWidth="1"/>
    <col min="6" max="6" width="25" bestFit="1" customWidth="1"/>
  </cols>
  <sheetData>
    <row r="1" spans="1:5" x14ac:dyDescent="0.3">
      <c r="A1" s="42" t="s">
        <v>3</v>
      </c>
      <c r="B1" s="43" t="s">
        <v>0</v>
      </c>
      <c r="C1" s="44" t="s">
        <v>2</v>
      </c>
      <c r="D1" s="44" t="s">
        <v>1</v>
      </c>
      <c r="E1" s="45" t="s">
        <v>81</v>
      </c>
    </row>
    <row r="2" spans="1:5" x14ac:dyDescent="0.3">
      <c r="A2" s="36" t="s">
        <v>6</v>
      </c>
      <c r="B2" s="46">
        <v>2</v>
      </c>
      <c r="C2" s="37" t="s">
        <v>5</v>
      </c>
      <c r="D2" s="37" t="s">
        <v>7</v>
      </c>
      <c r="E2" s="47">
        <f t="shared" ref="E2:E10" si="0">B2</f>
        <v>2</v>
      </c>
    </row>
    <row r="3" spans="1:5" x14ac:dyDescent="0.3">
      <c r="A3" s="15" t="s">
        <v>19</v>
      </c>
      <c r="B3" s="48">
        <v>0.25</v>
      </c>
      <c r="C3" s="13" t="s">
        <v>5</v>
      </c>
      <c r="D3" s="13" t="s">
        <v>48</v>
      </c>
      <c r="E3" s="49">
        <f t="shared" si="0"/>
        <v>0.25</v>
      </c>
    </row>
    <row r="4" spans="1:5" x14ac:dyDescent="0.3">
      <c r="A4" s="15" t="s">
        <v>34</v>
      </c>
      <c r="B4" s="48">
        <v>550</v>
      </c>
      <c r="C4" s="13" t="s">
        <v>5</v>
      </c>
      <c r="D4" s="13" t="s">
        <v>49</v>
      </c>
      <c r="E4" s="49">
        <f t="shared" si="0"/>
        <v>550</v>
      </c>
    </row>
    <row r="5" spans="1:5" x14ac:dyDescent="0.3">
      <c r="A5" s="15" t="s">
        <v>35</v>
      </c>
      <c r="B5" s="48">
        <f>2*PI()/SQRT(B9)*((B11+B12+2*B13)/2)^(3/2)</f>
        <v>6809.4202019908689</v>
      </c>
      <c r="C5" s="13" t="s">
        <v>5</v>
      </c>
      <c r="D5" s="13" t="s">
        <v>50</v>
      </c>
      <c r="E5" s="49">
        <f>B5</f>
        <v>6809.4202019908689</v>
      </c>
    </row>
    <row r="6" spans="1:5" x14ac:dyDescent="0.3">
      <c r="A6" s="15" t="s">
        <v>9</v>
      </c>
      <c r="B6" s="50">
        <v>3</v>
      </c>
      <c r="C6" s="13" t="s">
        <v>4</v>
      </c>
      <c r="D6" s="13" t="s">
        <v>11</v>
      </c>
      <c r="E6" s="49">
        <f>B6</f>
        <v>3</v>
      </c>
    </row>
    <row r="7" spans="1:5" x14ac:dyDescent="0.3">
      <c r="A7" s="15" t="s">
        <v>51</v>
      </c>
      <c r="B7" s="50">
        <v>15</v>
      </c>
      <c r="C7" s="13" t="s">
        <v>4</v>
      </c>
      <c r="D7" s="13" t="s">
        <v>52</v>
      </c>
      <c r="E7" s="49">
        <f>B7</f>
        <v>15</v>
      </c>
    </row>
    <row r="8" spans="1:5" x14ac:dyDescent="0.3">
      <c r="A8" s="15" t="s">
        <v>85</v>
      </c>
      <c r="B8" s="50">
        <f>12*6</f>
        <v>72</v>
      </c>
      <c r="C8" s="13" t="s">
        <v>4</v>
      </c>
      <c r="D8" s="13" t="s">
        <v>10</v>
      </c>
      <c r="E8" s="49">
        <f t="shared" si="0"/>
        <v>72</v>
      </c>
    </row>
    <row r="9" spans="1:5" x14ac:dyDescent="0.3">
      <c r="A9" s="15" t="s">
        <v>36</v>
      </c>
      <c r="B9" s="51">
        <v>4902.8010759999997</v>
      </c>
      <c r="C9" s="13" t="s">
        <v>45</v>
      </c>
      <c r="D9" s="13" t="s">
        <v>53</v>
      </c>
      <c r="E9" s="49">
        <f>B9*1000^3</f>
        <v>4902801076000</v>
      </c>
    </row>
    <row r="10" spans="1:5" x14ac:dyDescent="0.3">
      <c r="A10" s="15" t="s">
        <v>37</v>
      </c>
      <c r="B10" s="48">
        <v>0</v>
      </c>
      <c r="C10" s="13" t="s">
        <v>4</v>
      </c>
      <c r="D10" s="13" t="s">
        <v>54</v>
      </c>
      <c r="E10" s="49">
        <f t="shared" si="0"/>
        <v>0</v>
      </c>
    </row>
    <row r="11" spans="1:5" x14ac:dyDescent="0.3">
      <c r="A11" s="15" t="s">
        <v>38</v>
      </c>
      <c r="B11" s="48">
        <v>100</v>
      </c>
      <c r="C11" s="13" t="s">
        <v>46</v>
      </c>
      <c r="D11" s="13" t="s">
        <v>55</v>
      </c>
      <c r="E11" s="49">
        <f>B11*1000</f>
        <v>100000</v>
      </c>
    </row>
    <row r="12" spans="1:5" x14ac:dyDescent="0.3">
      <c r="A12" s="15" t="s">
        <v>39</v>
      </c>
      <c r="B12" s="48">
        <v>10</v>
      </c>
      <c r="C12" s="13" t="s">
        <v>46</v>
      </c>
      <c r="D12" s="13" t="s">
        <v>56</v>
      </c>
      <c r="E12" s="49">
        <f>B12*1000</f>
        <v>10000</v>
      </c>
    </row>
    <row r="13" spans="1:5" x14ac:dyDescent="0.3">
      <c r="A13" s="15" t="s">
        <v>40</v>
      </c>
      <c r="B13" s="48">
        <v>1737.4</v>
      </c>
      <c r="C13" s="13" t="s">
        <v>46</v>
      </c>
      <c r="D13" s="13" t="s">
        <v>57</v>
      </c>
      <c r="E13" s="49">
        <f>B13*1000</f>
        <v>1737400</v>
      </c>
    </row>
    <row r="14" spans="1:5" x14ac:dyDescent="0.3">
      <c r="A14" s="15" t="s">
        <v>41</v>
      </c>
      <c r="B14" s="48">
        <v>1737.4</v>
      </c>
      <c r="C14" s="13" t="s">
        <v>46</v>
      </c>
      <c r="D14" s="13" t="s">
        <v>58</v>
      </c>
      <c r="E14" s="49">
        <f>B14*1000</f>
        <v>1737400</v>
      </c>
    </row>
    <row r="15" spans="1:5" x14ac:dyDescent="0.3">
      <c r="A15" s="15" t="s">
        <v>80</v>
      </c>
      <c r="B15" s="48">
        <v>13.17635815</v>
      </c>
      <c r="C15" s="13" t="s">
        <v>47</v>
      </c>
      <c r="D15" s="13" t="s">
        <v>59</v>
      </c>
      <c r="E15" s="49">
        <f>RADIANS(B15)/86400</f>
        <v>2.6616994576329732E-6</v>
      </c>
    </row>
    <row r="16" spans="1:5" x14ac:dyDescent="0.3">
      <c r="A16" s="15" t="s">
        <v>42</v>
      </c>
      <c r="B16" s="48">
        <v>0</v>
      </c>
      <c r="C16" s="13" t="s">
        <v>8</v>
      </c>
      <c r="D16" s="13" t="s">
        <v>60</v>
      </c>
      <c r="E16" s="49">
        <f>B16</f>
        <v>0</v>
      </c>
    </row>
    <row r="17" spans="1:5" x14ac:dyDescent="0.3">
      <c r="A17" s="15" t="s">
        <v>43</v>
      </c>
      <c r="B17" s="48">
        <v>0</v>
      </c>
      <c r="C17" s="13" t="s">
        <v>8</v>
      </c>
      <c r="D17" s="13" t="s">
        <v>61</v>
      </c>
      <c r="E17" s="49">
        <f>B17</f>
        <v>0</v>
      </c>
    </row>
    <row r="18" spans="1:5" x14ac:dyDescent="0.3">
      <c r="A18" s="15" t="s">
        <v>44</v>
      </c>
      <c r="B18" s="48">
        <v>0</v>
      </c>
      <c r="C18" s="13" t="s">
        <v>8</v>
      </c>
      <c r="D18" s="13" t="s">
        <v>62</v>
      </c>
      <c r="E18" s="49">
        <f>B18</f>
        <v>0</v>
      </c>
    </row>
    <row r="19" spans="1:5" x14ac:dyDescent="0.3">
      <c r="A19" s="15" t="s">
        <v>161</v>
      </c>
      <c r="B19" s="52">
        <v>55</v>
      </c>
      <c r="C19" s="51" t="s">
        <v>5</v>
      </c>
      <c r="D19" s="13" t="s">
        <v>162</v>
      </c>
      <c r="E19" s="49">
        <f t="shared" ref="E19:E20" si="1">B19</f>
        <v>55</v>
      </c>
    </row>
    <row r="20" spans="1:5" x14ac:dyDescent="0.3">
      <c r="A20" s="15" t="s">
        <v>193</v>
      </c>
      <c r="B20" s="52">
        <v>55</v>
      </c>
      <c r="C20" s="51" t="s">
        <v>5</v>
      </c>
      <c r="D20" s="13" t="s">
        <v>217</v>
      </c>
      <c r="E20" s="49">
        <f t="shared" si="1"/>
        <v>55</v>
      </c>
    </row>
    <row r="21" spans="1:5" x14ac:dyDescent="0.3">
      <c r="A21" s="15" t="s">
        <v>28</v>
      </c>
      <c r="B21" s="50">
        <v>0</v>
      </c>
      <c r="C21" s="13" t="s">
        <v>4</v>
      </c>
      <c r="D21" s="13" t="s">
        <v>29</v>
      </c>
      <c r="E21" s="49">
        <f t="shared" ref="E21:E23" si="2">B21</f>
        <v>0</v>
      </c>
    </row>
    <row r="22" spans="1:5" x14ac:dyDescent="0.3">
      <c r="A22" s="15" t="s">
        <v>16</v>
      </c>
      <c r="B22" s="50">
        <v>0</v>
      </c>
      <c r="C22" s="13" t="s">
        <v>4</v>
      </c>
      <c r="D22" s="13" t="s">
        <v>17</v>
      </c>
      <c r="E22" s="49">
        <f t="shared" si="2"/>
        <v>0</v>
      </c>
    </row>
    <row r="23" spans="1:5" x14ac:dyDescent="0.3">
      <c r="A23" s="15" t="s">
        <v>30</v>
      </c>
      <c r="B23" s="50">
        <v>0</v>
      </c>
      <c r="C23" s="13" t="s">
        <v>4</v>
      </c>
      <c r="D23" s="13" t="s">
        <v>31</v>
      </c>
      <c r="E23" s="49">
        <f t="shared" si="2"/>
        <v>0</v>
      </c>
    </row>
    <row r="24" spans="1:5" x14ac:dyDescent="0.3">
      <c r="A24" s="15" t="s">
        <v>93</v>
      </c>
      <c r="B24" s="48">
        <v>0</v>
      </c>
      <c r="C24" s="13" t="s">
        <v>18</v>
      </c>
      <c r="D24" s="13" t="s">
        <v>96</v>
      </c>
      <c r="E24" s="49">
        <f t="shared" ref="E24:E26" si="3">RADIANS(B24)</f>
        <v>0</v>
      </c>
    </row>
    <row r="25" spans="1:5" x14ac:dyDescent="0.3">
      <c r="A25" s="15" t="s">
        <v>94</v>
      </c>
      <c r="B25" s="48">
        <v>-90</v>
      </c>
      <c r="C25" s="13" t="s">
        <v>18</v>
      </c>
      <c r="D25" s="13" t="s">
        <v>97</v>
      </c>
      <c r="E25" s="49">
        <f t="shared" si="3"/>
        <v>-1.5707963267948966</v>
      </c>
    </row>
    <row r="26" spans="1:5" x14ac:dyDescent="0.3">
      <c r="A26" s="15" t="s">
        <v>95</v>
      </c>
      <c r="B26" s="48">
        <v>30</v>
      </c>
      <c r="C26" s="13" t="s">
        <v>18</v>
      </c>
      <c r="D26" s="13" t="s">
        <v>98</v>
      </c>
      <c r="E26" s="49">
        <f t="shared" si="3"/>
        <v>0.52359877559829882</v>
      </c>
    </row>
    <row r="27" spans="1:5" x14ac:dyDescent="0.3">
      <c r="A27" s="15" t="s">
        <v>90</v>
      </c>
      <c r="B27" s="48">
        <v>30</v>
      </c>
      <c r="C27" s="13" t="s">
        <v>91</v>
      </c>
      <c r="D27" s="13" t="s">
        <v>110</v>
      </c>
      <c r="E27" s="49">
        <f t="shared" ref="E27:E28" si="4">B27</f>
        <v>30</v>
      </c>
    </row>
    <row r="28" spans="1:5" x14ac:dyDescent="0.3">
      <c r="A28" s="15" t="s">
        <v>92</v>
      </c>
      <c r="B28" s="48">
        <v>0</v>
      </c>
      <c r="C28" s="13" t="s">
        <v>4</v>
      </c>
      <c r="D28" s="13" t="s">
        <v>109</v>
      </c>
      <c r="E28" s="49">
        <f t="shared" si="4"/>
        <v>0</v>
      </c>
    </row>
    <row r="29" spans="1:5" x14ac:dyDescent="0.3">
      <c r="A29" s="15" t="s">
        <v>100</v>
      </c>
      <c r="B29" s="48">
        <v>19</v>
      </c>
      <c r="C29" s="13" t="s">
        <v>102</v>
      </c>
      <c r="D29" s="13" t="s">
        <v>105</v>
      </c>
      <c r="E29" s="49">
        <f>B29/1000</f>
        <v>1.9E-2</v>
      </c>
    </row>
    <row r="30" spans="1:5" x14ac:dyDescent="0.3">
      <c r="A30" s="15" t="s">
        <v>111</v>
      </c>
      <c r="B30" s="48">
        <v>7</v>
      </c>
      <c r="C30" s="13" t="s">
        <v>101</v>
      </c>
      <c r="D30" s="13" t="s">
        <v>106</v>
      </c>
      <c r="E30" s="49">
        <f>B30*0.000001</f>
        <v>6.9999999999999999E-6</v>
      </c>
    </row>
    <row r="31" spans="1:5" x14ac:dyDescent="0.3">
      <c r="A31" s="15" t="s">
        <v>103</v>
      </c>
      <c r="B31" s="48">
        <v>2500</v>
      </c>
      <c r="C31" s="13" t="s">
        <v>89</v>
      </c>
      <c r="D31" s="13" t="s">
        <v>107</v>
      </c>
      <c r="E31" s="49">
        <f t="shared" ref="E31:E32" si="5">B31</f>
        <v>2500</v>
      </c>
    </row>
    <row r="32" spans="1:5" x14ac:dyDescent="0.3">
      <c r="A32" s="15" t="s">
        <v>104</v>
      </c>
      <c r="B32" s="48">
        <v>2500</v>
      </c>
      <c r="C32" s="13" t="s">
        <v>89</v>
      </c>
      <c r="D32" s="13" t="s">
        <v>108</v>
      </c>
      <c r="E32" s="49">
        <f t="shared" si="5"/>
        <v>2500</v>
      </c>
    </row>
    <row r="33" spans="1:5" x14ac:dyDescent="0.3">
      <c r="A33" s="15" t="s">
        <v>112</v>
      </c>
      <c r="B33" s="50">
        <v>5</v>
      </c>
      <c r="C33" s="13" t="s">
        <v>4</v>
      </c>
      <c r="D33" s="13" t="s">
        <v>113</v>
      </c>
      <c r="E33" s="49">
        <f>B33</f>
        <v>5</v>
      </c>
    </row>
    <row r="34" spans="1:5" x14ac:dyDescent="0.3">
      <c r="A34" s="38" t="s">
        <v>82</v>
      </c>
      <c r="B34" s="39">
        <v>0</v>
      </c>
      <c r="C34" s="40" t="s">
        <v>4</v>
      </c>
      <c r="D34" s="40" t="s">
        <v>88</v>
      </c>
      <c r="E34" s="41">
        <f t="shared" ref="E34:E35" si="6">B34</f>
        <v>0</v>
      </c>
    </row>
    <row r="35" spans="1:5" x14ac:dyDescent="0.3">
      <c r="A35" s="36" t="s">
        <v>115</v>
      </c>
      <c r="B35" s="55">
        <v>0</v>
      </c>
      <c r="C35" s="37" t="s">
        <v>4</v>
      </c>
      <c r="D35" s="37" t="s">
        <v>114</v>
      </c>
      <c r="E35" s="47">
        <f t="shared" si="6"/>
        <v>0</v>
      </c>
    </row>
    <row r="36" spans="1:5" x14ac:dyDescent="0.3">
      <c r="A36" s="15" t="s">
        <v>116</v>
      </c>
      <c r="B36" s="50">
        <v>0</v>
      </c>
      <c r="C36" s="13" t="s">
        <v>4</v>
      </c>
      <c r="D36" s="13" t="s">
        <v>117</v>
      </c>
      <c r="E36" s="49">
        <f t="shared" ref="E36" si="7">B36</f>
        <v>0</v>
      </c>
    </row>
    <row r="37" spans="1:5" x14ac:dyDescent="0.3">
      <c r="A37" s="6" t="s">
        <v>118</v>
      </c>
      <c r="B37" s="53">
        <v>0</v>
      </c>
      <c r="C37" s="14" t="s">
        <v>4</v>
      </c>
      <c r="D37" s="14" t="s">
        <v>119</v>
      </c>
      <c r="E37" s="54">
        <f t="shared" ref="E37:E50" si="8">B37</f>
        <v>0</v>
      </c>
    </row>
    <row r="38" spans="1:5" x14ac:dyDescent="0.3">
      <c r="A38" s="15" t="s">
        <v>163</v>
      </c>
      <c r="B38" s="2">
        <v>1737.5</v>
      </c>
      <c r="C38" s="13" t="s">
        <v>46</v>
      </c>
      <c r="D38" s="13" t="s">
        <v>164</v>
      </c>
      <c r="E38" s="1">
        <f>B38*1000</f>
        <v>1737500</v>
      </c>
    </row>
    <row r="39" spans="1:5" x14ac:dyDescent="0.3">
      <c r="A39" s="15" t="s">
        <v>165</v>
      </c>
      <c r="B39" s="2">
        <v>1737.5</v>
      </c>
      <c r="C39" s="13" t="s">
        <v>46</v>
      </c>
      <c r="D39" s="13" t="s">
        <v>166</v>
      </c>
      <c r="E39" s="1">
        <f>B39*1000</f>
        <v>1737500</v>
      </c>
    </row>
    <row r="40" spans="1:5" x14ac:dyDescent="0.3">
      <c r="A40" s="15" t="s">
        <v>167</v>
      </c>
      <c r="B40" s="2">
        <v>0</v>
      </c>
      <c r="C40" s="13" t="s">
        <v>174</v>
      </c>
      <c r="D40" s="13" t="s">
        <v>176</v>
      </c>
      <c r="E40" s="1">
        <f t="shared" si="8"/>
        <v>0</v>
      </c>
    </row>
    <row r="41" spans="1:5" x14ac:dyDescent="0.3">
      <c r="A41" s="15" t="s">
        <v>168</v>
      </c>
      <c r="B41" s="2">
        <v>1.62</v>
      </c>
      <c r="C41" s="13" t="s">
        <v>174</v>
      </c>
      <c r="D41" s="13" t="s">
        <v>177</v>
      </c>
      <c r="E41" s="1">
        <f t="shared" si="8"/>
        <v>1.62</v>
      </c>
    </row>
    <row r="42" spans="1:5" x14ac:dyDescent="0.3">
      <c r="A42" s="15" t="s">
        <v>169</v>
      </c>
      <c r="B42" s="2">
        <v>0</v>
      </c>
      <c r="C42" s="13" t="s">
        <v>174</v>
      </c>
      <c r="D42" s="13" t="s">
        <v>176</v>
      </c>
      <c r="E42" s="1">
        <f t="shared" si="8"/>
        <v>0</v>
      </c>
    </row>
    <row r="43" spans="1:5" x14ac:dyDescent="0.3">
      <c r="A43" s="15" t="s">
        <v>170</v>
      </c>
      <c r="B43" s="2">
        <v>0</v>
      </c>
      <c r="C43" s="13" t="s">
        <v>175</v>
      </c>
      <c r="D43" s="13" t="s">
        <v>178</v>
      </c>
      <c r="E43" s="1">
        <f t="shared" si="8"/>
        <v>0</v>
      </c>
    </row>
    <row r="44" spans="1:5" x14ac:dyDescent="0.3">
      <c r="A44" s="15" t="s">
        <v>171</v>
      </c>
      <c r="B44" s="2">
        <v>-1</v>
      </c>
      <c r="C44" s="13" t="s">
        <v>175</v>
      </c>
      <c r="D44" s="13" t="s">
        <v>179</v>
      </c>
      <c r="E44" s="1">
        <f t="shared" si="8"/>
        <v>-1</v>
      </c>
    </row>
    <row r="45" spans="1:5" x14ac:dyDescent="0.3">
      <c r="A45" s="15" t="s">
        <v>172</v>
      </c>
      <c r="B45" s="2">
        <v>0</v>
      </c>
      <c r="C45" s="13" t="s">
        <v>175</v>
      </c>
      <c r="D45" s="13" t="s">
        <v>178</v>
      </c>
      <c r="E45" s="1">
        <f t="shared" si="8"/>
        <v>0</v>
      </c>
    </row>
    <row r="46" spans="1:5" x14ac:dyDescent="0.3">
      <c r="A46" s="15" t="s">
        <v>173</v>
      </c>
      <c r="B46" s="2">
        <v>0</v>
      </c>
      <c r="C46" s="13" t="s">
        <v>46</v>
      </c>
      <c r="D46" s="13" t="s">
        <v>182</v>
      </c>
      <c r="E46" s="1">
        <f>B46*1000</f>
        <v>0</v>
      </c>
    </row>
    <row r="47" spans="1:5" x14ac:dyDescent="0.3">
      <c r="A47" s="15" t="s">
        <v>180</v>
      </c>
      <c r="B47" s="2">
        <v>1738</v>
      </c>
      <c r="C47" s="13" t="s">
        <v>46</v>
      </c>
      <c r="D47" s="13" t="s">
        <v>183</v>
      </c>
      <c r="E47" s="1">
        <f t="shared" ref="E47:E48" si="9">B47*1000</f>
        <v>1738000</v>
      </c>
    </row>
    <row r="48" spans="1:5" x14ac:dyDescent="0.3">
      <c r="A48" s="15" t="s">
        <v>181</v>
      </c>
      <c r="B48" s="2">
        <v>0</v>
      </c>
      <c r="C48" s="13" t="s">
        <v>46</v>
      </c>
      <c r="D48" s="13" t="s">
        <v>184</v>
      </c>
      <c r="E48" s="1">
        <f t="shared" si="9"/>
        <v>0</v>
      </c>
    </row>
    <row r="49" spans="1:5" x14ac:dyDescent="0.3">
      <c r="A49" t="s">
        <v>185</v>
      </c>
      <c r="B49" s="70">
        <v>2.7E-6</v>
      </c>
      <c r="C49" t="s">
        <v>187</v>
      </c>
      <c r="D49" s="13" t="s">
        <v>188</v>
      </c>
      <c r="E49" s="1">
        <f t="shared" si="8"/>
        <v>2.7E-6</v>
      </c>
    </row>
    <row r="50" spans="1:5" x14ac:dyDescent="0.3">
      <c r="A50" t="s">
        <v>186</v>
      </c>
      <c r="B50" s="71">
        <v>4904869500000</v>
      </c>
      <c r="C50" t="s">
        <v>189</v>
      </c>
      <c r="D50" s="13" t="s">
        <v>190</v>
      </c>
      <c r="E50" s="1">
        <f t="shared" si="8"/>
        <v>4904869500000</v>
      </c>
    </row>
    <row r="51" spans="1:5" x14ac:dyDescent="0.3">
      <c r="A51" t="s">
        <v>191</v>
      </c>
      <c r="B51" s="2">
        <v>1737.5</v>
      </c>
      <c r="C51" t="s">
        <v>46</v>
      </c>
      <c r="D51" s="13" t="s">
        <v>192</v>
      </c>
      <c r="E51" s="1">
        <f>B51*1000</f>
        <v>1737500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7" sqref="A6:B7"/>
    </sheetView>
  </sheetViews>
  <sheetFormatPr defaultRowHeight="14.4" x14ac:dyDescent="0.3"/>
  <cols>
    <col min="1" max="1" width="12.6640625" customWidth="1"/>
    <col min="2" max="2" width="20" customWidth="1"/>
  </cols>
  <sheetData>
    <row r="1" spans="1:2" x14ac:dyDescent="0.3">
      <c r="A1" t="s">
        <v>12</v>
      </c>
      <c r="B1">
        <v>60</v>
      </c>
    </row>
    <row r="2" spans="1:2" x14ac:dyDescent="0.3">
      <c r="A2" t="s">
        <v>13</v>
      </c>
      <c r="B2">
        <v>60</v>
      </c>
    </row>
    <row r="3" spans="1:2" x14ac:dyDescent="0.3">
      <c r="A3" t="s">
        <v>14</v>
      </c>
      <c r="B3">
        <f>hr2min*min2sec</f>
        <v>3600</v>
      </c>
    </row>
    <row r="4" spans="1:2" x14ac:dyDescent="0.3">
      <c r="A4" t="s">
        <v>15</v>
      </c>
      <c r="B4">
        <v>9.81</v>
      </c>
    </row>
    <row r="5" spans="1:2" x14ac:dyDescent="0.3">
      <c r="A5" t="s">
        <v>99</v>
      </c>
      <c r="B5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23"/>
  <sheetViews>
    <sheetView workbookViewId="0">
      <selection activeCell="C20" sqref="C20"/>
    </sheetView>
  </sheetViews>
  <sheetFormatPr defaultRowHeight="14.4" x14ac:dyDescent="0.3"/>
  <cols>
    <col min="1" max="1" width="8.5546875" bestFit="1" customWidth="1"/>
    <col min="2" max="2" width="12.5546875" bestFit="1" customWidth="1"/>
    <col min="4" max="4" width="72.44140625" bestFit="1" customWidth="1"/>
    <col min="5" max="5" width="15.44140625" style="70" bestFit="1" customWidth="1"/>
  </cols>
  <sheetData>
    <row r="1" spans="1:5" x14ac:dyDescent="0.3">
      <c r="A1" s="16" t="s">
        <v>3</v>
      </c>
      <c r="B1" s="17" t="s">
        <v>0</v>
      </c>
      <c r="C1" s="18" t="s">
        <v>2</v>
      </c>
      <c r="D1" s="18" t="s">
        <v>1</v>
      </c>
      <c r="E1" s="63" t="s">
        <v>81</v>
      </c>
    </row>
    <row r="2" spans="1:5" x14ac:dyDescent="0.3">
      <c r="A2" s="22" t="s">
        <v>64</v>
      </c>
      <c r="B2" s="23">
        <v>-390</v>
      </c>
      <c r="C2" s="22" t="s">
        <v>46</v>
      </c>
      <c r="D2" s="22" t="s">
        <v>65</v>
      </c>
      <c r="E2" s="64">
        <f t="shared" ref="E2:E4" si="0">B2*1000</f>
        <v>-390000</v>
      </c>
    </row>
    <row r="3" spans="1:5" x14ac:dyDescent="0.3">
      <c r="A3" s="24" t="s">
        <v>66</v>
      </c>
      <c r="B3" s="25">
        <f>10.3957+1737.5</f>
        <v>1747.8957</v>
      </c>
      <c r="C3" s="24" t="s">
        <v>46</v>
      </c>
      <c r="D3" s="24" t="s">
        <v>67</v>
      </c>
      <c r="E3" s="64">
        <f t="shared" si="0"/>
        <v>1747895.7</v>
      </c>
    </row>
    <row r="4" spans="1:5" x14ac:dyDescent="0.3">
      <c r="A4" s="26" t="s">
        <v>68</v>
      </c>
      <c r="B4" s="27">
        <v>0</v>
      </c>
      <c r="C4" s="26" t="s">
        <v>46</v>
      </c>
      <c r="D4" s="26" t="s">
        <v>69</v>
      </c>
      <c r="E4" s="65">
        <f t="shared" si="0"/>
        <v>0</v>
      </c>
    </row>
    <row r="5" spans="1:5" x14ac:dyDescent="0.3">
      <c r="A5" s="28" t="s">
        <v>70</v>
      </c>
      <c r="B5" s="25">
        <v>1.7</v>
      </c>
      <c r="C5" s="28" t="s">
        <v>71</v>
      </c>
      <c r="D5" s="22" t="s">
        <v>65</v>
      </c>
      <c r="E5" s="64">
        <f>B5*1000</f>
        <v>1700</v>
      </c>
    </row>
    <row r="6" spans="1:5" x14ac:dyDescent="0.3">
      <c r="A6" s="28" t="s">
        <v>72</v>
      </c>
      <c r="B6" s="25">
        <v>0</v>
      </c>
      <c r="C6" s="28" t="s">
        <v>71</v>
      </c>
      <c r="D6" s="24" t="s">
        <v>67</v>
      </c>
      <c r="E6" s="64">
        <f>B6*1000</f>
        <v>0</v>
      </c>
    </row>
    <row r="7" spans="1:5" x14ac:dyDescent="0.3">
      <c r="A7" s="24" t="s">
        <v>73</v>
      </c>
      <c r="B7" s="25">
        <v>0</v>
      </c>
      <c r="C7" s="24" t="s">
        <v>71</v>
      </c>
      <c r="D7" s="24" t="s">
        <v>69</v>
      </c>
      <c r="E7" s="64">
        <f>B7*1000</f>
        <v>0</v>
      </c>
    </row>
    <row r="8" spans="1:5" x14ac:dyDescent="0.3">
      <c r="A8" s="34" t="s">
        <v>120</v>
      </c>
      <c r="B8" s="35">
        <v>0</v>
      </c>
      <c r="C8" s="3">
        <v>0</v>
      </c>
      <c r="D8" s="3" t="s">
        <v>124</v>
      </c>
      <c r="E8" s="66">
        <f>B8</f>
        <v>0</v>
      </c>
    </row>
    <row r="9" spans="1:5" x14ac:dyDescent="0.3">
      <c r="A9" s="28" t="s">
        <v>121</v>
      </c>
      <c r="B9" s="21">
        <v>0</v>
      </c>
      <c r="C9" s="5">
        <v>0</v>
      </c>
      <c r="D9" s="5" t="s">
        <v>124</v>
      </c>
      <c r="E9" s="66">
        <f t="shared" ref="E9:E19" si="1">B9</f>
        <v>0</v>
      </c>
    </row>
    <row r="10" spans="1:5" x14ac:dyDescent="0.3">
      <c r="A10" s="28" t="s">
        <v>122</v>
      </c>
      <c r="B10" s="56">
        <v>0</v>
      </c>
      <c r="C10" s="5">
        <v>0</v>
      </c>
      <c r="D10" s="5" t="s">
        <v>124</v>
      </c>
      <c r="E10" s="66">
        <f t="shared" si="1"/>
        <v>0</v>
      </c>
    </row>
    <row r="11" spans="1:5" x14ac:dyDescent="0.3">
      <c r="A11" s="57" t="s">
        <v>123</v>
      </c>
      <c r="B11" s="7">
        <v>1</v>
      </c>
      <c r="C11" s="7">
        <v>0</v>
      </c>
      <c r="D11" s="7" t="s">
        <v>124</v>
      </c>
      <c r="E11" s="67">
        <f t="shared" si="1"/>
        <v>1</v>
      </c>
    </row>
    <row r="12" spans="1:5" x14ac:dyDescent="0.3">
      <c r="A12" s="60" t="s">
        <v>141</v>
      </c>
      <c r="B12" s="3">
        <v>0</v>
      </c>
      <c r="C12" s="3">
        <v>0</v>
      </c>
      <c r="D12" s="3" t="s">
        <v>153</v>
      </c>
      <c r="E12" s="68">
        <f t="shared" si="1"/>
        <v>0</v>
      </c>
    </row>
    <row r="13" spans="1:5" x14ac:dyDescent="0.3">
      <c r="A13" s="28" t="s">
        <v>142</v>
      </c>
      <c r="B13" s="56">
        <v>0</v>
      </c>
      <c r="C13" s="13">
        <v>0</v>
      </c>
      <c r="D13" s="13" t="s">
        <v>153</v>
      </c>
      <c r="E13" s="51">
        <f t="shared" si="1"/>
        <v>0</v>
      </c>
    </row>
    <row r="14" spans="1:5" x14ac:dyDescent="0.3">
      <c r="A14" s="28" t="s">
        <v>143</v>
      </c>
      <c r="B14" s="56">
        <v>0</v>
      </c>
      <c r="C14" s="13">
        <v>0</v>
      </c>
      <c r="D14" s="13" t="s">
        <v>153</v>
      </c>
      <c r="E14" s="51">
        <f t="shared" si="1"/>
        <v>0</v>
      </c>
    </row>
    <row r="15" spans="1:5" x14ac:dyDescent="0.3">
      <c r="A15" s="57" t="s">
        <v>144</v>
      </c>
      <c r="B15" s="7">
        <v>1</v>
      </c>
      <c r="C15" s="7">
        <v>0</v>
      </c>
      <c r="D15" s="7" t="s">
        <v>153</v>
      </c>
      <c r="E15" s="20">
        <f t="shared" si="1"/>
        <v>1</v>
      </c>
    </row>
    <row r="16" spans="1:5" x14ac:dyDescent="0.3">
      <c r="A16" s="61" t="s">
        <v>145</v>
      </c>
      <c r="B16" s="62">
        <v>0</v>
      </c>
      <c r="C16" s="62" t="s">
        <v>46</v>
      </c>
      <c r="D16" s="62" t="s">
        <v>154</v>
      </c>
      <c r="E16" s="69">
        <f t="shared" si="1"/>
        <v>0</v>
      </c>
    </row>
    <row r="17" spans="1:5" x14ac:dyDescent="0.3">
      <c r="A17" s="60" t="s">
        <v>146</v>
      </c>
      <c r="B17" s="3">
        <v>0</v>
      </c>
      <c r="C17" s="3">
        <v>0</v>
      </c>
      <c r="D17" s="3" t="s">
        <v>155</v>
      </c>
      <c r="E17" s="68">
        <f t="shared" si="1"/>
        <v>0</v>
      </c>
    </row>
    <row r="18" spans="1:5" x14ac:dyDescent="0.3">
      <c r="A18" s="28" t="s">
        <v>147</v>
      </c>
      <c r="B18" s="13">
        <v>0</v>
      </c>
      <c r="C18" s="13">
        <v>0</v>
      </c>
      <c r="D18" s="5" t="s">
        <v>156</v>
      </c>
      <c r="E18" s="19">
        <f t="shared" si="1"/>
        <v>0</v>
      </c>
    </row>
    <row r="19" spans="1:5" x14ac:dyDescent="0.3">
      <c r="A19" s="57" t="s">
        <v>148</v>
      </c>
      <c r="B19" s="7">
        <v>0</v>
      </c>
      <c r="C19" s="7">
        <v>0</v>
      </c>
      <c r="D19" s="7" t="s">
        <v>157</v>
      </c>
      <c r="E19" s="20">
        <f t="shared" si="1"/>
        <v>0</v>
      </c>
    </row>
    <row r="20" spans="1:5" x14ac:dyDescent="0.3">
      <c r="A20" s="61" t="s">
        <v>149</v>
      </c>
      <c r="B20" s="62">
        <v>0</v>
      </c>
      <c r="C20" s="62" t="s">
        <v>46</v>
      </c>
      <c r="D20" s="62" t="s">
        <v>158</v>
      </c>
      <c r="E20" s="68">
        <f>B20*1000</f>
        <v>0</v>
      </c>
    </row>
    <row r="21" spans="1:5" x14ac:dyDescent="0.3">
      <c r="A21" s="60" t="s">
        <v>150</v>
      </c>
      <c r="B21" s="3">
        <v>0</v>
      </c>
      <c r="C21" s="3">
        <v>0</v>
      </c>
      <c r="D21" s="3" t="s">
        <v>159</v>
      </c>
      <c r="E21" s="68">
        <f>B21</f>
        <v>0</v>
      </c>
    </row>
    <row r="22" spans="1:5" x14ac:dyDescent="0.3">
      <c r="A22" s="28" t="s">
        <v>151</v>
      </c>
      <c r="B22" s="13">
        <v>0</v>
      </c>
      <c r="C22" s="13">
        <v>0</v>
      </c>
      <c r="D22" s="5" t="s">
        <v>160</v>
      </c>
      <c r="E22" s="68">
        <f t="shared" ref="E22:E23" si="2">B22</f>
        <v>0</v>
      </c>
    </row>
    <row r="23" spans="1:5" x14ac:dyDescent="0.3">
      <c r="A23" s="57" t="s">
        <v>152</v>
      </c>
      <c r="B23" s="7">
        <v>0</v>
      </c>
      <c r="C23" s="7">
        <v>0</v>
      </c>
      <c r="D23" s="7" t="s">
        <v>160</v>
      </c>
      <c r="E23" s="68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workbookViewId="0">
      <selection activeCell="C8" sqref="C8"/>
    </sheetView>
  </sheetViews>
  <sheetFormatPr defaultRowHeight="14.4" x14ac:dyDescent="0.3"/>
  <cols>
    <col min="1" max="1" width="10.6640625" bestFit="1" customWidth="1"/>
    <col min="4" max="4" width="14.88671875" bestFit="1" customWidth="1"/>
    <col min="5" max="5" width="14.33203125" bestFit="1" customWidth="1"/>
  </cols>
  <sheetData>
    <row r="1" spans="1:5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3">
      <c r="A2" t="s">
        <v>20</v>
      </c>
      <c r="B2">
        <v>1</v>
      </c>
      <c r="C2">
        <v>3</v>
      </c>
      <c r="D2">
        <v>1</v>
      </c>
      <c r="E2">
        <v>3</v>
      </c>
    </row>
    <row r="3" spans="1:5" x14ac:dyDescent="0.3">
      <c r="A3" t="s">
        <v>21</v>
      </c>
      <c r="B3">
        <v>4</v>
      </c>
      <c r="C3">
        <v>6</v>
      </c>
      <c r="D3">
        <v>4</v>
      </c>
      <c r="E3">
        <v>6</v>
      </c>
    </row>
    <row r="4" spans="1:5" x14ac:dyDescent="0.3">
      <c r="A4" t="s">
        <v>22</v>
      </c>
      <c r="B4">
        <v>7</v>
      </c>
      <c r="C4">
        <v>10</v>
      </c>
      <c r="D4">
        <v>7</v>
      </c>
      <c r="E4">
        <v>10</v>
      </c>
    </row>
    <row r="5" spans="1:5" x14ac:dyDescent="0.3">
      <c r="A5" t="s">
        <v>125</v>
      </c>
      <c r="B5">
        <v>11</v>
      </c>
      <c r="C5">
        <v>14</v>
      </c>
      <c r="D5">
        <v>11</v>
      </c>
      <c r="E5">
        <v>14</v>
      </c>
    </row>
    <row r="6" spans="1:5" x14ac:dyDescent="0.3">
      <c r="A6" t="s">
        <v>126</v>
      </c>
      <c r="B6">
        <v>15</v>
      </c>
      <c r="C6">
        <v>15</v>
      </c>
      <c r="D6">
        <v>15</v>
      </c>
      <c r="E6">
        <v>15</v>
      </c>
    </row>
    <row r="7" spans="1:5" x14ac:dyDescent="0.3">
      <c r="A7" t="s">
        <v>63</v>
      </c>
      <c r="B7">
        <v>16</v>
      </c>
      <c r="C7">
        <v>18</v>
      </c>
      <c r="D7">
        <v>16</v>
      </c>
      <c r="E7">
        <v>18</v>
      </c>
    </row>
    <row r="8" spans="1:5" x14ac:dyDescent="0.3">
      <c r="A8" t="s">
        <v>127</v>
      </c>
      <c r="B8">
        <v>19</v>
      </c>
      <c r="C8">
        <v>19</v>
      </c>
      <c r="D8">
        <v>19</v>
      </c>
      <c r="E8">
        <v>19</v>
      </c>
    </row>
    <row r="9" spans="1:5" x14ac:dyDescent="0.3">
      <c r="A9" t="s">
        <v>128</v>
      </c>
      <c r="B9">
        <v>20</v>
      </c>
      <c r="C9">
        <v>22</v>
      </c>
      <c r="D9">
        <v>20</v>
      </c>
      <c r="E9">
        <v>22</v>
      </c>
    </row>
    <row r="10" spans="1:5" x14ac:dyDescent="0.3">
      <c r="A10" t="s">
        <v>32</v>
      </c>
      <c r="B10">
        <v>1</v>
      </c>
      <c r="C10">
        <v>10</v>
      </c>
      <c r="D10">
        <v>1</v>
      </c>
      <c r="E10">
        <v>10</v>
      </c>
    </row>
    <row r="11" spans="1:5" x14ac:dyDescent="0.3">
      <c r="A11" t="s">
        <v>33</v>
      </c>
      <c r="B11">
        <v>11</v>
      </c>
      <c r="C11">
        <v>22</v>
      </c>
      <c r="D11">
        <v>11</v>
      </c>
      <c r="E11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workbookViewId="0">
      <selection activeCell="E1" sqref="E1"/>
    </sheetView>
  </sheetViews>
  <sheetFormatPr defaultRowHeight="14.4" x14ac:dyDescent="0.3"/>
  <cols>
    <col min="1" max="1" width="10.6640625" bestFit="1" customWidth="1"/>
    <col min="4" max="4" width="14.88671875" bestFit="1" customWidth="1"/>
    <col min="5" max="5" width="14.33203125" bestFit="1" customWidth="1"/>
  </cols>
  <sheetData>
    <row r="1" spans="1:5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3">
      <c r="A2" t="s">
        <v>20</v>
      </c>
      <c r="B2">
        <v>1</v>
      </c>
      <c r="C2">
        <v>3</v>
      </c>
      <c r="D2">
        <v>1</v>
      </c>
      <c r="E2">
        <v>3</v>
      </c>
    </row>
    <row r="3" spans="1:5" x14ac:dyDescent="0.3">
      <c r="A3" t="s">
        <v>21</v>
      </c>
      <c r="B3">
        <v>4</v>
      </c>
      <c r="C3">
        <v>6</v>
      </c>
      <c r="D3">
        <v>4</v>
      </c>
      <c r="E3">
        <v>6</v>
      </c>
    </row>
    <row r="4" spans="1:5" x14ac:dyDescent="0.3">
      <c r="A4" t="s">
        <v>126</v>
      </c>
      <c r="B4">
        <v>7</v>
      </c>
      <c r="C4">
        <v>7</v>
      </c>
      <c r="D4">
        <v>7</v>
      </c>
      <c r="E4">
        <v>7</v>
      </c>
    </row>
    <row r="5" spans="1:5" x14ac:dyDescent="0.3">
      <c r="A5" t="s">
        <v>63</v>
      </c>
      <c r="B5">
        <v>8</v>
      </c>
      <c r="C5">
        <v>10</v>
      </c>
      <c r="D5">
        <v>8</v>
      </c>
      <c r="E5">
        <v>10</v>
      </c>
    </row>
    <row r="6" spans="1:5" x14ac:dyDescent="0.3">
      <c r="A6" t="s">
        <v>127</v>
      </c>
      <c r="B6">
        <v>11</v>
      </c>
      <c r="C6">
        <v>11</v>
      </c>
      <c r="D6">
        <v>11</v>
      </c>
      <c r="E6">
        <v>11</v>
      </c>
    </row>
    <row r="7" spans="1:5" x14ac:dyDescent="0.3">
      <c r="A7" t="s">
        <v>128</v>
      </c>
      <c r="B7">
        <v>12</v>
      </c>
      <c r="C7">
        <v>14</v>
      </c>
      <c r="D7">
        <v>12</v>
      </c>
      <c r="E7">
        <v>14</v>
      </c>
    </row>
    <row r="8" spans="1:5" x14ac:dyDescent="0.3">
      <c r="A8" t="s">
        <v>32</v>
      </c>
      <c r="B8">
        <f>B2</f>
        <v>1</v>
      </c>
      <c r="C8">
        <v>6</v>
      </c>
      <c r="D8">
        <f>D2</f>
        <v>1</v>
      </c>
      <c r="E8">
        <v>6</v>
      </c>
    </row>
    <row r="9" spans="1:5" x14ac:dyDescent="0.3">
      <c r="A9" t="s">
        <v>33</v>
      </c>
      <c r="B9">
        <v>7</v>
      </c>
      <c r="C9">
        <f>C7</f>
        <v>14</v>
      </c>
      <c r="D9">
        <v>7</v>
      </c>
      <c r="E9">
        <f>E7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tabSelected="1" zoomScaleNormal="100" workbookViewId="0">
      <selection activeCell="D18" sqref="D18"/>
    </sheetView>
  </sheetViews>
  <sheetFormatPr defaultRowHeight="14.4" x14ac:dyDescent="0.3"/>
  <cols>
    <col min="1" max="1" width="12.6640625" bestFit="1" customWidth="1"/>
    <col min="2" max="2" width="16.6640625" style="8" customWidth="1"/>
    <col min="3" max="3" width="11.88671875" bestFit="1" customWidth="1"/>
    <col min="4" max="4" width="48.109375" bestFit="1" customWidth="1"/>
    <col min="5" max="5" width="14.6640625" style="1" bestFit="1" customWidth="1"/>
    <col min="6" max="6" width="14.44140625" bestFit="1" customWidth="1"/>
  </cols>
  <sheetData>
    <row r="1" spans="1:6" x14ac:dyDescent="0.3">
      <c r="A1" s="29" t="s">
        <v>3</v>
      </c>
      <c r="B1" s="30" t="s">
        <v>0</v>
      </c>
      <c r="C1" s="31" t="s">
        <v>2</v>
      </c>
      <c r="D1" s="31" t="s">
        <v>1</v>
      </c>
      <c r="E1" s="32" t="s">
        <v>81</v>
      </c>
    </row>
    <row r="2" spans="1:6" x14ac:dyDescent="0.3">
      <c r="A2" s="4" t="s">
        <v>218</v>
      </c>
      <c r="B2" s="19">
        <f>0.00000016*3</f>
        <v>4.8000000000000006E-7</v>
      </c>
      <c r="C2" s="5" t="s">
        <v>86</v>
      </c>
      <c r="D2" s="13" t="s">
        <v>87</v>
      </c>
      <c r="E2" s="11">
        <f>B2/3</f>
        <v>1.6000000000000003E-7</v>
      </c>
    </row>
    <row r="3" spans="1:6" x14ac:dyDescent="0.3">
      <c r="A3" s="5" t="s">
        <v>219</v>
      </c>
      <c r="B3" s="10">
        <v>1</v>
      </c>
      <c r="C3" s="19"/>
      <c r="D3" s="5" t="s">
        <v>225</v>
      </c>
      <c r="E3" s="10">
        <v>1</v>
      </c>
      <c r="F3" s="10"/>
    </row>
    <row r="4" spans="1:6" x14ac:dyDescent="0.3">
      <c r="A4" s="5" t="s">
        <v>220</v>
      </c>
      <c r="B4" s="10">
        <v>2</v>
      </c>
      <c r="C4" s="5"/>
      <c r="D4" s="5" t="s">
        <v>226</v>
      </c>
      <c r="E4" s="10">
        <v>2</v>
      </c>
      <c r="F4" s="5"/>
    </row>
    <row r="5" spans="1:6" x14ac:dyDescent="0.3">
      <c r="A5" s="13" t="s">
        <v>221</v>
      </c>
      <c r="B5" s="10">
        <v>3</v>
      </c>
      <c r="C5" s="13"/>
      <c r="D5" s="5" t="s">
        <v>227</v>
      </c>
      <c r="E5" s="10">
        <v>3</v>
      </c>
      <c r="F5" s="5"/>
    </row>
    <row r="6" spans="1:6" x14ac:dyDescent="0.3">
      <c r="A6" s="13" t="s">
        <v>222</v>
      </c>
      <c r="B6" s="10">
        <v>4</v>
      </c>
      <c r="C6" s="13"/>
      <c r="D6" s="5" t="s">
        <v>228</v>
      </c>
      <c r="E6" s="10">
        <v>4</v>
      </c>
      <c r="F6" s="5"/>
    </row>
    <row r="7" spans="1:6" x14ac:dyDescent="0.3">
      <c r="A7" s="13" t="s">
        <v>223</v>
      </c>
      <c r="B7" s="10">
        <v>3.3330000000000002E-4</v>
      </c>
      <c r="C7" s="13"/>
      <c r="D7" s="13" t="s">
        <v>224</v>
      </c>
      <c r="E7" s="10">
        <v>3.3330000000000002E-4</v>
      </c>
      <c r="F7" s="5"/>
    </row>
    <row r="8" spans="1:6" x14ac:dyDescent="0.3">
      <c r="A8" s="13"/>
      <c r="B8" s="9"/>
      <c r="C8" s="13"/>
      <c r="D8" s="13"/>
      <c r="E8" s="10"/>
      <c r="F8" s="5"/>
    </row>
    <row r="9" spans="1:6" x14ac:dyDescent="0.3">
      <c r="A9" s="13"/>
      <c r="B9" s="9"/>
      <c r="C9" s="13"/>
      <c r="D9" s="13"/>
      <c r="E9" s="10"/>
      <c r="F9" s="5"/>
    </row>
    <row r="10" spans="1:6" x14ac:dyDescent="0.3">
      <c r="A10" s="13"/>
      <c r="B10" s="12"/>
      <c r="C10" s="13"/>
      <c r="D10" s="13"/>
      <c r="E10" s="10"/>
      <c r="F10" s="5"/>
    </row>
    <row r="11" spans="1:6" x14ac:dyDescent="0.3">
      <c r="A11" s="13"/>
      <c r="B11" s="12"/>
      <c r="C11" s="13"/>
      <c r="D11" s="13"/>
      <c r="E11" s="10"/>
      <c r="F11" s="5"/>
    </row>
    <row r="12" spans="1:6" x14ac:dyDescent="0.3">
      <c r="A12" s="13"/>
      <c r="B12" s="12"/>
      <c r="C12" s="13"/>
      <c r="D12" s="13"/>
      <c r="E12" s="10"/>
      <c r="F12" s="5"/>
    </row>
    <row r="13" spans="1:6" x14ac:dyDescent="0.3">
      <c r="A13" s="13"/>
      <c r="B13" s="12"/>
      <c r="C13" s="13"/>
      <c r="D13" s="13"/>
      <c r="E13" s="10"/>
      <c r="F13" s="5"/>
    </row>
    <row r="14" spans="1:6" x14ac:dyDescent="0.3">
      <c r="A14" s="13"/>
      <c r="B14" s="12"/>
      <c r="C14" s="13"/>
      <c r="D14" s="13"/>
      <c r="E14" s="10"/>
      <c r="F14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D11" sqref="D11"/>
    </sheetView>
  </sheetViews>
  <sheetFormatPr defaultColWidth="9.109375" defaultRowHeight="14.4" x14ac:dyDescent="0.3"/>
  <cols>
    <col min="1" max="1" width="9.33203125" style="5" bestFit="1" customWidth="1"/>
    <col min="2" max="2" width="8.88671875" style="5" customWidth="1"/>
    <col min="3" max="3" width="7.88671875" style="5" customWidth="1"/>
    <col min="4" max="4" width="51.33203125" style="5" bestFit="1" customWidth="1"/>
    <col min="5" max="5" width="14.6640625" style="10" bestFit="1" customWidth="1"/>
    <col min="6" max="6" width="17.44140625" style="5" bestFit="1" customWidth="1"/>
    <col min="7" max="16384" width="9.109375" style="5"/>
  </cols>
  <sheetData>
    <row r="1" spans="1:5" x14ac:dyDescent="0.3">
      <c r="A1" s="73" t="s">
        <v>3</v>
      </c>
      <c r="B1" s="74" t="s">
        <v>0</v>
      </c>
      <c r="C1" s="75" t="s">
        <v>2</v>
      </c>
      <c r="D1" s="75" t="s">
        <v>1</v>
      </c>
      <c r="E1" s="76" t="s">
        <v>81</v>
      </c>
    </row>
    <row r="2" spans="1:5" ht="15" customHeight="1" x14ac:dyDescent="0.3">
      <c r="A2" s="77" t="s">
        <v>212</v>
      </c>
      <c r="B2" s="5">
        <v>400</v>
      </c>
      <c r="C2" s="5" t="s">
        <v>8</v>
      </c>
      <c r="D2" s="3" t="s">
        <v>210</v>
      </c>
      <c r="E2" s="78">
        <f t="shared" ref="E2:E12" si="0">B2/3</f>
        <v>133.33333333333334</v>
      </c>
    </row>
    <row r="3" spans="1:5" x14ac:dyDescent="0.3">
      <c r="A3" s="77" t="s">
        <v>213</v>
      </c>
      <c r="B3" s="5">
        <v>400</v>
      </c>
      <c r="C3" s="5" t="s">
        <v>8</v>
      </c>
      <c r="D3" s="3" t="s">
        <v>210</v>
      </c>
      <c r="E3" s="78">
        <f t="shared" si="0"/>
        <v>133.33333333333334</v>
      </c>
    </row>
    <row r="4" spans="1:5" x14ac:dyDescent="0.3">
      <c r="A4" s="77" t="s">
        <v>214</v>
      </c>
      <c r="B4" s="5">
        <v>400</v>
      </c>
      <c r="C4" s="5" t="s">
        <v>8</v>
      </c>
      <c r="D4" s="3" t="s">
        <v>210</v>
      </c>
      <c r="E4" s="78">
        <f t="shared" si="0"/>
        <v>133.33333333333334</v>
      </c>
    </row>
    <row r="5" spans="1:5" x14ac:dyDescent="0.3">
      <c r="A5" s="77" t="s">
        <v>229</v>
      </c>
      <c r="B5" s="5">
        <v>2</v>
      </c>
      <c r="C5" s="5" t="s">
        <v>175</v>
      </c>
      <c r="D5" s="5" t="s">
        <v>211</v>
      </c>
      <c r="E5" s="78">
        <f t="shared" si="0"/>
        <v>0.66666666666666663</v>
      </c>
    </row>
    <row r="6" spans="1:5" x14ac:dyDescent="0.3">
      <c r="A6" s="77" t="s">
        <v>216</v>
      </c>
      <c r="B6" s="5">
        <v>2</v>
      </c>
      <c r="C6" s="5" t="s">
        <v>175</v>
      </c>
      <c r="D6" s="5" t="s">
        <v>211</v>
      </c>
      <c r="E6" s="78">
        <f t="shared" si="0"/>
        <v>0.66666666666666663</v>
      </c>
    </row>
    <row r="7" spans="1:5" x14ac:dyDescent="0.3">
      <c r="A7" s="77" t="s">
        <v>215</v>
      </c>
      <c r="B7" s="5">
        <v>2</v>
      </c>
      <c r="C7" s="5" t="s">
        <v>175</v>
      </c>
      <c r="D7" s="5" t="s">
        <v>211</v>
      </c>
      <c r="E7" s="78">
        <f t="shared" si="0"/>
        <v>0.66666666666666663</v>
      </c>
    </row>
    <row r="8" spans="1:5" x14ac:dyDescent="0.3">
      <c r="A8" s="77" t="s">
        <v>197</v>
      </c>
      <c r="B8" s="13">
        <v>10</v>
      </c>
      <c r="C8" s="5" t="s">
        <v>8</v>
      </c>
      <c r="D8" s="5" t="s">
        <v>207</v>
      </c>
      <c r="E8" s="78">
        <f t="shared" si="0"/>
        <v>3.3333333333333335</v>
      </c>
    </row>
    <row r="9" spans="1:5" x14ac:dyDescent="0.3">
      <c r="A9" s="77" t="s">
        <v>198</v>
      </c>
      <c r="B9" s="19">
        <v>6.0000000000000002E-5</v>
      </c>
      <c r="C9" s="5" t="s">
        <v>205</v>
      </c>
      <c r="D9" s="5" t="s">
        <v>206</v>
      </c>
      <c r="E9" s="78">
        <f t="shared" si="0"/>
        <v>2.0000000000000002E-5</v>
      </c>
    </row>
    <row r="10" spans="1:5" x14ac:dyDescent="0.3">
      <c r="A10" s="77" t="s">
        <v>199</v>
      </c>
      <c r="B10" s="19">
        <v>6.0000000000000002E-5</v>
      </c>
      <c r="C10" s="5" t="s">
        <v>205</v>
      </c>
      <c r="D10" s="5" t="s">
        <v>206</v>
      </c>
      <c r="E10" s="78">
        <f t="shared" si="0"/>
        <v>2.0000000000000002E-5</v>
      </c>
    </row>
    <row r="11" spans="1:5" x14ac:dyDescent="0.3">
      <c r="A11" s="77" t="s">
        <v>200</v>
      </c>
      <c r="B11" s="19">
        <v>6.0000000000000002E-5</v>
      </c>
      <c r="C11" s="5" t="s">
        <v>205</v>
      </c>
      <c r="D11" s="5" t="s">
        <v>206</v>
      </c>
      <c r="E11" s="78">
        <f t="shared" si="0"/>
        <v>2.0000000000000002E-5</v>
      </c>
    </row>
    <row r="12" spans="1:5" x14ac:dyDescent="0.3">
      <c r="A12" s="77" t="s">
        <v>201</v>
      </c>
      <c r="B12" s="72">
        <v>50</v>
      </c>
      <c r="C12" s="13" t="s">
        <v>8</v>
      </c>
      <c r="D12" s="13" t="s">
        <v>208</v>
      </c>
      <c r="E12" s="78">
        <f t="shared" si="0"/>
        <v>16.666666666666668</v>
      </c>
    </row>
    <row r="13" spans="1:5" x14ac:dyDescent="0.3">
      <c r="A13" s="77" t="s">
        <v>202</v>
      </c>
      <c r="B13" s="5">
        <v>1</v>
      </c>
      <c r="C13" s="5" t="s">
        <v>194</v>
      </c>
      <c r="D13" s="13" t="s">
        <v>209</v>
      </c>
      <c r="E13" s="78">
        <v>3.2699999999999999E-3</v>
      </c>
    </row>
    <row r="14" spans="1:5" x14ac:dyDescent="0.3">
      <c r="A14" s="77" t="s">
        <v>203</v>
      </c>
      <c r="B14" s="5">
        <v>1</v>
      </c>
      <c r="C14" s="5" t="s">
        <v>194</v>
      </c>
      <c r="D14" s="13" t="s">
        <v>209</v>
      </c>
      <c r="E14" s="78">
        <v>3.2699999999999999E-3</v>
      </c>
    </row>
    <row r="15" spans="1:5" ht="15" thickBot="1" x14ac:dyDescent="0.35">
      <c r="A15" s="79" t="s">
        <v>204</v>
      </c>
      <c r="B15" s="80">
        <v>1</v>
      </c>
      <c r="C15" s="80" t="s">
        <v>194</v>
      </c>
      <c r="D15" s="82" t="s">
        <v>209</v>
      </c>
      <c r="E15" s="81">
        <v>3.2699999999999999E-3</v>
      </c>
    </row>
    <row r="16" spans="1:5" x14ac:dyDescent="0.3">
      <c r="A16" s="13"/>
      <c r="D16" s="13"/>
    </row>
    <row r="17" spans="3:3" x14ac:dyDescent="0.3">
      <c r="C17" s="19"/>
    </row>
    <row r="18" spans="3:3" x14ac:dyDescent="0.3">
      <c r="C18" s="19"/>
    </row>
    <row r="19" spans="3:3" x14ac:dyDescent="0.3">
      <c r="C19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>
      <selection activeCell="E7" sqref="E7"/>
    </sheetView>
  </sheetViews>
  <sheetFormatPr defaultColWidth="9.109375" defaultRowHeight="14.4" x14ac:dyDescent="0.3"/>
  <cols>
    <col min="1" max="1" width="12.6640625" style="5" bestFit="1" customWidth="1"/>
    <col min="2" max="2" width="14.5546875" style="12" customWidth="1"/>
    <col min="3" max="3" width="11.88671875" style="5" bestFit="1" customWidth="1"/>
    <col min="4" max="4" width="46.6640625" style="5" customWidth="1"/>
    <col min="5" max="5" width="14.44140625" style="10" bestFit="1" customWidth="1"/>
    <col min="6" max="6" width="25" style="5" bestFit="1" customWidth="1"/>
    <col min="7" max="16384" width="9.109375" style="5"/>
  </cols>
  <sheetData>
    <row r="1" spans="1:6" x14ac:dyDescent="0.3">
      <c r="A1" s="29" t="s">
        <v>3</v>
      </c>
      <c r="B1" s="30" t="s">
        <v>0</v>
      </c>
      <c r="C1" s="31" t="s">
        <v>2</v>
      </c>
      <c r="D1" s="31" t="s">
        <v>1</v>
      </c>
      <c r="E1" s="32" t="s">
        <v>81</v>
      </c>
    </row>
    <row r="2" spans="1:6" x14ac:dyDescent="0.3">
      <c r="A2" s="4" t="s">
        <v>218</v>
      </c>
      <c r="B2" s="19">
        <f>0.00000016*3</f>
        <v>4.8000000000000006E-7</v>
      </c>
      <c r="C2" s="5" t="s">
        <v>86</v>
      </c>
      <c r="D2" s="13" t="s">
        <v>87</v>
      </c>
      <c r="E2" s="11">
        <f>truthStateParams!E2</f>
        <v>1.6000000000000003E-7</v>
      </c>
      <c r="F2" s="10"/>
    </row>
    <row r="3" spans="1:6" x14ac:dyDescent="0.3">
      <c r="A3" s="5" t="s">
        <v>219</v>
      </c>
      <c r="B3" s="10">
        <v>1</v>
      </c>
      <c r="C3" s="19"/>
      <c r="D3" s="5" t="s">
        <v>225</v>
      </c>
      <c r="E3" s="11">
        <f>truthStateParams!E3</f>
        <v>1</v>
      </c>
      <c r="F3" s="10"/>
    </row>
    <row r="4" spans="1:6" x14ac:dyDescent="0.3">
      <c r="A4" s="5" t="s">
        <v>220</v>
      </c>
      <c r="B4" s="10">
        <v>2</v>
      </c>
      <c r="D4" s="5" t="s">
        <v>226</v>
      </c>
      <c r="E4" s="11">
        <f>truthStateParams!E4</f>
        <v>2</v>
      </c>
      <c r="F4" s="10"/>
    </row>
    <row r="5" spans="1:6" x14ac:dyDescent="0.3">
      <c r="A5" s="13" t="s">
        <v>221</v>
      </c>
      <c r="B5" s="10">
        <v>3</v>
      </c>
      <c r="C5" s="13"/>
      <c r="D5" s="5" t="s">
        <v>227</v>
      </c>
      <c r="E5" s="11">
        <f>truthStateParams!E5</f>
        <v>3</v>
      </c>
      <c r="F5" s="10"/>
    </row>
    <row r="6" spans="1:6" x14ac:dyDescent="0.3">
      <c r="A6" s="13" t="s">
        <v>222</v>
      </c>
      <c r="B6" s="10">
        <v>4</v>
      </c>
      <c r="C6" s="13"/>
      <c r="D6" s="5" t="s">
        <v>228</v>
      </c>
      <c r="E6" s="11">
        <f>truthStateParams!E6</f>
        <v>4</v>
      </c>
    </row>
    <row r="7" spans="1:6" x14ac:dyDescent="0.3">
      <c r="A7" s="13" t="s">
        <v>223</v>
      </c>
      <c r="B7" s="10">
        <v>3.3330000000000002E-4</v>
      </c>
      <c r="C7" s="13"/>
      <c r="D7" s="13" t="s">
        <v>224</v>
      </c>
      <c r="E7" s="11">
        <f>truthStateParams!E7</f>
        <v>3.3330000000000002E-4</v>
      </c>
    </row>
    <row r="8" spans="1:6" x14ac:dyDescent="0.3">
      <c r="A8" s="13"/>
      <c r="B8" s="9"/>
      <c r="C8" s="13"/>
      <c r="D8" s="13"/>
    </row>
    <row r="9" spans="1:6" x14ac:dyDescent="0.3">
      <c r="A9" s="13"/>
      <c r="B9" s="9"/>
      <c r="C9" s="13"/>
      <c r="D9" s="13"/>
    </row>
    <row r="10" spans="1:6" x14ac:dyDescent="0.3">
      <c r="A10" s="13"/>
      <c r="C10" s="13"/>
      <c r="D10" s="13"/>
    </row>
    <row r="11" spans="1:6" x14ac:dyDescent="0.3">
      <c r="A11" s="13"/>
      <c r="C11" s="13"/>
      <c r="D11" s="13"/>
    </row>
    <row r="12" spans="1:6" x14ac:dyDescent="0.3">
      <c r="A12" s="13"/>
      <c r="C12" s="13"/>
      <c r="D12" s="13"/>
    </row>
    <row r="13" spans="1:6" x14ac:dyDescent="0.3">
      <c r="A13" s="13"/>
      <c r="C13" s="13"/>
      <c r="D13" s="13"/>
    </row>
    <row r="14" spans="1:6" x14ac:dyDescent="0.3">
      <c r="A14" s="13"/>
      <c r="C14" s="13"/>
      <c r="D14" s="1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C13" sqref="C13"/>
    </sheetView>
  </sheetViews>
  <sheetFormatPr defaultColWidth="9.109375" defaultRowHeight="14.4" x14ac:dyDescent="0.3"/>
  <cols>
    <col min="1" max="1" width="9.33203125" style="5" bestFit="1" customWidth="1"/>
    <col min="2" max="2" width="8.5546875" style="5" bestFit="1" customWidth="1"/>
    <col min="3" max="3" width="7" style="5" bestFit="1" customWidth="1"/>
    <col min="4" max="4" width="51.33203125" style="5" bestFit="1" customWidth="1"/>
    <col min="5" max="5" width="13.88671875" style="10" bestFit="1" customWidth="1"/>
    <col min="6" max="6" width="14.5546875" style="5" bestFit="1" customWidth="1"/>
    <col min="7" max="16384" width="9.109375" style="5"/>
  </cols>
  <sheetData>
    <row r="1" spans="1:6" x14ac:dyDescent="0.3">
      <c r="A1" s="73" t="s">
        <v>3</v>
      </c>
      <c r="B1" s="74" t="s">
        <v>0</v>
      </c>
      <c r="C1" s="75" t="s">
        <v>2</v>
      </c>
      <c r="D1" s="75" t="s">
        <v>1</v>
      </c>
      <c r="E1" s="76" t="s">
        <v>81</v>
      </c>
    </row>
    <row r="2" spans="1:6" ht="15" customHeight="1" x14ac:dyDescent="0.3">
      <c r="A2" s="77" t="s">
        <v>212</v>
      </c>
      <c r="B2" s="5">
        <v>400</v>
      </c>
      <c r="C2" s="5" t="s">
        <v>8</v>
      </c>
      <c r="D2" s="3" t="s">
        <v>210</v>
      </c>
      <c r="E2" s="78">
        <f t="shared" ref="E2:E12" si="0">B2/3</f>
        <v>133.33333333333334</v>
      </c>
      <c r="F2" s="10"/>
    </row>
    <row r="3" spans="1:6" x14ac:dyDescent="0.3">
      <c r="A3" s="77" t="s">
        <v>213</v>
      </c>
      <c r="B3" s="5">
        <v>400</v>
      </c>
      <c r="C3" s="5" t="s">
        <v>8</v>
      </c>
      <c r="D3" s="3" t="s">
        <v>210</v>
      </c>
      <c r="E3" s="78">
        <f t="shared" si="0"/>
        <v>133.33333333333334</v>
      </c>
      <c r="F3" s="10"/>
    </row>
    <row r="4" spans="1:6" x14ac:dyDescent="0.3">
      <c r="A4" s="77" t="s">
        <v>214</v>
      </c>
      <c r="B4" s="5">
        <v>400</v>
      </c>
      <c r="C4" s="5" t="s">
        <v>8</v>
      </c>
      <c r="D4" s="3" t="s">
        <v>210</v>
      </c>
      <c r="E4" s="78">
        <f t="shared" si="0"/>
        <v>133.33333333333334</v>
      </c>
      <c r="F4" s="10"/>
    </row>
    <row r="5" spans="1:6" x14ac:dyDescent="0.3">
      <c r="A5" s="77" t="s">
        <v>229</v>
      </c>
      <c r="B5" s="5">
        <v>2</v>
      </c>
      <c r="C5" s="5" t="s">
        <v>175</v>
      </c>
      <c r="D5" s="5" t="s">
        <v>211</v>
      </c>
      <c r="E5" s="78">
        <f t="shared" si="0"/>
        <v>0.66666666666666663</v>
      </c>
      <c r="F5" s="10"/>
    </row>
    <row r="6" spans="1:6" x14ac:dyDescent="0.3">
      <c r="A6" s="77" t="s">
        <v>216</v>
      </c>
      <c r="B6" s="5">
        <v>2</v>
      </c>
      <c r="C6" s="5" t="s">
        <v>175</v>
      </c>
      <c r="D6" s="5" t="s">
        <v>211</v>
      </c>
      <c r="E6" s="78">
        <f t="shared" si="0"/>
        <v>0.66666666666666663</v>
      </c>
    </row>
    <row r="7" spans="1:6" x14ac:dyDescent="0.3">
      <c r="A7" s="77" t="s">
        <v>215</v>
      </c>
      <c r="B7" s="5">
        <v>2</v>
      </c>
      <c r="C7" s="5" t="s">
        <v>175</v>
      </c>
      <c r="D7" s="5" t="s">
        <v>211</v>
      </c>
      <c r="E7" s="78">
        <f t="shared" si="0"/>
        <v>0.66666666666666663</v>
      </c>
    </row>
    <row r="8" spans="1:6" x14ac:dyDescent="0.3">
      <c r="A8" s="77" t="s">
        <v>197</v>
      </c>
      <c r="B8" s="13">
        <v>10</v>
      </c>
      <c r="C8" s="5" t="s">
        <v>8</v>
      </c>
      <c r="D8" s="5" t="s">
        <v>207</v>
      </c>
      <c r="E8" s="78">
        <f t="shared" si="0"/>
        <v>3.3333333333333335</v>
      </c>
    </row>
    <row r="9" spans="1:6" x14ac:dyDescent="0.3">
      <c r="A9" s="77" t="s">
        <v>198</v>
      </c>
      <c r="B9" s="19">
        <v>6.0000000000000002E-5</v>
      </c>
      <c r="C9" s="5" t="s">
        <v>205</v>
      </c>
      <c r="D9" s="5" t="s">
        <v>206</v>
      </c>
      <c r="E9" s="78">
        <f t="shared" si="0"/>
        <v>2.0000000000000002E-5</v>
      </c>
    </row>
    <row r="10" spans="1:6" x14ac:dyDescent="0.3">
      <c r="A10" s="77" t="s">
        <v>199</v>
      </c>
      <c r="B10" s="19">
        <v>6.0000000000000002E-5</v>
      </c>
      <c r="C10" s="5" t="s">
        <v>205</v>
      </c>
      <c r="D10" s="5" t="s">
        <v>206</v>
      </c>
      <c r="E10" s="78">
        <f t="shared" si="0"/>
        <v>2.0000000000000002E-5</v>
      </c>
    </row>
    <row r="11" spans="1:6" x14ac:dyDescent="0.3">
      <c r="A11" s="77" t="s">
        <v>200</v>
      </c>
      <c r="B11" s="19">
        <v>6.0000000000000002E-5</v>
      </c>
      <c r="C11" s="5" t="s">
        <v>205</v>
      </c>
      <c r="D11" s="5" t="s">
        <v>206</v>
      </c>
      <c r="E11" s="78">
        <f t="shared" si="0"/>
        <v>2.0000000000000002E-5</v>
      </c>
    </row>
    <row r="12" spans="1:6" x14ac:dyDescent="0.3">
      <c r="A12" s="77" t="s">
        <v>201</v>
      </c>
      <c r="B12" s="72">
        <v>50</v>
      </c>
      <c r="C12" s="13" t="s">
        <v>8</v>
      </c>
      <c r="D12" s="13" t="s">
        <v>208</v>
      </c>
      <c r="E12" s="78">
        <f t="shared" si="0"/>
        <v>16.666666666666668</v>
      </c>
    </row>
    <row r="13" spans="1:6" x14ac:dyDescent="0.3">
      <c r="A13" s="77" t="s">
        <v>202</v>
      </c>
      <c r="B13" s="5">
        <v>1</v>
      </c>
      <c r="C13" s="5" t="s">
        <v>194</v>
      </c>
      <c r="D13" s="13" t="s">
        <v>209</v>
      </c>
      <c r="E13" s="78">
        <v>3.2699999999999999E-3</v>
      </c>
    </row>
    <row r="14" spans="1:6" x14ac:dyDescent="0.3">
      <c r="A14" s="77" t="s">
        <v>203</v>
      </c>
      <c r="B14" s="5">
        <v>1</v>
      </c>
      <c r="C14" s="5" t="s">
        <v>194</v>
      </c>
      <c r="D14" s="13" t="s">
        <v>209</v>
      </c>
      <c r="E14" s="78">
        <v>3.2699999999999999E-3</v>
      </c>
    </row>
    <row r="15" spans="1:6" ht="15" thickBot="1" x14ac:dyDescent="0.35">
      <c r="A15" s="79" t="s">
        <v>204</v>
      </c>
      <c r="B15" s="80">
        <v>1</v>
      </c>
      <c r="C15" s="80" t="s">
        <v>194</v>
      </c>
      <c r="D15" s="82" t="s">
        <v>209</v>
      </c>
      <c r="E15" s="81">
        <v>3.2699999999999999E-3</v>
      </c>
    </row>
    <row r="16" spans="1:6" x14ac:dyDescent="0.3">
      <c r="E16" s="5"/>
    </row>
    <row r="17" spans="5:5" x14ac:dyDescent="0.3">
      <c r="E17" s="5"/>
    </row>
    <row r="18" spans="5:5" x14ac:dyDescent="0.3">
      <c r="E18" s="5"/>
    </row>
    <row r="19" spans="5:5" x14ac:dyDescent="0.3">
      <c r="E19" s="5"/>
    </row>
  </sheetData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zoomScaleNormal="100" workbookViewId="0">
      <selection activeCell="D7" sqref="D7"/>
    </sheetView>
  </sheetViews>
  <sheetFormatPr defaultRowHeight="14.4" x14ac:dyDescent="0.3"/>
  <cols>
    <col min="1" max="1" width="9.33203125" bestFit="1" customWidth="1"/>
    <col min="2" max="2" width="8.88671875" customWidth="1"/>
    <col min="3" max="3" width="7" bestFit="1" customWidth="1"/>
    <col min="4" max="4" width="51.33203125" bestFit="1" customWidth="1"/>
    <col min="5" max="5" width="13.88671875" bestFit="1" customWidth="1"/>
    <col min="13" max="13" width="37.6640625" customWidth="1"/>
  </cols>
  <sheetData>
    <row r="1" spans="1:15" x14ac:dyDescent="0.3">
      <c r="A1" s="29" t="s">
        <v>3</v>
      </c>
      <c r="B1" s="33" t="s">
        <v>0</v>
      </c>
      <c r="C1" s="31" t="s">
        <v>2</v>
      </c>
      <c r="D1" s="31" t="s">
        <v>1</v>
      </c>
      <c r="E1" s="32" t="s">
        <v>81</v>
      </c>
    </row>
    <row r="2" spans="1:15" x14ac:dyDescent="0.3">
      <c r="A2" s="4" t="s">
        <v>74</v>
      </c>
      <c r="B2" s="5">
        <v>100</v>
      </c>
      <c r="C2" s="5" t="str">
        <f>truthStateInitialUncertainty!C2</f>
        <v>m</v>
      </c>
      <c r="D2" s="5" t="s">
        <v>83</v>
      </c>
      <c r="E2" s="58">
        <f t="shared" ref="E2:E7" si="0">B2</f>
        <v>100</v>
      </c>
      <c r="F2" s="5"/>
    </row>
    <row r="3" spans="1:15" x14ac:dyDescent="0.3">
      <c r="A3" s="4" t="s">
        <v>75</v>
      </c>
      <c r="B3" s="5">
        <v>200</v>
      </c>
      <c r="C3" s="5" t="str">
        <f>truthStateInitialUncertainty!C3</f>
        <v>m</v>
      </c>
      <c r="D3" s="5" t="s">
        <v>83</v>
      </c>
      <c r="E3" s="58">
        <f t="shared" si="0"/>
        <v>200</v>
      </c>
      <c r="F3" s="5"/>
    </row>
    <row r="4" spans="1:15" x14ac:dyDescent="0.3">
      <c r="A4" s="4" t="s">
        <v>76</v>
      </c>
      <c r="B4" s="5">
        <v>300</v>
      </c>
      <c r="C4" s="5" t="str">
        <f>truthStateInitialUncertainty!C4</f>
        <v>m</v>
      </c>
      <c r="D4" s="5" t="s">
        <v>83</v>
      </c>
      <c r="E4" s="58">
        <f t="shared" si="0"/>
        <v>300</v>
      </c>
      <c r="F4" s="5"/>
    </row>
    <row r="5" spans="1:15" x14ac:dyDescent="0.3">
      <c r="A5" s="4" t="s">
        <v>77</v>
      </c>
      <c r="B5" s="5">
        <v>1</v>
      </c>
      <c r="C5" s="5" t="str">
        <f>truthStateInitialUncertainty!C5</f>
        <v>m/s</v>
      </c>
      <c r="D5" s="5" t="s">
        <v>84</v>
      </c>
      <c r="E5" s="58">
        <f t="shared" si="0"/>
        <v>1</v>
      </c>
      <c r="F5" s="5"/>
    </row>
    <row r="6" spans="1:15" x14ac:dyDescent="0.3">
      <c r="A6" s="4" t="s">
        <v>78</v>
      </c>
      <c r="B6" s="5">
        <v>2</v>
      </c>
      <c r="C6" s="5" t="str">
        <f>truthStateInitialUncertainty!C6</f>
        <v>m/s</v>
      </c>
      <c r="D6" s="5" t="s">
        <v>84</v>
      </c>
      <c r="E6" s="58">
        <f t="shared" si="0"/>
        <v>2</v>
      </c>
      <c r="F6" s="5"/>
    </row>
    <row r="7" spans="1:15" x14ac:dyDescent="0.3">
      <c r="A7" s="4" t="s">
        <v>79</v>
      </c>
      <c r="B7" s="5">
        <v>3</v>
      </c>
      <c r="C7" s="5" t="str">
        <f>truthStateInitialUncertainty!C7</f>
        <v>m/s</v>
      </c>
      <c r="D7" s="5" t="s">
        <v>84</v>
      </c>
      <c r="E7" s="58">
        <f t="shared" si="0"/>
        <v>3</v>
      </c>
      <c r="F7" s="5"/>
      <c r="I7" s="5"/>
      <c r="J7" s="5"/>
      <c r="K7" s="5"/>
      <c r="L7" s="5"/>
      <c r="M7" s="5"/>
      <c r="N7" s="5"/>
      <c r="O7" s="5"/>
    </row>
    <row r="8" spans="1:15" x14ac:dyDescent="0.3">
      <c r="A8" s="4" t="s">
        <v>129</v>
      </c>
      <c r="B8" s="5">
        <v>10</v>
      </c>
      <c r="C8" s="5" t="s">
        <v>8</v>
      </c>
      <c r="D8" s="5" t="s">
        <v>130</v>
      </c>
      <c r="E8" s="58">
        <f>B8</f>
        <v>10</v>
      </c>
      <c r="F8" s="5"/>
      <c r="I8" s="5"/>
      <c r="J8" s="5"/>
      <c r="K8" s="5"/>
      <c r="L8" s="5"/>
      <c r="M8" s="5"/>
      <c r="N8" s="5"/>
      <c r="O8" s="5"/>
    </row>
    <row r="9" spans="1:15" x14ac:dyDescent="0.3">
      <c r="A9" s="4" t="s">
        <v>131</v>
      </c>
      <c r="B9" s="19">
        <v>6.0000000000000002E-5</v>
      </c>
      <c r="C9" s="5" t="s">
        <v>174</v>
      </c>
      <c r="D9" s="5" t="s">
        <v>134</v>
      </c>
      <c r="E9" s="58">
        <f t="shared" ref="E9:E15" si="1">B9</f>
        <v>6.0000000000000002E-5</v>
      </c>
      <c r="F9" s="5"/>
      <c r="I9" s="5"/>
      <c r="J9" s="5"/>
      <c r="K9" s="5"/>
      <c r="L9" s="5"/>
      <c r="M9" s="5"/>
      <c r="N9" s="5"/>
      <c r="O9" s="5"/>
    </row>
    <row r="10" spans="1:15" x14ac:dyDescent="0.3">
      <c r="A10" s="4" t="s">
        <v>132</v>
      </c>
      <c r="B10" s="19">
        <v>2.0000000000000002E-5</v>
      </c>
      <c r="C10" s="5" t="s">
        <v>195</v>
      </c>
      <c r="D10" s="5" t="s">
        <v>134</v>
      </c>
      <c r="E10" s="58">
        <f t="shared" si="1"/>
        <v>2.0000000000000002E-5</v>
      </c>
      <c r="F10" s="5"/>
      <c r="I10" s="5"/>
      <c r="J10" s="5"/>
      <c r="K10" s="5"/>
      <c r="L10" s="5"/>
      <c r="M10" s="5"/>
      <c r="N10" s="5"/>
      <c r="O10" s="5"/>
    </row>
    <row r="11" spans="1:15" x14ac:dyDescent="0.3">
      <c r="A11" s="4" t="s">
        <v>133</v>
      </c>
      <c r="B11" s="19">
        <v>3.0000000000000001E-5</v>
      </c>
      <c r="C11" s="5" t="s">
        <v>196</v>
      </c>
      <c r="D11" s="5" t="s">
        <v>134</v>
      </c>
      <c r="E11" s="58">
        <f t="shared" si="1"/>
        <v>3.0000000000000001E-5</v>
      </c>
      <c r="F11" s="5"/>
      <c r="I11" s="5"/>
      <c r="J11" s="5"/>
      <c r="K11" s="5"/>
      <c r="L11" s="5"/>
      <c r="M11" s="5"/>
      <c r="N11" s="5"/>
      <c r="O11" s="5"/>
    </row>
    <row r="12" spans="1:15" x14ac:dyDescent="0.3">
      <c r="A12" s="4" t="s">
        <v>135</v>
      </c>
      <c r="B12" s="13">
        <v>50</v>
      </c>
      <c r="C12" s="5" t="s">
        <v>8</v>
      </c>
      <c r="D12" s="13" t="s">
        <v>136</v>
      </c>
      <c r="E12" s="58">
        <f t="shared" si="1"/>
        <v>50</v>
      </c>
      <c r="F12" s="5"/>
      <c r="I12" s="5"/>
      <c r="J12" s="5"/>
      <c r="K12" s="5"/>
      <c r="L12" s="5"/>
      <c r="M12" s="5"/>
      <c r="N12" s="5"/>
      <c r="O12" s="5"/>
    </row>
    <row r="13" spans="1:15" x14ac:dyDescent="0.3">
      <c r="A13" s="4" t="s">
        <v>137</v>
      </c>
      <c r="B13" s="13">
        <v>3.2699999999999999E-3</v>
      </c>
      <c r="C13" s="5" t="s">
        <v>194</v>
      </c>
      <c r="D13" s="13" t="s">
        <v>140</v>
      </c>
      <c r="E13" s="58">
        <f t="shared" si="1"/>
        <v>3.2699999999999999E-3</v>
      </c>
      <c r="F13" s="5"/>
      <c r="I13" s="5"/>
      <c r="J13" s="5"/>
      <c r="K13" s="5"/>
      <c r="L13" s="5"/>
      <c r="M13" s="5"/>
      <c r="N13" s="5"/>
      <c r="O13" s="5"/>
    </row>
    <row r="14" spans="1:15" x14ac:dyDescent="0.3">
      <c r="A14" s="4" t="s">
        <v>138</v>
      </c>
      <c r="B14" s="13">
        <v>3.2699999999999999E-3</v>
      </c>
      <c r="C14" s="5" t="s">
        <v>194</v>
      </c>
      <c r="D14" s="13" t="s">
        <v>140</v>
      </c>
      <c r="E14" s="58">
        <f t="shared" si="1"/>
        <v>3.2699999999999999E-3</v>
      </c>
      <c r="F14" s="5"/>
      <c r="I14" s="5"/>
      <c r="J14" s="5"/>
      <c r="K14" s="5"/>
      <c r="L14" s="5"/>
      <c r="M14" s="5"/>
      <c r="N14" s="5"/>
      <c r="O14" s="5"/>
    </row>
    <row r="15" spans="1:15" x14ac:dyDescent="0.3">
      <c r="A15" s="6" t="s">
        <v>139</v>
      </c>
      <c r="B15" s="14">
        <v>3.2699999999999999E-3</v>
      </c>
      <c r="C15" s="7" t="s">
        <v>194</v>
      </c>
      <c r="D15" s="14" t="s">
        <v>140</v>
      </c>
      <c r="E15" s="59">
        <f t="shared" si="1"/>
        <v>3.2699999999999999E-3</v>
      </c>
      <c r="F15" s="5"/>
      <c r="I15" s="5"/>
      <c r="J15" s="5"/>
      <c r="K15" s="5"/>
      <c r="L15" s="5"/>
      <c r="M15" s="5"/>
      <c r="N15" s="5"/>
      <c r="O15" s="5"/>
    </row>
    <row r="16" spans="1:15" x14ac:dyDescent="0.3">
      <c r="A16" s="5"/>
      <c r="B16" s="5"/>
      <c r="C16" s="5"/>
      <c r="D16" s="5"/>
      <c r="E16" s="19"/>
      <c r="F16" s="5"/>
      <c r="I16" s="5"/>
      <c r="J16" s="5"/>
      <c r="K16" s="5"/>
      <c r="L16" s="5"/>
      <c r="M16" s="5"/>
      <c r="N16" s="5"/>
      <c r="O16" s="5"/>
    </row>
    <row r="17" spans="1:15" x14ac:dyDescent="0.3">
      <c r="A17" s="5"/>
      <c r="B17" s="5"/>
      <c r="C17" s="5"/>
      <c r="D17" s="5"/>
      <c r="E17" s="19"/>
      <c r="F17" s="5"/>
      <c r="I17" s="5"/>
      <c r="J17" s="5"/>
      <c r="K17" s="5"/>
      <c r="L17" s="5"/>
      <c r="M17" s="5"/>
      <c r="N17" s="5"/>
      <c r="O17" s="5"/>
    </row>
    <row r="18" spans="1:15" x14ac:dyDescent="0.3">
      <c r="A18" s="5"/>
      <c r="B18" s="5"/>
      <c r="C18" s="5"/>
      <c r="D18" s="5"/>
      <c r="E18" s="19"/>
      <c r="F18" s="5"/>
      <c r="I18" s="5"/>
      <c r="J18" s="5"/>
      <c r="K18" s="5"/>
      <c r="L18" s="5"/>
      <c r="M18" s="5"/>
      <c r="N18" s="5"/>
      <c r="O18" s="5"/>
    </row>
    <row r="19" spans="1:15" x14ac:dyDescent="0.3">
      <c r="A19" s="5"/>
      <c r="B19" s="5"/>
      <c r="C19" s="5"/>
      <c r="D19" s="5"/>
      <c r="E19" s="19"/>
      <c r="F19" s="5"/>
      <c r="I19" s="5"/>
      <c r="J19" s="5"/>
      <c r="K19" s="5"/>
      <c r="L19" s="5"/>
      <c r="M19" s="5"/>
      <c r="N19" s="5"/>
      <c r="O19" s="5"/>
    </row>
    <row r="20" spans="1:15" x14ac:dyDescent="0.3">
      <c r="A20" s="5"/>
      <c r="B20" s="5"/>
      <c r="C20" s="5"/>
      <c r="D20" s="5"/>
      <c r="E20" s="5"/>
      <c r="F20" s="5"/>
      <c r="I20" s="5"/>
      <c r="J20" s="5"/>
      <c r="K20" s="5"/>
      <c r="L20" s="5"/>
      <c r="M20" s="5"/>
      <c r="N20" s="5"/>
      <c r="O20" s="5"/>
    </row>
    <row r="21" spans="1:15" x14ac:dyDescent="0.3">
      <c r="A21" s="5"/>
      <c r="B21" s="5"/>
      <c r="C21" s="5"/>
      <c r="D21" s="5"/>
      <c r="E21" s="5"/>
      <c r="F21" s="5"/>
      <c r="I21" s="5"/>
      <c r="J21" s="5"/>
      <c r="K21" s="5"/>
      <c r="L21" s="5"/>
      <c r="M21" s="5"/>
      <c r="N21" s="5"/>
      <c r="O21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Porter Burton</cp:lastModifiedBy>
  <dcterms:created xsi:type="dcterms:W3CDTF">2010-12-01T20:08:29Z</dcterms:created>
  <dcterms:modified xsi:type="dcterms:W3CDTF">2020-11-29T00:11:01Z</dcterms:modified>
</cp:coreProperties>
</file>