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0" yWindow="0" windowWidth="25600" windowHeight="14140" tabRatio="500" firstSheet="1" activeTab="3"/>
  </bookViews>
  <sheets>
    <sheet name="Testdaten_Mouse_Automatisch" sheetId="4" r:id="rId1"/>
    <sheet name="Testdaten_Mouse" sheetId="1" r:id="rId2"/>
    <sheet name="Testdaten_Touchpad_Automatisch" sheetId="5" r:id="rId3"/>
    <sheet name="Testdaten_Touchpad" sheetId="3"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5" i="3" l="1"/>
  <c r="I3" i="3"/>
  <c r="J3" i="3"/>
  <c r="I4" i="3"/>
  <c r="J4" i="3"/>
  <c r="I5" i="3"/>
  <c r="J5" i="3"/>
  <c r="I6" i="3"/>
  <c r="J6" i="3"/>
  <c r="I7" i="3"/>
  <c r="J7" i="3"/>
  <c r="I8" i="3"/>
  <c r="J8" i="3"/>
  <c r="I9" i="3"/>
  <c r="J9" i="3"/>
  <c r="I10" i="3"/>
  <c r="J10" i="3"/>
  <c r="I11" i="3"/>
  <c r="J11" i="3"/>
  <c r="I12" i="3"/>
  <c r="J12" i="3"/>
  <c r="I13" i="3"/>
  <c r="J13" i="3"/>
  <c r="I14" i="3"/>
  <c r="J14" i="3"/>
  <c r="I15" i="3"/>
  <c r="J15" i="3"/>
  <c r="I16" i="3"/>
  <c r="J16" i="3"/>
  <c r="I17"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J33" i="3"/>
  <c r="B50" i="3"/>
  <c r="B51" i="3"/>
  <c r="B59" i="3"/>
  <c r="B57" i="3"/>
  <c r="B58" i="3"/>
  <c r="B60" i="3"/>
  <c r="D55" i="3"/>
  <c r="B59" i="1"/>
  <c r="B58" i="1"/>
  <c r="B57" i="1"/>
  <c r="B56" i="1"/>
  <c r="D54" i="1"/>
  <c r="C34" i="1"/>
  <c r="B34" i="1"/>
  <c r="D3" i="1"/>
  <c r="E3" i="1"/>
  <c r="F3" i="1"/>
  <c r="D4" i="1"/>
  <c r="E4" i="1"/>
  <c r="F4" i="1"/>
  <c r="D5" i="1"/>
  <c r="E5" i="1"/>
  <c r="F5" i="1"/>
  <c r="D6" i="1"/>
  <c r="E6" i="1"/>
  <c r="F6" i="1"/>
  <c r="D7" i="1"/>
  <c r="E7" i="1"/>
  <c r="F7" i="1"/>
  <c r="D8" i="1"/>
  <c r="E8" i="1"/>
  <c r="F8" i="1"/>
  <c r="D9" i="1"/>
  <c r="E9" i="1"/>
  <c r="F9" i="1"/>
  <c r="D10" i="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F3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B45" i="1"/>
  <c r="C45" i="1"/>
  <c r="I3" i="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J33" i="1"/>
  <c r="B49" i="1"/>
  <c r="B50" i="1"/>
  <c r="B52" i="1"/>
  <c r="B51" i="1"/>
  <c r="C34" i="3"/>
  <c r="B34" i="3"/>
  <c r="D3" i="3"/>
  <c r="E3" i="3"/>
  <c r="F3" i="3"/>
  <c r="D4" i="3"/>
  <c r="E4" i="3"/>
  <c r="F4" i="3"/>
  <c r="D5" i="3"/>
  <c r="E5" i="3"/>
  <c r="F5" i="3"/>
  <c r="D6" i="3"/>
  <c r="E6" i="3"/>
  <c r="F6" i="3"/>
  <c r="D7" i="3"/>
  <c r="E7" i="3"/>
  <c r="F7" i="3"/>
  <c r="D8" i="3"/>
  <c r="E8" i="3"/>
  <c r="F8" i="3"/>
  <c r="D9" i="3"/>
  <c r="E9" i="3"/>
  <c r="F9" i="3"/>
  <c r="D10" i="3"/>
  <c r="E10" i="3"/>
  <c r="F10" i="3"/>
  <c r="D11" i="3"/>
  <c r="E11" i="3"/>
  <c r="F11" i="3"/>
  <c r="D12" i="3"/>
  <c r="E12" i="3"/>
  <c r="F12" i="3"/>
  <c r="D13" i="3"/>
  <c r="E13" i="3"/>
  <c r="F13" i="3"/>
  <c r="D14" i="3"/>
  <c r="E14" i="3"/>
  <c r="F14" i="3"/>
  <c r="D15" i="3"/>
  <c r="E15" i="3"/>
  <c r="F15" i="3"/>
  <c r="D16" i="3"/>
  <c r="E16" i="3"/>
  <c r="F16" i="3"/>
  <c r="D17" i="3"/>
  <c r="E17" i="3"/>
  <c r="F17" i="3"/>
  <c r="D18" i="3"/>
  <c r="E18" i="3"/>
  <c r="F18" i="3"/>
  <c r="D19" i="3"/>
  <c r="E19" i="3"/>
  <c r="F19" i="3"/>
  <c r="D20" i="3"/>
  <c r="E20" i="3"/>
  <c r="F20" i="3"/>
  <c r="D21" i="3"/>
  <c r="E21" i="3"/>
  <c r="F21" i="3"/>
  <c r="D22" i="3"/>
  <c r="E22" i="3"/>
  <c r="F22" i="3"/>
  <c r="D23" i="3"/>
  <c r="E23" i="3"/>
  <c r="F23" i="3"/>
  <c r="D24" i="3"/>
  <c r="E24" i="3"/>
  <c r="F24" i="3"/>
  <c r="D25" i="3"/>
  <c r="E25" i="3"/>
  <c r="F25" i="3"/>
  <c r="D26" i="3"/>
  <c r="E26" i="3"/>
  <c r="F26" i="3"/>
  <c r="D27" i="3"/>
  <c r="E27" i="3"/>
  <c r="F27" i="3"/>
  <c r="D28" i="3"/>
  <c r="E28" i="3"/>
  <c r="F28" i="3"/>
  <c r="D29" i="3"/>
  <c r="E29" i="3"/>
  <c r="F29" i="3"/>
  <c r="D30" i="3"/>
  <c r="E30" i="3"/>
  <c r="F30" i="3"/>
  <c r="D31" i="3"/>
  <c r="E31" i="3"/>
  <c r="F31" i="3"/>
  <c r="D32" i="3"/>
  <c r="E32" i="3"/>
  <c r="F32" i="3"/>
  <c r="F3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B45" i="3"/>
  <c r="B53" i="3"/>
  <c r="B52" i="3"/>
  <c r="G34"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G34"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6" i="3"/>
</calcChain>
</file>

<file path=xl/sharedStrings.xml><?xml version="1.0" encoding="utf-8"?>
<sst xmlns="http://schemas.openxmlformats.org/spreadsheetml/2006/main" count="169" uniqueCount="86">
  <si>
    <t>Proband</t>
  </si>
  <si>
    <t>ID</t>
  </si>
  <si>
    <t>A</t>
  </si>
  <si>
    <t>B</t>
  </si>
  <si>
    <t>C</t>
  </si>
  <si>
    <t>D</t>
  </si>
  <si>
    <t>E</t>
  </si>
  <si>
    <t>Mittelwert</t>
  </si>
  <si>
    <t>Testadaten_Mouse_AVG</t>
  </si>
  <si>
    <t>ID - Mittelwert ID</t>
  </si>
  <si>
    <t>AVG - Mittelwert AVG</t>
  </si>
  <si>
    <t>(ID -Mittelwert ID)*(AVG-Mittelwert AVG)</t>
  </si>
  <si>
    <t>Summe</t>
  </si>
  <si>
    <t>(ID - Mittelwert ID)^2</t>
  </si>
  <si>
    <t>(AVG - Mittelwert AVG)^2</t>
  </si>
  <si>
    <t>Korrelationskoeffizient</t>
  </si>
  <si>
    <t>Testadaten_Touchpad_AVG</t>
  </si>
  <si>
    <t>Bestimmtheitsmaß</t>
  </si>
  <si>
    <r>
      <rPr>
        <b/>
        <sz val="12"/>
        <color theme="1"/>
        <rFont val="Calibri"/>
        <family val="2"/>
        <scheme val="minor"/>
      </rPr>
      <t>Interpretation</t>
    </r>
    <r>
      <rPr>
        <sz val="12"/>
        <color theme="1"/>
        <rFont val="Calibri"/>
        <family val="2"/>
        <scheme val="minor"/>
      </rPr>
      <t xml:space="preserve">: Wir sehen, dass ein linearer positiver Zusammenhang zwischen dem Schwierigkeitsindex und den durschnittlichen Messzeiten besteht. Das bedeutet, dass je schwieriger der Button zu erreich wird, desto länger brauch auch der Benutzer. Das </t>
    </r>
    <r>
      <rPr>
        <b/>
        <sz val="12"/>
        <color theme="1"/>
        <rFont val="Calibri"/>
        <family val="2"/>
        <scheme val="minor"/>
      </rPr>
      <t>Bestimmtheitsmaß</t>
    </r>
    <r>
      <rPr>
        <sz val="12"/>
        <color theme="1"/>
        <rFont val="Calibri"/>
        <family val="2"/>
        <scheme val="minor"/>
      </rPr>
      <t xml:space="preserve"> von 0,75 bedeutet, dass 75 % der Variationen von Messzeiten mit dem Schwierigskeitindex erklärt werden können. Die anderen 25 % bleiben unerklärt.</t>
    </r>
  </si>
  <si>
    <r>
      <rPr>
        <b/>
        <sz val="12"/>
        <color theme="1"/>
        <rFont val="Calibri"/>
        <family val="2"/>
        <scheme val="minor"/>
      </rPr>
      <t>Interpretation</t>
    </r>
    <r>
      <rPr>
        <sz val="12"/>
        <color theme="1"/>
        <rFont val="Calibri"/>
        <family val="2"/>
        <scheme val="minor"/>
      </rPr>
      <t xml:space="preserve">: Wir sehen, dass ein linearer positiver Zusammenhang zwischen dem Schwierigkeitsindex und den durschnittlichen Messzeiten besteht. Das bedeutet, dass je schwieriger der Button zu erreich wird, desto länger brauch auch der Benutzer. Das </t>
    </r>
    <r>
      <rPr>
        <b/>
        <sz val="12"/>
        <color theme="1"/>
        <rFont val="Calibri"/>
        <family val="2"/>
        <scheme val="minor"/>
      </rPr>
      <t>Bestimmtheitsmaß</t>
    </r>
    <r>
      <rPr>
        <sz val="12"/>
        <color theme="1"/>
        <rFont val="Calibri"/>
        <family val="2"/>
        <scheme val="minor"/>
      </rPr>
      <t xml:space="preserve"> von 0,86 bedeutet, dass 86 % der Variationen von Messzeiten mit dem Schwierigskeitindex erklärt werden können. Die anderen 14 % bleiben unerklärt.</t>
    </r>
  </si>
  <si>
    <t>a)</t>
  </si>
  <si>
    <t>b)</t>
  </si>
  <si>
    <t>Regressionskoeffizient</t>
  </si>
  <si>
    <t>b1</t>
  </si>
  <si>
    <t>b0</t>
  </si>
  <si>
    <t>AVG(Dach)</t>
  </si>
  <si>
    <t>c)</t>
  </si>
  <si>
    <t>n=</t>
  </si>
  <si>
    <t>QS(e)</t>
  </si>
  <si>
    <t>MSE</t>
  </si>
  <si>
    <t>SE(b1)</t>
  </si>
  <si>
    <t>Indiz der Signifikanz</t>
  </si>
  <si>
    <t>t-Statistik</t>
  </si>
  <si>
    <t>AUSGABE: ZUSAMMENFASSUNG</t>
  </si>
  <si>
    <t>Regressions-Statistik</t>
  </si>
  <si>
    <t>Multipler Korrelationskoeffizient</t>
  </si>
  <si>
    <t>Adjustiertes Bestimmtheitsmaß</t>
  </si>
  <si>
    <t>Standardfehler</t>
  </si>
  <si>
    <t>Beobachtungen</t>
  </si>
  <si>
    <t>ANOVA</t>
  </si>
  <si>
    <t>Regression</t>
  </si>
  <si>
    <t>Residue</t>
  </si>
  <si>
    <t>Gesamt</t>
  </si>
  <si>
    <t>Schnittpunkt</t>
  </si>
  <si>
    <t>Freiheitsgrade (df)</t>
  </si>
  <si>
    <t>Quadratsummen (SS)</t>
  </si>
  <si>
    <t>Mittlere Quadratsumme (MS)</t>
  </si>
  <si>
    <t>Prüfgröße (F)</t>
  </si>
  <si>
    <t>F krit</t>
  </si>
  <si>
    <t>Koeffizienten</t>
  </si>
  <si>
    <t>P-Wert</t>
  </si>
  <si>
    <t>Untere 95%</t>
  </si>
  <si>
    <t>Obere 95%</t>
  </si>
  <si>
    <t>Untere 95,0%</t>
  </si>
  <si>
    <t>Obere 95,0%</t>
  </si>
  <si>
    <t>X Variable 1</t>
  </si>
  <si>
    <t>alpha</t>
  </si>
  <si>
    <t>alpha (zweiseitiger Test)</t>
  </si>
  <si>
    <t>alpha/2</t>
  </si>
  <si>
    <t>Wert aus T-Tabelle</t>
  </si>
  <si>
    <t>trkit(0,025, df=28)</t>
  </si>
  <si>
    <t>S(Dach)x^2</t>
  </si>
  <si>
    <t>S(Dach)x</t>
  </si>
  <si>
    <t>MKrit1</t>
  </si>
  <si>
    <t>MKrit2</t>
  </si>
  <si>
    <t>28 Freiheitsgerade, da man N-2 berechenen muss</t>
  </si>
  <si>
    <t>Man berechnet 1 durch N - 1 mal die Summe von (ID - Mittelwert ID)^2</t>
  </si>
  <si>
    <t>Das ist die Wurzel von S(Dach)x^2</t>
  </si>
  <si>
    <t>man nimmt den negativen kritischen Wert aus der T-Tabelle mit  P 0,975 und n 28 und multipliziert den mit S(Dach)x/Wurzel(n) und addiert 0</t>
  </si>
  <si>
    <t>man nimmt den positiven kritischen Wert aus der T-Tabelle mit  P 0,975 und n 28 und multipliziert den mit S(Dach)x/Wurzel(n) und addiert 0</t>
  </si>
  <si>
    <t>Die Statistik ist als signifikant einzustufen. In der t-Verteilungs-Tabelle findet sich der Wert 2,048 für Alpha = 0.05/2 und n-2 = 28. Der Wert der vorliegenden Statistik liegt mit 9.05 deutlich darüber, die Beobachtungen sind somit signifikant.</t>
  </si>
  <si>
    <t>Die Statistik ist als signifikant einzustufen. In der t-Verteilungs-Tabelle findet sich der Wert 2,048 für Alpha = 0.05/2 und n-2 = 28. Der Wert der vorliegenden Statistik liegt mit 13.28 deutlich darüber, die Beobachtungen sind somit signifikant.</t>
  </si>
  <si>
    <t>Ist die Wurzel von QS(e)/N-2</t>
  </si>
  <si>
    <t>MSE / die Wurzel von (ID - Mittelwert ID)^2</t>
  </si>
  <si>
    <t>Wurzel</t>
  </si>
  <si>
    <t>3*SE(b1)</t>
  </si>
  <si>
    <t>b1/SE(b1)</t>
  </si>
  <si>
    <t>b1 ist (ID -Mittelwert ID)*(AVG-Mittelwert AVG) / (ID - Mittelwert ID)^2</t>
  </si>
  <si>
    <t>b0 ist der Mittelwert Testadaten_Touchpad_AVG - Mittelwert Testdaten_Touchpad_ID mal b1</t>
  </si>
  <si>
    <t>AVG(Dach) berechnet sich aus b0 + b1 multipliziert mit AVG</t>
  </si>
  <si>
    <t>QS(e) ist das Quadrat aus dem Testwert AVG - AVG(Dach)</t>
  </si>
  <si>
    <t>Der Mittelwert berchent sich aus der Summe der Testdatenwerte durch die Anzahl der Testdaten (30).</t>
  </si>
  <si>
    <t xml:space="preserve">Der Korrelationskoeffizient berechnet sich aus der Summe von (ID -Mittelwert ID)*(AVG-Mittelwert AVG) geteilt durch  Wurzeln((ID - Mittelwert ID)^2) * Wurzel((AVG - Mittelwert AVG)^2  </t>
  </si>
  <si>
    <t>Das Bestimmtheitsmaß ist das Quadrat von dem Korrelationskoeffizienten</t>
  </si>
  <si>
    <t>b0 ist der Mittelwert Testadaten_Mouse_AVG - Mittelwert Testdaten_Mouse_ID mal b1</t>
  </si>
  <si>
    <r>
      <rPr>
        <b/>
        <sz val="12"/>
        <color theme="1"/>
        <rFont val="Calibri"/>
        <family val="2"/>
        <scheme val="minor"/>
      </rPr>
      <t>WICHTIG:</t>
    </r>
    <r>
      <rPr>
        <sz val="12"/>
        <color theme="1"/>
        <rFont val="Calibri"/>
        <family val="2"/>
        <scheme val="minor"/>
      </rPr>
      <t xml:space="preserve"> </t>
    </r>
    <r>
      <rPr>
        <u/>
        <sz val="12"/>
        <color theme="1"/>
        <rFont val="Calibri"/>
        <scheme val="minor"/>
      </rPr>
      <t>ALLE</t>
    </r>
    <r>
      <rPr>
        <sz val="12"/>
        <color theme="1"/>
        <rFont val="Calibri"/>
        <family val="2"/>
        <scheme val="minor"/>
      </rPr>
      <t xml:space="preserve"> Ergebnisse wurden auf 2 Kommastellen gerunden. Gerechnet wurde jedoch mit ungerundeten Werten.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</si>
</sst>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9"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8"/>
      <name val="Calibri"/>
      <family val="2"/>
      <scheme val="minor"/>
    </font>
    <font>
      <sz val="12"/>
      <color rgb="FF000000"/>
      <name val="Calibri"/>
      <family val="2"/>
      <scheme val="minor"/>
    </font>
    <font>
      <u/>
      <sz val="12"/>
      <color theme="1"/>
      <name val="Calibri"/>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auto="1"/>
      </bottom>
      <diagonal/>
    </border>
    <border>
      <left/>
      <right/>
      <top style="medium">
        <color auto="1"/>
      </top>
      <bottom style="thin">
        <color auto="1"/>
      </bottom>
      <diagonal/>
    </border>
  </borders>
  <cellStyleXfs count="54">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0" fontId="2" fillId="0" borderId="0" xfId="0" applyFont="1"/>
    <xf numFmtId="43" fontId="0" fillId="0" borderId="0" xfId="1" applyFont="1"/>
    <xf numFmtId="43" fontId="0" fillId="0" borderId="0" xfId="0" applyNumberFormat="1"/>
    <xf numFmtId="43" fontId="2" fillId="0" borderId="0" xfId="1" applyFont="1"/>
    <xf numFmtId="43" fontId="2" fillId="2" borderId="0" xfId="1" applyFont="1" applyFill="1"/>
    <xf numFmtId="0" fontId="2" fillId="2" borderId="0" xfId="0" applyFont="1" applyFill="1"/>
    <xf numFmtId="0" fontId="0" fillId="0" borderId="0" xfId="0" applyAlignment="1">
      <alignment horizontal="right"/>
    </xf>
    <xf numFmtId="0" fontId="0" fillId="0" borderId="0" xfId="0" applyAlignment="1">
      <alignment horizontal="left"/>
    </xf>
    <xf numFmtId="0" fontId="0" fillId="0" borderId="0" xfId="0" applyFill="1" applyBorder="1" applyAlignment="1"/>
    <xf numFmtId="0" fontId="0" fillId="0" borderId="1" xfId="0" applyFill="1" applyBorder="1" applyAlignment="1"/>
    <xf numFmtId="0" fontId="5" fillId="0" borderId="2" xfId="0" applyFont="1" applyFill="1" applyBorder="1" applyAlignment="1">
      <alignment horizontal="center"/>
    </xf>
    <xf numFmtId="0" fontId="5" fillId="0" borderId="2" xfId="0" applyFont="1" applyFill="1" applyBorder="1" applyAlignment="1">
      <alignment horizontal="centerContinuous"/>
    </xf>
    <xf numFmtId="0" fontId="0" fillId="0" borderId="0" xfId="0" applyAlignment="1">
      <alignment horizontal="center" vertical="top" wrapText="1"/>
    </xf>
    <xf numFmtId="0" fontId="0" fillId="0" borderId="0" xfId="0" applyAlignment="1">
      <alignment horizontal="center" wrapText="1"/>
    </xf>
    <xf numFmtId="0" fontId="0" fillId="0" borderId="0" xfId="0" applyAlignment="1">
      <alignment horizontal="center"/>
    </xf>
    <xf numFmtId="0" fontId="0" fillId="0" borderId="0" xfId="0" applyAlignment="1"/>
    <xf numFmtId="43" fontId="2" fillId="0" borderId="0" xfId="1" applyFont="1" applyAlignment="1">
      <alignment horizontal="right"/>
    </xf>
    <xf numFmtId="43" fontId="0" fillId="0" borderId="0" xfId="1" applyFont="1" applyAlignment="1">
      <alignment horizontal="right"/>
    </xf>
    <xf numFmtId="43" fontId="2" fillId="0" borderId="0" xfId="1" applyFont="1" applyAlignment="1">
      <alignment horizontal="center" shrinkToFit="1"/>
    </xf>
    <xf numFmtId="0" fontId="0" fillId="0" borderId="0" xfId="0" applyFont="1" applyAlignment="1">
      <alignment horizontal="center" wrapText="1"/>
    </xf>
    <xf numFmtId="0" fontId="7" fillId="0" borderId="0" xfId="0" applyFont="1" applyAlignment="1">
      <alignment horizontal="center"/>
    </xf>
    <xf numFmtId="0" fontId="0" fillId="0" borderId="0" xfId="0" applyAlignment="1">
      <alignment horizontal="center" vertical="center" wrapText="1"/>
    </xf>
  </cellXfs>
  <cellStyles count="54">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Dezimal" xfId="1" builtinId="3"/>
    <cellStyle name="Link" xfId="2" builtinId="8"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view="pageBreakPreview" zoomScale="60" workbookViewId="0">
      <selection activeCell="J13" sqref="J13"/>
    </sheetView>
  </sheetViews>
  <sheetFormatPr baseColWidth="10" defaultRowHeight="15" x14ac:dyDescent="0"/>
  <cols>
    <col min="1" max="1" width="16.83203125" customWidth="1"/>
    <col min="2" max="2" width="11.1640625" bestFit="1" customWidth="1"/>
    <col min="3" max="3" width="11.33203125" bestFit="1" customWidth="1"/>
    <col min="4" max="4" width="11.1640625" bestFit="1" customWidth="1"/>
    <col min="5" max="6" width="15.1640625" bestFit="1" customWidth="1"/>
    <col min="7" max="9" width="11.1640625" bestFit="1" customWidth="1"/>
  </cols>
  <sheetData>
    <row r="1" spans="1:9">
      <c r="A1" t="s">
        <v>33</v>
      </c>
    </row>
    <row r="2" spans="1:9" ht="16.5" thickBot="1"/>
    <row r="3" spans="1:9">
      <c r="A3" s="12" t="s">
        <v>34</v>
      </c>
      <c r="B3" s="12"/>
    </row>
    <row r="4" spans="1:9">
      <c r="A4" s="9" t="s">
        <v>35</v>
      </c>
      <c r="B4" s="9">
        <v>0.8633773277811394</v>
      </c>
    </row>
    <row r="5" spans="1:9">
      <c r="A5" s="9" t="s">
        <v>17</v>
      </c>
      <c r="B5" s="9">
        <v>0.74542041012650107</v>
      </c>
    </row>
    <row r="6" spans="1:9">
      <c r="A6" s="9" t="s">
        <v>36</v>
      </c>
      <c r="B6" s="9">
        <v>0.73632828191673316</v>
      </c>
    </row>
    <row r="7" spans="1:9">
      <c r="A7" s="9" t="s">
        <v>37</v>
      </c>
      <c r="B7" s="9">
        <v>91.99594661286595</v>
      </c>
    </row>
    <row r="8" spans="1:9" ht="16.5" thickBot="1">
      <c r="A8" s="10" t="s">
        <v>38</v>
      </c>
      <c r="B8" s="10">
        <v>30</v>
      </c>
    </row>
    <row r="10" spans="1:9" ht="16.5" thickBot="1">
      <c r="A10" t="s">
        <v>39</v>
      </c>
    </row>
    <row r="11" spans="1:9">
      <c r="A11" s="11"/>
      <c r="B11" s="11" t="s">
        <v>44</v>
      </c>
      <c r="C11" s="11" t="s">
        <v>45</v>
      </c>
      <c r="D11" s="11" t="s">
        <v>46</v>
      </c>
      <c r="E11" s="11" t="s">
        <v>47</v>
      </c>
      <c r="F11" s="11" t="s">
        <v>48</v>
      </c>
    </row>
    <row r="12" spans="1:9">
      <c r="A12" s="9" t="s">
        <v>40</v>
      </c>
      <c r="B12" s="9">
        <v>1</v>
      </c>
      <c r="C12" s="9">
        <v>693862.01625714265</v>
      </c>
      <c r="D12" s="9">
        <v>693862.01625714265</v>
      </c>
      <c r="E12" s="9">
        <v>81.985250639743896</v>
      </c>
      <c r="F12" s="9">
        <v>8.2223103763038422E-10</v>
      </c>
    </row>
    <row r="13" spans="1:9">
      <c r="A13" s="9" t="s">
        <v>41</v>
      </c>
      <c r="B13" s="9">
        <v>28</v>
      </c>
      <c r="C13" s="9">
        <v>236971.11740952387</v>
      </c>
      <c r="D13" s="9">
        <v>8463.254193197281</v>
      </c>
      <c r="E13" s="9"/>
      <c r="F13" s="9"/>
    </row>
    <row r="14" spans="1:9" ht="16.5" thickBot="1">
      <c r="A14" s="10" t="s">
        <v>42</v>
      </c>
      <c r="B14" s="10">
        <v>29</v>
      </c>
      <c r="C14" s="10">
        <v>930833.13366666646</v>
      </c>
      <c r="D14" s="10"/>
      <c r="E14" s="10"/>
      <c r="F14" s="10"/>
    </row>
    <row r="15" spans="1:9" ht="16.5" thickBot="1"/>
    <row r="16" spans="1:9">
      <c r="A16" s="11"/>
      <c r="B16" s="11" t="s">
        <v>49</v>
      </c>
      <c r="C16" s="11" t="s">
        <v>37</v>
      </c>
      <c r="D16" s="11" t="s">
        <v>32</v>
      </c>
      <c r="E16" s="11" t="s">
        <v>50</v>
      </c>
      <c r="F16" s="11" t="s">
        <v>51</v>
      </c>
      <c r="G16" s="11" t="s">
        <v>52</v>
      </c>
      <c r="H16" s="11" t="s">
        <v>53</v>
      </c>
      <c r="I16" s="11" t="s">
        <v>54</v>
      </c>
    </row>
    <row r="17" spans="1:9">
      <c r="A17" s="9" t="s">
        <v>43</v>
      </c>
      <c r="B17" s="9">
        <v>172.78266666666667</v>
      </c>
      <c r="C17" s="9">
        <v>38.300966830540922</v>
      </c>
      <c r="D17" s="9">
        <v>4.5111829012339966</v>
      </c>
      <c r="E17" s="9">
        <v>1.0539603422149848E-4</v>
      </c>
      <c r="F17" s="9">
        <v>94.326692673323876</v>
      </c>
      <c r="G17" s="9">
        <v>251.23864066000948</v>
      </c>
      <c r="H17" s="9">
        <v>94.326692673323876</v>
      </c>
      <c r="I17" s="9">
        <v>251.23864066000948</v>
      </c>
    </row>
    <row r="18" spans="1:9" ht="16.5" thickBot="1">
      <c r="A18" s="10" t="s">
        <v>55</v>
      </c>
      <c r="B18" s="10">
        <v>89.049714285714288</v>
      </c>
      <c r="C18" s="10">
        <v>9.83478037706546</v>
      </c>
      <c r="D18" s="10">
        <v>9.0545707043318124</v>
      </c>
      <c r="E18" s="10">
        <v>8.2223103763038422E-10</v>
      </c>
      <c r="F18" s="10">
        <v>68.904079923345677</v>
      </c>
      <c r="G18" s="10">
        <v>109.1953486480829</v>
      </c>
      <c r="H18" s="10">
        <v>68.904079923345677</v>
      </c>
      <c r="I18" s="10">
        <v>109.1953486480829</v>
      </c>
    </row>
  </sheetData>
  <pageMargins left="0.7" right="0.7" top="0.78740157499999996" bottom="0.78740157499999996" header="0.3" footer="0.3"/>
  <pageSetup paperSize="9" scale="70"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view="pageLayout" topLeftCell="A37" workbookViewId="0">
      <selection activeCell="A61" sqref="A61:E62"/>
    </sheetView>
  </sheetViews>
  <sheetFormatPr baseColWidth="10" defaultRowHeight="15" x14ac:dyDescent="0"/>
  <cols>
    <col min="1" max="1" width="27.83203125" bestFit="1" customWidth="1"/>
    <col min="3" max="3" width="22" bestFit="1" customWidth="1"/>
    <col min="4" max="4" width="23" bestFit="1" customWidth="1"/>
    <col min="5" max="5" width="19.5" bestFit="1" customWidth="1"/>
    <col min="6" max="6" width="36.33203125" bestFit="1" customWidth="1"/>
    <col min="7" max="7" width="21" bestFit="1" customWidth="1"/>
    <col min="8" max="8" width="22.83203125" bestFit="1" customWidth="1"/>
    <col min="10" max="10" width="13" bestFit="1" customWidth="1"/>
  </cols>
  <sheetData>
    <row r="1" spans="1:10">
      <c r="A1" s="6" t="s">
        <v>20</v>
      </c>
    </row>
    <row r="2" spans="1:10">
      <c r="A2" s="1" t="s">
        <v>0</v>
      </c>
      <c r="B2" s="1" t="s">
        <v>1</v>
      </c>
      <c r="C2" s="1" t="s">
        <v>8</v>
      </c>
      <c r="D2" s="1" t="s">
        <v>9</v>
      </c>
      <c r="E2" s="1" t="s">
        <v>10</v>
      </c>
      <c r="F2" s="1" t="s">
        <v>11</v>
      </c>
      <c r="G2" s="1" t="s">
        <v>13</v>
      </c>
      <c r="H2" s="1" t="s">
        <v>14</v>
      </c>
      <c r="I2" s="1" t="s">
        <v>25</v>
      </c>
      <c r="J2" s="1" t="s">
        <v>28</v>
      </c>
    </row>
    <row r="3" spans="1:10">
      <c r="A3" s="1" t="s">
        <v>2</v>
      </c>
      <c r="B3">
        <v>1</v>
      </c>
      <c r="C3" s="2">
        <v>264.8</v>
      </c>
      <c r="D3" s="2">
        <f>B3-$B$34</f>
        <v>-2.5</v>
      </c>
      <c r="E3" s="2">
        <f>C3-$C$34</f>
        <v>-219.65666666666664</v>
      </c>
      <c r="F3" s="2">
        <f>D3*E3</f>
        <v>549.14166666666665</v>
      </c>
      <c r="G3" s="2">
        <f>D3^2</f>
        <v>6.25</v>
      </c>
      <c r="H3" s="2">
        <f>E3^2</f>
        <v>48249.051211111102</v>
      </c>
      <c r="I3" s="3">
        <f>$C$45+$B$45*B3</f>
        <v>261.8323809523809</v>
      </c>
      <c r="J3" s="3">
        <f>(C3-I3)^2</f>
        <v>8.8067628117917511</v>
      </c>
    </row>
    <row r="4" spans="1:10">
      <c r="A4" s="1"/>
      <c r="B4">
        <v>2</v>
      </c>
      <c r="C4" s="2">
        <v>308</v>
      </c>
      <c r="D4" s="2">
        <f t="shared" ref="D4:D32" si="0">B4-$B$34</f>
        <v>-1.5</v>
      </c>
      <c r="E4" s="2">
        <f t="shared" ref="E4:E32" si="1">C4-$C$34</f>
        <v>-176.45666666666665</v>
      </c>
      <c r="F4" s="2">
        <f t="shared" ref="F4:F32" si="2">D4*E4</f>
        <v>264.68499999999995</v>
      </c>
      <c r="G4" s="2">
        <f t="shared" ref="G4:G32" si="3">D4^2</f>
        <v>2.25</v>
      </c>
      <c r="H4" s="2">
        <f t="shared" ref="H4:H32" si="4">E4^2</f>
        <v>31136.955211111104</v>
      </c>
      <c r="I4" s="3">
        <f t="shared" ref="I4:I32" si="5">$C$45+$B$45*B4</f>
        <v>350.88209523809519</v>
      </c>
      <c r="J4" s="3">
        <f t="shared" ref="J4:J32" si="6">(C4-I4)^2</f>
        <v>1838.8740920090661</v>
      </c>
    </row>
    <row r="5" spans="1:10">
      <c r="A5" s="1"/>
      <c r="B5">
        <v>3</v>
      </c>
      <c r="C5" s="2">
        <v>392.8</v>
      </c>
      <c r="D5" s="2">
        <f t="shared" si="0"/>
        <v>-0.5</v>
      </c>
      <c r="E5" s="2">
        <f t="shared" si="1"/>
        <v>-91.656666666666638</v>
      </c>
      <c r="F5" s="2">
        <f t="shared" si="2"/>
        <v>45.828333333333319</v>
      </c>
      <c r="G5" s="2">
        <f t="shared" si="3"/>
        <v>0.25</v>
      </c>
      <c r="H5" s="2">
        <f t="shared" si="4"/>
        <v>8400.9445444444391</v>
      </c>
      <c r="I5" s="3">
        <f t="shared" si="5"/>
        <v>439.93180952380953</v>
      </c>
      <c r="J5" s="3">
        <f t="shared" si="6"/>
        <v>2221.407468988662</v>
      </c>
    </row>
    <row r="6" spans="1:10">
      <c r="A6" s="1"/>
      <c r="B6">
        <v>4</v>
      </c>
      <c r="C6" s="2">
        <v>572.79999999999995</v>
      </c>
      <c r="D6" s="2">
        <f t="shared" si="0"/>
        <v>0.5</v>
      </c>
      <c r="E6" s="2">
        <f t="shared" si="1"/>
        <v>88.343333333333305</v>
      </c>
      <c r="F6" s="2">
        <f t="shared" si="2"/>
        <v>44.171666666666653</v>
      </c>
      <c r="G6" s="2">
        <f t="shared" si="3"/>
        <v>0.25</v>
      </c>
      <c r="H6" s="2">
        <f t="shared" si="4"/>
        <v>7804.5445444444395</v>
      </c>
      <c r="I6" s="3">
        <f t="shared" si="5"/>
        <v>528.98152380952388</v>
      </c>
      <c r="J6" s="3">
        <f t="shared" si="6"/>
        <v>1920.0588556553189</v>
      </c>
    </row>
    <row r="7" spans="1:10">
      <c r="A7" s="1"/>
      <c r="B7">
        <v>5</v>
      </c>
      <c r="C7" s="2">
        <v>756</v>
      </c>
      <c r="D7" s="2">
        <f t="shared" si="0"/>
        <v>1.5</v>
      </c>
      <c r="E7" s="2">
        <f t="shared" si="1"/>
        <v>271.54333333333335</v>
      </c>
      <c r="F7" s="2">
        <f t="shared" si="2"/>
        <v>407.31500000000005</v>
      </c>
      <c r="G7" s="2">
        <f t="shared" si="3"/>
        <v>2.25</v>
      </c>
      <c r="H7" s="2">
        <f t="shared" si="4"/>
        <v>73735.781877777787</v>
      </c>
      <c r="I7" s="3">
        <f t="shared" si="5"/>
        <v>618.03123809523811</v>
      </c>
      <c r="J7" s="3">
        <f>(C7-I7)^2</f>
        <v>19035.379261532875</v>
      </c>
    </row>
    <row r="8" spans="1:10">
      <c r="A8" s="1"/>
      <c r="B8">
        <v>6</v>
      </c>
      <c r="C8" s="2">
        <v>774.4</v>
      </c>
      <c r="D8" s="2">
        <f t="shared" si="0"/>
        <v>2.5</v>
      </c>
      <c r="E8" s="2">
        <f t="shared" si="1"/>
        <v>289.94333333333333</v>
      </c>
      <c r="F8" s="2">
        <f t="shared" si="2"/>
        <v>724.85833333333335</v>
      </c>
      <c r="G8" s="2">
        <f t="shared" si="3"/>
        <v>6.25</v>
      </c>
      <c r="H8" s="2">
        <f t="shared" si="4"/>
        <v>84067.136544444438</v>
      </c>
      <c r="I8" s="3">
        <f t="shared" si="5"/>
        <v>707.08095238095245</v>
      </c>
      <c r="J8" s="3">
        <f t="shared" si="6"/>
        <v>4531.8541723355884</v>
      </c>
    </row>
    <row r="9" spans="1:10">
      <c r="A9" s="1" t="s">
        <v>3</v>
      </c>
      <c r="B9">
        <v>1</v>
      </c>
      <c r="C9" s="2">
        <v>193.6</v>
      </c>
      <c r="D9" s="2">
        <f t="shared" si="0"/>
        <v>-2.5</v>
      </c>
      <c r="E9" s="2">
        <f t="shared" si="1"/>
        <v>-290.85666666666668</v>
      </c>
      <c r="F9" s="2">
        <f t="shared" si="2"/>
        <v>727.14166666666665</v>
      </c>
      <c r="G9" s="2">
        <f t="shared" si="3"/>
        <v>6.25</v>
      </c>
      <c r="H9" s="2">
        <f t="shared" si="4"/>
        <v>84597.60054444446</v>
      </c>
      <c r="I9" s="3">
        <f t="shared" si="5"/>
        <v>261.8323809523809</v>
      </c>
      <c r="J9" s="3">
        <f t="shared" si="6"/>
        <v>4655.6578104308328</v>
      </c>
    </row>
    <row r="10" spans="1:10">
      <c r="A10" s="1"/>
      <c r="B10">
        <v>2</v>
      </c>
      <c r="C10" s="2">
        <v>272.8</v>
      </c>
      <c r="D10" s="2">
        <f t="shared" si="0"/>
        <v>-1.5</v>
      </c>
      <c r="E10" s="2">
        <f t="shared" si="1"/>
        <v>-211.65666666666664</v>
      </c>
      <c r="F10" s="2">
        <f t="shared" si="2"/>
        <v>317.48499999999996</v>
      </c>
      <c r="G10" s="2">
        <f t="shared" si="3"/>
        <v>2.25</v>
      </c>
      <c r="H10" s="2">
        <f t="shared" si="4"/>
        <v>44798.544544444434</v>
      </c>
      <c r="I10" s="3">
        <f t="shared" si="5"/>
        <v>350.88209523809519</v>
      </c>
      <c r="J10" s="3">
        <f t="shared" si="6"/>
        <v>6096.8135967709659</v>
      </c>
    </row>
    <row r="11" spans="1:10">
      <c r="A11" s="1"/>
      <c r="B11">
        <v>3</v>
      </c>
      <c r="C11" s="2">
        <v>300.8</v>
      </c>
      <c r="D11" s="2">
        <f t="shared" si="0"/>
        <v>-0.5</v>
      </c>
      <c r="E11" s="2">
        <f t="shared" si="1"/>
        <v>-183.65666666666664</v>
      </c>
      <c r="F11" s="2">
        <f t="shared" si="2"/>
        <v>91.828333333333319</v>
      </c>
      <c r="G11" s="2">
        <f t="shared" si="3"/>
        <v>0.25</v>
      </c>
      <c r="H11" s="2">
        <f t="shared" si="4"/>
        <v>33729.771211111103</v>
      </c>
      <c r="I11" s="3">
        <f t="shared" si="5"/>
        <v>439.93180952380953</v>
      </c>
      <c r="J11" s="3">
        <f t="shared" si="6"/>
        <v>19357.660421369616</v>
      </c>
    </row>
    <row r="12" spans="1:10">
      <c r="A12" s="1"/>
      <c r="B12">
        <v>4</v>
      </c>
      <c r="C12" s="2">
        <v>449.6</v>
      </c>
      <c r="D12" s="2">
        <f t="shared" si="0"/>
        <v>0.5</v>
      </c>
      <c r="E12" s="2">
        <f t="shared" si="1"/>
        <v>-34.856666666666626</v>
      </c>
      <c r="F12" s="2">
        <f t="shared" si="2"/>
        <v>-17.428333333333313</v>
      </c>
      <c r="G12" s="2">
        <f t="shared" si="3"/>
        <v>0.25</v>
      </c>
      <c r="H12" s="2">
        <f t="shared" si="4"/>
        <v>1214.9872111111083</v>
      </c>
      <c r="I12" s="3">
        <f t="shared" si="5"/>
        <v>528.98152380952388</v>
      </c>
      <c r="J12" s="3">
        <f t="shared" si="6"/>
        <v>6301.4263223220032</v>
      </c>
    </row>
    <row r="13" spans="1:10">
      <c r="A13" s="1"/>
      <c r="B13">
        <v>5</v>
      </c>
      <c r="C13" s="2">
        <v>518.4</v>
      </c>
      <c r="D13" s="2">
        <f t="shared" si="0"/>
        <v>1.5</v>
      </c>
      <c r="E13" s="2">
        <f t="shared" si="1"/>
        <v>33.943333333333328</v>
      </c>
      <c r="F13" s="2">
        <f t="shared" si="2"/>
        <v>50.914999999999992</v>
      </c>
      <c r="G13" s="2">
        <f t="shared" si="3"/>
        <v>2.25</v>
      </c>
      <c r="H13" s="2">
        <f t="shared" si="4"/>
        <v>1152.1498777777774</v>
      </c>
      <c r="I13" s="3">
        <f t="shared" si="5"/>
        <v>618.03123809523811</v>
      </c>
      <c r="J13" s="3">
        <f t="shared" si="6"/>
        <v>9926.3836043900301</v>
      </c>
    </row>
    <row r="14" spans="1:10">
      <c r="A14" s="1"/>
      <c r="B14">
        <v>6</v>
      </c>
      <c r="C14" s="2">
        <v>810.4</v>
      </c>
      <c r="D14" s="2">
        <f t="shared" si="0"/>
        <v>2.5</v>
      </c>
      <c r="E14" s="2">
        <f t="shared" si="1"/>
        <v>325.94333333333333</v>
      </c>
      <c r="F14" s="2">
        <f t="shared" si="2"/>
        <v>814.85833333333335</v>
      </c>
      <c r="G14" s="2">
        <f t="shared" si="3"/>
        <v>6.25</v>
      </c>
      <c r="H14" s="2">
        <f t="shared" si="4"/>
        <v>106239.05654444444</v>
      </c>
      <c r="I14" s="3">
        <f t="shared" si="5"/>
        <v>707.08095238095245</v>
      </c>
      <c r="J14" s="3">
        <f t="shared" si="6"/>
        <v>10674.82560090701</v>
      </c>
    </row>
    <row r="15" spans="1:10">
      <c r="A15" s="1" t="s">
        <v>4</v>
      </c>
      <c r="B15">
        <v>1</v>
      </c>
      <c r="C15" s="2">
        <v>183.2</v>
      </c>
      <c r="D15" s="2">
        <f t="shared" si="0"/>
        <v>-2.5</v>
      </c>
      <c r="E15" s="2">
        <f t="shared" si="1"/>
        <v>-301.25666666666666</v>
      </c>
      <c r="F15" s="2">
        <f t="shared" si="2"/>
        <v>753.14166666666665</v>
      </c>
      <c r="G15" s="2">
        <f t="shared" si="3"/>
        <v>6.25</v>
      </c>
      <c r="H15" s="2">
        <f t="shared" si="4"/>
        <v>90755.579211111108</v>
      </c>
      <c r="I15" s="3">
        <f t="shared" si="5"/>
        <v>261.8323809523809</v>
      </c>
      <c r="J15" s="3">
        <f t="shared" si="6"/>
        <v>6183.0513342403565</v>
      </c>
    </row>
    <row r="16" spans="1:10">
      <c r="A16" s="1"/>
      <c r="B16">
        <v>2</v>
      </c>
      <c r="C16" s="2">
        <v>257.7</v>
      </c>
      <c r="D16" s="2">
        <f t="shared" si="0"/>
        <v>-1.5</v>
      </c>
      <c r="E16" s="2">
        <f t="shared" si="1"/>
        <v>-226.75666666666666</v>
      </c>
      <c r="F16" s="2">
        <f t="shared" si="2"/>
        <v>340.13499999999999</v>
      </c>
      <c r="G16" s="2">
        <f t="shared" si="3"/>
        <v>2.25</v>
      </c>
      <c r="H16" s="2">
        <f t="shared" si="4"/>
        <v>51418.585877777776</v>
      </c>
      <c r="I16" s="3">
        <f t="shared" si="5"/>
        <v>350.88209523809519</v>
      </c>
      <c r="J16" s="3">
        <f t="shared" si="6"/>
        <v>8682.9028729614438</v>
      </c>
    </row>
    <row r="17" spans="1:10">
      <c r="A17" s="1"/>
      <c r="B17">
        <v>3</v>
      </c>
      <c r="C17" s="2">
        <v>386.4</v>
      </c>
      <c r="D17" s="2">
        <f t="shared" si="0"/>
        <v>-0.5</v>
      </c>
      <c r="E17" s="2">
        <f t="shared" si="1"/>
        <v>-98.056666666666672</v>
      </c>
      <c r="F17" s="2">
        <f t="shared" si="2"/>
        <v>49.028333333333336</v>
      </c>
      <c r="G17" s="2">
        <f t="shared" si="3"/>
        <v>0.25</v>
      </c>
      <c r="H17" s="2">
        <f t="shared" si="4"/>
        <v>9615.1098777777788</v>
      </c>
      <c r="I17" s="3">
        <f t="shared" si="5"/>
        <v>439.93180952380953</v>
      </c>
      <c r="J17" s="3">
        <f t="shared" si="6"/>
        <v>2865.6546308934276</v>
      </c>
    </row>
    <row r="18" spans="1:10">
      <c r="A18" s="1"/>
      <c r="B18">
        <v>4</v>
      </c>
      <c r="C18" s="2">
        <v>449.6</v>
      </c>
      <c r="D18" s="2">
        <f t="shared" si="0"/>
        <v>0.5</v>
      </c>
      <c r="E18" s="2">
        <f t="shared" si="1"/>
        <v>-34.856666666666626</v>
      </c>
      <c r="F18" s="2">
        <f t="shared" si="2"/>
        <v>-17.428333333333313</v>
      </c>
      <c r="G18" s="2">
        <f t="shared" si="3"/>
        <v>0.25</v>
      </c>
      <c r="H18" s="2">
        <f t="shared" si="4"/>
        <v>1214.9872111111083</v>
      </c>
      <c r="I18" s="3">
        <f t="shared" si="5"/>
        <v>528.98152380952388</v>
      </c>
      <c r="J18" s="3">
        <f t="shared" si="6"/>
        <v>6301.4263223220032</v>
      </c>
    </row>
    <row r="19" spans="1:10">
      <c r="A19" s="1"/>
      <c r="B19">
        <v>5</v>
      </c>
      <c r="C19" s="2">
        <v>608.5</v>
      </c>
      <c r="D19" s="2">
        <f t="shared" si="0"/>
        <v>1.5</v>
      </c>
      <c r="E19" s="2">
        <f t="shared" si="1"/>
        <v>124.04333333333335</v>
      </c>
      <c r="F19" s="2">
        <f t="shared" si="2"/>
        <v>186.06500000000003</v>
      </c>
      <c r="G19" s="2">
        <f t="shared" si="3"/>
        <v>2.25</v>
      </c>
      <c r="H19" s="2">
        <f t="shared" si="4"/>
        <v>15386.748544444448</v>
      </c>
      <c r="I19" s="3">
        <f t="shared" si="5"/>
        <v>618.03123809523811</v>
      </c>
      <c r="J19" s="3">
        <f t="shared" si="6"/>
        <v>90.844499628118172</v>
      </c>
    </row>
    <row r="20" spans="1:10">
      <c r="A20" s="1"/>
      <c r="B20">
        <v>6</v>
      </c>
      <c r="C20" s="2">
        <v>614.79999999999995</v>
      </c>
      <c r="D20" s="2">
        <f t="shared" si="0"/>
        <v>2.5</v>
      </c>
      <c r="E20" s="2">
        <f t="shared" si="1"/>
        <v>130.34333333333331</v>
      </c>
      <c r="F20" s="2">
        <f t="shared" si="2"/>
        <v>325.85833333333323</v>
      </c>
      <c r="G20" s="2">
        <f t="shared" si="3"/>
        <v>6.25</v>
      </c>
      <c r="H20" s="2">
        <f t="shared" si="4"/>
        <v>16989.384544444438</v>
      </c>
      <c r="I20" s="3">
        <f t="shared" si="5"/>
        <v>707.08095238095245</v>
      </c>
      <c r="J20" s="3">
        <f t="shared" si="6"/>
        <v>8515.774172335623</v>
      </c>
    </row>
    <row r="21" spans="1:10">
      <c r="A21" s="1" t="s">
        <v>5</v>
      </c>
      <c r="B21">
        <v>1</v>
      </c>
      <c r="C21" s="2">
        <v>516.79999999999995</v>
      </c>
      <c r="D21" s="2">
        <f t="shared" si="0"/>
        <v>-2.5</v>
      </c>
      <c r="E21" s="2">
        <f t="shared" si="1"/>
        <v>32.343333333333305</v>
      </c>
      <c r="F21" s="2">
        <f t="shared" si="2"/>
        <v>-80.858333333333263</v>
      </c>
      <c r="G21" s="2">
        <f t="shared" si="3"/>
        <v>6.25</v>
      </c>
      <c r="H21" s="2">
        <f t="shared" si="4"/>
        <v>1046.0912111111093</v>
      </c>
      <c r="I21" s="3">
        <f t="shared" si="5"/>
        <v>261.8323809523809</v>
      </c>
      <c r="J21" s="3">
        <f t="shared" si="6"/>
        <v>65008.486762811794</v>
      </c>
    </row>
    <row r="22" spans="1:10">
      <c r="A22" s="1"/>
      <c r="B22">
        <v>2</v>
      </c>
      <c r="C22" s="2">
        <v>488</v>
      </c>
      <c r="D22" s="2">
        <f t="shared" si="0"/>
        <v>-1.5</v>
      </c>
      <c r="E22" s="2">
        <f t="shared" si="1"/>
        <v>3.5433333333333508</v>
      </c>
      <c r="F22" s="2">
        <f t="shared" si="2"/>
        <v>-5.3150000000000261</v>
      </c>
      <c r="G22" s="2">
        <f t="shared" si="3"/>
        <v>2.25</v>
      </c>
      <c r="H22" s="2">
        <f t="shared" si="4"/>
        <v>12.555211111111234</v>
      </c>
      <c r="I22" s="3">
        <f t="shared" si="5"/>
        <v>350.88209523809519</v>
      </c>
      <c r="J22" s="3">
        <f t="shared" si="6"/>
        <v>18801.319806294799</v>
      </c>
    </row>
    <row r="23" spans="1:10">
      <c r="A23" s="1"/>
      <c r="B23">
        <v>3</v>
      </c>
      <c r="C23" s="2">
        <v>540.79999999999995</v>
      </c>
      <c r="D23" s="2">
        <f t="shared" si="0"/>
        <v>-0.5</v>
      </c>
      <c r="E23" s="2">
        <f t="shared" si="1"/>
        <v>56.343333333333305</v>
      </c>
      <c r="F23" s="2">
        <f t="shared" si="2"/>
        <v>-28.171666666666653</v>
      </c>
      <c r="G23" s="2">
        <f t="shared" si="3"/>
        <v>0.25</v>
      </c>
      <c r="H23" s="2">
        <f t="shared" si="4"/>
        <v>3174.5712111111079</v>
      </c>
      <c r="I23" s="3">
        <f t="shared" si="5"/>
        <v>439.93180952380953</v>
      </c>
      <c r="J23" s="3">
        <f t="shared" si="6"/>
        <v>10174.391849941032</v>
      </c>
    </row>
    <row r="24" spans="1:10">
      <c r="A24" s="1"/>
      <c r="B24">
        <v>4</v>
      </c>
      <c r="C24" s="2">
        <v>603.20000000000005</v>
      </c>
      <c r="D24" s="2">
        <f t="shared" si="0"/>
        <v>0.5</v>
      </c>
      <c r="E24" s="2">
        <f t="shared" si="1"/>
        <v>118.7433333333334</v>
      </c>
      <c r="F24" s="2">
        <f t="shared" si="2"/>
        <v>59.371666666666698</v>
      </c>
      <c r="G24" s="2">
        <f t="shared" si="3"/>
        <v>0.25</v>
      </c>
      <c r="H24" s="2">
        <f t="shared" si="4"/>
        <v>14099.979211111126</v>
      </c>
      <c r="I24" s="3">
        <f t="shared" si="5"/>
        <v>528.98152380952388</v>
      </c>
      <c r="J24" s="3">
        <f t="shared" si="6"/>
        <v>5508.3822080362779</v>
      </c>
    </row>
    <row r="25" spans="1:10">
      <c r="A25" s="1"/>
      <c r="B25">
        <v>5</v>
      </c>
      <c r="C25" s="2">
        <v>656</v>
      </c>
      <c r="D25" s="2">
        <f t="shared" si="0"/>
        <v>1.5</v>
      </c>
      <c r="E25" s="2">
        <f t="shared" si="1"/>
        <v>171.54333333333335</v>
      </c>
      <c r="F25" s="2">
        <f t="shared" si="2"/>
        <v>257.31500000000005</v>
      </c>
      <c r="G25" s="2">
        <f t="shared" si="3"/>
        <v>2.25</v>
      </c>
      <c r="H25" s="2">
        <f t="shared" si="4"/>
        <v>29427.115211111119</v>
      </c>
      <c r="I25" s="3">
        <f t="shared" si="5"/>
        <v>618.03123809523811</v>
      </c>
      <c r="J25" s="3">
        <f t="shared" si="6"/>
        <v>1441.6268805804978</v>
      </c>
    </row>
    <row r="26" spans="1:10">
      <c r="A26" s="1"/>
      <c r="B26">
        <v>6</v>
      </c>
      <c r="C26" s="2">
        <v>712.8</v>
      </c>
      <c r="D26" s="2">
        <f t="shared" si="0"/>
        <v>2.5</v>
      </c>
      <c r="E26" s="2">
        <f t="shared" si="1"/>
        <v>228.34333333333331</v>
      </c>
      <c r="F26" s="2">
        <f t="shared" si="2"/>
        <v>570.85833333333323</v>
      </c>
      <c r="G26" s="2">
        <f t="shared" si="3"/>
        <v>6.25</v>
      </c>
      <c r="H26" s="2">
        <f t="shared" si="4"/>
        <v>52140.677877777765</v>
      </c>
      <c r="I26" s="3">
        <f t="shared" si="5"/>
        <v>707.08095238095245</v>
      </c>
      <c r="J26" s="3">
        <f t="shared" si="6"/>
        <v>32.707505668932889</v>
      </c>
    </row>
    <row r="27" spans="1:10">
      <c r="A27" s="1" t="s">
        <v>6</v>
      </c>
      <c r="B27">
        <v>1</v>
      </c>
      <c r="C27" s="2">
        <v>361.1</v>
      </c>
      <c r="D27" s="2">
        <f t="shared" si="0"/>
        <v>-2.5</v>
      </c>
      <c r="E27" s="2">
        <f t="shared" si="1"/>
        <v>-123.35666666666663</v>
      </c>
      <c r="F27" s="2">
        <f t="shared" si="2"/>
        <v>308.39166666666654</v>
      </c>
      <c r="G27" s="2">
        <f t="shared" si="3"/>
        <v>6.25</v>
      </c>
      <c r="H27" s="2">
        <f t="shared" si="4"/>
        <v>15216.867211111101</v>
      </c>
      <c r="I27" s="3">
        <f t="shared" si="5"/>
        <v>261.8323809523809</v>
      </c>
      <c r="J27" s="3">
        <f t="shared" si="6"/>
        <v>9854.0601913832343</v>
      </c>
    </row>
    <row r="28" spans="1:10">
      <c r="A28" s="1"/>
      <c r="B28">
        <v>2</v>
      </c>
      <c r="C28" s="2">
        <v>273.2</v>
      </c>
      <c r="D28" s="2">
        <f t="shared" si="0"/>
        <v>-1.5</v>
      </c>
      <c r="E28" s="2">
        <f t="shared" si="1"/>
        <v>-211.25666666666666</v>
      </c>
      <c r="F28" s="2">
        <f t="shared" si="2"/>
        <v>316.88499999999999</v>
      </c>
      <c r="G28" s="2">
        <f t="shared" si="3"/>
        <v>2.25</v>
      </c>
      <c r="H28" s="2">
        <f t="shared" si="4"/>
        <v>44629.379211111111</v>
      </c>
      <c r="I28" s="3">
        <f t="shared" si="5"/>
        <v>350.88209523809519</v>
      </c>
      <c r="J28" s="3">
        <f t="shared" si="6"/>
        <v>6034.5079205804932</v>
      </c>
    </row>
    <row r="29" spans="1:10">
      <c r="A29" s="1"/>
      <c r="B29">
        <v>3</v>
      </c>
      <c r="C29" s="2">
        <v>452.8</v>
      </c>
      <c r="D29" s="2">
        <f t="shared" si="0"/>
        <v>-0.5</v>
      </c>
      <c r="E29" s="2">
        <f t="shared" si="1"/>
        <v>-31.656666666666638</v>
      </c>
      <c r="F29" s="2">
        <f t="shared" si="2"/>
        <v>15.828333333333319</v>
      </c>
      <c r="G29" s="2">
        <f t="shared" si="3"/>
        <v>0.25</v>
      </c>
      <c r="H29" s="2">
        <f t="shared" si="4"/>
        <v>1002.1445444444427</v>
      </c>
      <c r="I29" s="3">
        <f t="shared" si="5"/>
        <v>439.93180952380953</v>
      </c>
      <c r="J29" s="3">
        <f t="shared" si="6"/>
        <v>165.5903261315193</v>
      </c>
    </row>
    <row r="30" spans="1:10">
      <c r="A30" s="1"/>
      <c r="B30">
        <v>4</v>
      </c>
      <c r="C30" s="2">
        <v>521.6</v>
      </c>
      <c r="D30" s="2">
        <f t="shared" si="0"/>
        <v>0.5</v>
      </c>
      <c r="E30" s="2">
        <f t="shared" si="1"/>
        <v>37.143333333333374</v>
      </c>
      <c r="F30" s="2">
        <f t="shared" si="2"/>
        <v>18.571666666666687</v>
      </c>
      <c r="G30" s="2">
        <f t="shared" si="3"/>
        <v>0.25</v>
      </c>
      <c r="H30" s="2">
        <f t="shared" si="4"/>
        <v>1379.6272111111141</v>
      </c>
      <c r="I30" s="3">
        <f t="shared" si="5"/>
        <v>528.98152380952388</v>
      </c>
      <c r="J30" s="3">
        <f t="shared" si="6"/>
        <v>54.486893750567575</v>
      </c>
    </row>
    <row r="31" spans="1:10">
      <c r="A31" s="1"/>
      <c r="B31">
        <v>5</v>
      </c>
      <c r="C31" s="2">
        <v>592.79999999999995</v>
      </c>
      <c r="D31" s="2">
        <f t="shared" si="0"/>
        <v>1.5</v>
      </c>
      <c r="E31" s="2">
        <f t="shared" si="1"/>
        <v>108.34333333333331</v>
      </c>
      <c r="F31" s="2">
        <f t="shared" si="2"/>
        <v>162.51499999999996</v>
      </c>
      <c r="G31" s="2">
        <f t="shared" si="3"/>
        <v>2.25</v>
      </c>
      <c r="H31" s="2">
        <f t="shared" si="4"/>
        <v>11738.277877777771</v>
      </c>
      <c r="I31" s="3">
        <f t="shared" si="5"/>
        <v>618.03123809523811</v>
      </c>
      <c r="J31" s="3">
        <f t="shared" si="6"/>
        <v>636.61537581859704</v>
      </c>
    </row>
    <row r="32" spans="1:10">
      <c r="A32" s="1"/>
      <c r="B32">
        <v>6</v>
      </c>
      <c r="C32" s="2">
        <v>700</v>
      </c>
      <c r="D32" s="2">
        <f t="shared" si="0"/>
        <v>2.5</v>
      </c>
      <c r="E32" s="2">
        <f t="shared" si="1"/>
        <v>215.54333333333335</v>
      </c>
      <c r="F32" s="2">
        <f t="shared" si="2"/>
        <v>538.85833333333335</v>
      </c>
      <c r="G32" s="2">
        <f t="shared" si="3"/>
        <v>6.25</v>
      </c>
      <c r="H32" s="2">
        <f t="shared" si="4"/>
        <v>46458.928544444454</v>
      </c>
      <c r="I32" s="3">
        <f t="shared" si="5"/>
        <v>707.08095238095245</v>
      </c>
      <c r="J32" s="3">
        <f t="shared" si="6"/>
        <v>50.139886621316222</v>
      </c>
    </row>
    <row r="33" spans="1:10">
      <c r="A33" s="1" t="s">
        <v>12</v>
      </c>
      <c r="B33" s="1"/>
      <c r="C33" s="4"/>
      <c r="D33" s="4"/>
      <c r="E33" s="4"/>
      <c r="F33" s="4">
        <f t="shared" ref="F33" si="7">SUM(F3:F32)</f>
        <v>7791.8500000000013</v>
      </c>
      <c r="G33" s="4">
        <f t="shared" ref="G33" si="8">SUM(G3:G32)</f>
        <v>87.5</v>
      </c>
      <c r="H33" s="4">
        <f t="shared" ref="H33" si="9">SUM(H3:H32)</f>
        <v>930833.13366666646</v>
      </c>
      <c r="I33" s="4"/>
      <c r="J33" s="3">
        <f>SUM(J3:J32)</f>
        <v>236971.11740952381</v>
      </c>
    </row>
    <row r="34" spans="1:10">
      <c r="A34" s="1" t="s">
        <v>7</v>
      </c>
      <c r="B34" s="4">
        <f>SUM(B3:B32)/30</f>
        <v>3.5</v>
      </c>
      <c r="C34" s="4">
        <f>SUM(C3:C32)/30</f>
        <v>484.45666666666665</v>
      </c>
      <c r="D34" s="4"/>
      <c r="E34" s="4"/>
      <c r="F34" s="4"/>
      <c r="G34" s="4">
        <f>SQRT(G33)</f>
        <v>9.354143466934854</v>
      </c>
      <c r="H34" s="4">
        <f>SQRT(H33)</f>
        <v>964.79693908442027</v>
      </c>
      <c r="I34" s="13" t="s">
        <v>79</v>
      </c>
      <c r="J34" s="13" t="s">
        <v>80</v>
      </c>
    </row>
    <row r="35" spans="1:10">
      <c r="A35" s="20" t="s">
        <v>81</v>
      </c>
      <c r="B35" s="20"/>
      <c r="C35" s="19" t="s">
        <v>82</v>
      </c>
      <c r="D35" s="19"/>
      <c r="E35" s="19"/>
      <c r="F35" s="19"/>
      <c r="G35" s="5" t="s">
        <v>15</v>
      </c>
      <c r="H35" s="5">
        <f>(F33/(G34*H34))</f>
        <v>0.86337732778113951</v>
      </c>
      <c r="I35" s="13"/>
      <c r="J35" s="13"/>
    </row>
    <row r="36" spans="1:10">
      <c r="A36" s="20"/>
      <c r="B36" s="20"/>
      <c r="C36" s="2"/>
      <c r="D36" s="18" t="s">
        <v>83</v>
      </c>
      <c r="E36" s="18"/>
      <c r="F36" s="18"/>
      <c r="G36" s="5" t="s">
        <v>17</v>
      </c>
      <c r="H36" s="5">
        <f>H35^2</f>
        <v>0.74542041012650118</v>
      </c>
      <c r="I36" s="13"/>
      <c r="J36" s="13"/>
    </row>
    <row r="37" spans="1:10">
      <c r="A37" s="20"/>
      <c r="B37" s="20"/>
      <c r="D37" s="13" t="s">
        <v>18</v>
      </c>
      <c r="E37" s="13"/>
      <c r="F37" s="13"/>
      <c r="G37" s="13"/>
      <c r="H37" s="13"/>
      <c r="I37" s="13"/>
      <c r="J37" s="13"/>
    </row>
    <row r="38" spans="1:10">
      <c r="D38" s="13"/>
      <c r="E38" s="13"/>
      <c r="F38" s="13"/>
      <c r="G38" s="13"/>
      <c r="H38" s="13"/>
      <c r="I38" s="13"/>
      <c r="J38" s="13"/>
    </row>
    <row r="39" spans="1:10">
      <c r="D39" s="13"/>
      <c r="E39" s="13"/>
      <c r="F39" s="13"/>
      <c r="G39" s="13"/>
      <c r="H39" s="13"/>
      <c r="I39" s="13"/>
      <c r="J39" s="13"/>
    </row>
    <row r="40" spans="1:10">
      <c r="D40" s="13"/>
      <c r="E40" s="13"/>
      <c r="F40" s="13"/>
      <c r="G40" s="13"/>
      <c r="H40" s="13"/>
      <c r="I40" s="13"/>
      <c r="J40" s="13"/>
    </row>
    <row r="41" spans="1:10">
      <c r="D41" s="13"/>
      <c r="E41" s="13"/>
      <c r="F41" s="13"/>
      <c r="G41" s="13"/>
      <c r="H41" s="13"/>
      <c r="I41" s="13"/>
      <c r="J41" s="13"/>
    </row>
    <row r="42" spans="1:10">
      <c r="I42" s="13"/>
      <c r="J42" s="13"/>
    </row>
    <row r="43" spans="1:10">
      <c r="A43" s="6" t="s">
        <v>21</v>
      </c>
      <c r="I43" s="13"/>
      <c r="J43" s="13"/>
    </row>
    <row r="44" spans="1:10">
      <c r="B44" t="s">
        <v>23</v>
      </c>
      <c r="C44" t="s">
        <v>24</v>
      </c>
      <c r="D44" s="21" t="s">
        <v>77</v>
      </c>
      <c r="E44" s="21"/>
      <c r="F44" s="21"/>
      <c r="G44" s="21"/>
      <c r="I44" s="13"/>
      <c r="J44" s="13"/>
    </row>
    <row r="45" spans="1:10">
      <c r="A45" t="s">
        <v>22</v>
      </c>
      <c r="B45" s="2">
        <f>F33/G33</f>
        <v>89.049714285714302</v>
      </c>
      <c r="C45" s="3">
        <f>C34-B45*B34</f>
        <v>172.78266666666661</v>
      </c>
      <c r="D45" s="21" t="s">
        <v>84</v>
      </c>
      <c r="E45" s="21"/>
      <c r="F45" s="21"/>
      <c r="G45" s="21"/>
      <c r="I45" s="13"/>
      <c r="J45" s="13"/>
    </row>
    <row r="46" spans="1:10">
      <c r="C46" s="3"/>
      <c r="D46" s="15"/>
      <c r="E46" s="15"/>
      <c r="F46" s="15"/>
      <c r="G46" s="15"/>
    </row>
    <row r="47" spans="1:10">
      <c r="A47" s="6" t="s">
        <v>26</v>
      </c>
    </row>
    <row r="48" spans="1:10">
      <c r="A48" s="7" t="s">
        <v>27</v>
      </c>
      <c r="B48" s="8">
        <v>30</v>
      </c>
    </row>
    <row r="49" spans="1:8" ht="15" customHeight="1">
      <c r="A49" t="s">
        <v>29</v>
      </c>
      <c r="B49" s="2">
        <f>SQRT((J33/(B48-2)))</f>
        <v>91.995946612865936</v>
      </c>
      <c r="C49" s="14" t="s">
        <v>72</v>
      </c>
      <c r="D49" s="14"/>
      <c r="E49" s="14"/>
      <c r="F49" s="14" t="s">
        <v>70</v>
      </c>
      <c r="G49" s="14"/>
      <c r="H49" s="14"/>
    </row>
    <row r="50" spans="1:8">
      <c r="A50" t="s">
        <v>30</v>
      </c>
      <c r="B50" s="3">
        <f>B49/SQRT(G33)</f>
        <v>9.8347803770654565</v>
      </c>
      <c r="C50" s="14" t="s">
        <v>73</v>
      </c>
      <c r="D50" s="14"/>
      <c r="E50" s="14"/>
      <c r="F50" s="14"/>
      <c r="G50" s="14"/>
      <c r="H50" s="14"/>
    </row>
    <row r="51" spans="1:8">
      <c r="A51" t="s">
        <v>31</v>
      </c>
      <c r="B51" s="3">
        <f>3*B50</f>
        <v>29.504341131196369</v>
      </c>
      <c r="C51" s="14" t="s">
        <v>75</v>
      </c>
      <c r="D51" s="14"/>
      <c r="E51" s="14"/>
      <c r="F51" s="14"/>
      <c r="G51" s="14"/>
      <c r="H51" s="14"/>
    </row>
    <row r="52" spans="1:8">
      <c r="A52" t="s">
        <v>32</v>
      </c>
      <c r="B52" s="3">
        <f>B45/B50</f>
        <v>9.054570704331816</v>
      </c>
      <c r="C52" s="14" t="s">
        <v>76</v>
      </c>
      <c r="D52" s="14"/>
      <c r="E52" s="14"/>
      <c r="F52" s="14"/>
      <c r="G52" s="14"/>
      <c r="H52" s="14"/>
    </row>
    <row r="54" spans="1:8">
      <c r="A54" t="s">
        <v>56</v>
      </c>
      <c r="B54">
        <v>0.05</v>
      </c>
      <c r="C54" t="s">
        <v>57</v>
      </c>
      <c r="D54">
        <f>B54/2</f>
        <v>2.5000000000000001E-2</v>
      </c>
      <c r="E54" t="s">
        <v>58</v>
      </c>
    </row>
    <row r="55" spans="1:8">
      <c r="A55" t="s">
        <v>59</v>
      </c>
      <c r="B55">
        <v>2.048</v>
      </c>
      <c r="C55" t="s">
        <v>60</v>
      </c>
      <c r="D55" s="15" t="s">
        <v>65</v>
      </c>
      <c r="E55" s="15"/>
      <c r="F55" s="15"/>
    </row>
    <row r="56" spans="1:8">
      <c r="A56" t="s">
        <v>61</v>
      </c>
      <c r="B56" s="3">
        <f>(1/(B48-1))*G33</f>
        <v>3.0172413793103448</v>
      </c>
      <c r="C56" s="15" t="s">
        <v>66</v>
      </c>
      <c r="D56" s="15"/>
      <c r="E56" s="15"/>
      <c r="F56" s="15"/>
    </row>
    <row r="57" spans="1:8">
      <c r="A57" t="s">
        <v>62</v>
      </c>
      <c r="B57" s="2">
        <f>SQRT(B56)</f>
        <v>1.737020834449128</v>
      </c>
      <c r="C57" s="15" t="s">
        <v>67</v>
      </c>
      <c r="D57" s="15"/>
      <c r="E57" s="15"/>
      <c r="F57" s="15"/>
    </row>
    <row r="58" spans="1:8">
      <c r="A58" t="s">
        <v>63</v>
      </c>
      <c r="B58" s="2">
        <f>-B55*(B57/(SQRT(B48))+0)</f>
        <v>-0.64949281715830387</v>
      </c>
      <c r="C58" s="15" t="s">
        <v>68</v>
      </c>
      <c r="D58" s="15"/>
      <c r="E58" s="15"/>
      <c r="F58" s="15"/>
      <c r="G58" s="15"/>
      <c r="H58" s="15"/>
    </row>
    <row r="59" spans="1:8">
      <c r="A59" t="s">
        <v>64</v>
      </c>
      <c r="B59" s="2">
        <f>B55*(B57/(SQRT(B48)))+0</f>
        <v>0.64949281715830387</v>
      </c>
      <c r="C59" s="15" t="s">
        <v>69</v>
      </c>
      <c r="D59" s="15"/>
      <c r="E59" s="15"/>
      <c r="F59" s="15"/>
      <c r="G59" s="15"/>
      <c r="H59" s="15"/>
    </row>
    <row r="61" spans="1:8">
      <c r="A61" s="22" t="s">
        <v>85</v>
      </c>
      <c r="B61" s="22"/>
      <c r="C61" s="22"/>
      <c r="D61" s="22"/>
      <c r="E61" s="22"/>
    </row>
    <row r="62" spans="1:8">
      <c r="A62" s="22"/>
      <c r="B62" s="22"/>
      <c r="C62" s="22"/>
      <c r="D62" s="22"/>
      <c r="E62" s="22"/>
    </row>
  </sheetData>
  <mergeCells count="20">
    <mergeCell ref="A61:E62"/>
    <mergeCell ref="A35:B37"/>
    <mergeCell ref="D45:G45"/>
    <mergeCell ref="D46:G46"/>
    <mergeCell ref="D44:G44"/>
    <mergeCell ref="F49:H52"/>
    <mergeCell ref="C49:E49"/>
    <mergeCell ref="C50:E50"/>
    <mergeCell ref="C51:E51"/>
    <mergeCell ref="C52:E52"/>
    <mergeCell ref="I34:I45"/>
    <mergeCell ref="J34:J45"/>
    <mergeCell ref="C35:F35"/>
    <mergeCell ref="D36:F36"/>
    <mergeCell ref="C56:F56"/>
    <mergeCell ref="D55:F55"/>
    <mergeCell ref="C58:H58"/>
    <mergeCell ref="C59:H59"/>
    <mergeCell ref="C57:F57"/>
    <mergeCell ref="D37:H41"/>
  </mergeCells>
  <phoneticPr fontId="6" type="noConversion"/>
  <pageMargins left="0.75" right="0.75" top="1" bottom="1" header="0.5" footer="0.5"/>
  <pageSetup paperSize="9" scale="38" orientation="portrait" horizontalDpi="4294967292" verticalDpi="4294967292"/>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view="pageBreakPreview" zoomScale="60" workbookViewId="0">
      <selection activeCell="G12" sqref="G12"/>
    </sheetView>
  </sheetViews>
  <sheetFormatPr baseColWidth="10" defaultRowHeight="15" x14ac:dyDescent="0"/>
  <sheetData>
    <row r="1" spans="1:9">
      <c r="A1" t="s">
        <v>33</v>
      </c>
    </row>
    <row r="2" spans="1:9" ht="16.5" thickBot="1"/>
    <row r="3" spans="1:9">
      <c r="A3" s="12" t="s">
        <v>34</v>
      </c>
      <c r="B3" s="12"/>
    </row>
    <row r="4" spans="1:9">
      <c r="A4" s="9" t="s">
        <v>35</v>
      </c>
      <c r="B4" s="9">
        <v>0.92897293618625554</v>
      </c>
    </row>
    <row r="5" spans="1:9">
      <c r="A5" s="9" t="s">
        <v>17</v>
      </c>
      <c r="B5" s="9">
        <v>0.86299071616651279</v>
      </c>
    </row>
    <row r="6" spans="1:9">
      <c r="A6" s="9" t="s">
        <v>36</v>
      </c>
      <c r="B6" s="9">
        <v>0.85809752745817391</v>
      </c>
    </row>
    <row r="7" spans="1:9">
      <c r="A7" s="9" t="s">
        <v>37</v>
      </c>
      <c r="B7" s="9">
        <v>86.21813803678792</v>
      </c>
    </row>
    <row r="8" spans="1:9" ht="16.5" thickBot="1">
      <c r="A8" s="10" t="s">
        <v>38</v>
      </c>
      <c r="B8" s="10">
        <v>30</v>
      </c>
    </row>
    <row r="10" spans="1:9" ht="16.5" thickBot="1">
      <c r="A10" t="s">
        <v>39</v>
      </c>
    </row>
    <row r="11" spans="1:9">
      <c r="A11" s="11"/>
      <c r="B11" s="11" t="s">
        <v>44</v>
      </c>
      <c r="C11" s="11" t="s">
        <v>45</v>
      </c>
      <c r="D11" s="11" t="s">
        <v>46</v>
      </c>
      <c r="E11" s="11" t="s">
        <v>47</v>
      </c>
      <c r="F11" s="11" t="s">
        <v>48</v>
      </c>
    </row>
    <row r="12" spans="1:9">
      <c r="A12" s="9" t="s">
        <v>40</v>
      </c>
      <c r="B12" s="9">
        <v>1</v>
      </c>
      <c r="C12" s="9">
        <v>1311026.402857143</v>
      </c>
      <c r="D12" s="9">
        <v>1311026.402857143</v>
      </c>
      <c r="E12" s="9">
        <v>176.36571315874843</v>
      </c>
      <c r="F12" s="9">
        <v>1.3143478830172175E-13</v>
      </c>
    </row>
    <row r="13" spans="1:9">
      <c r="A13" s="9" t="s">
        <v>41</v>
      </c>
      <c r="B13" s="9">
        <v>28</v>
      </c>
      <c r="C13" s="9">
        <v>208139.88514285721</v>
      </c>
      <c r="D13" s="9">
        <v>7433.567326530615</v>
      </c>
      <c r="E13" s="9"/>
      <c r="F13" s="9"/>
    </row>
    <row r="14" spans="1:9" ht="16.5" thickBot="1">
      <c r="A14" s="10" t="s">
        <v>42</v>
      </c>
      <c r="B14" s="10">
        <v>29</v>
      </c>
      <c r="C14" s="10">
        <v>1519166.2880000002</v>
      </c>
      <c r="D14" s="10"/>
      <c r="E14" s="10"/>
      <c r="F14" s="10"/>
    </row>
    <row r="15" spans="1:9" ht="16.5" thickBot="1"/>
    <row r="16" spans="1:9">
      <c r="A16" s="11"/>
      <c r="B16" s="11" t="s">
        <v>49</v>
      </c>
      <c r="C16" s="11" t="s">
        <v>37</v>
      </c>
      <c r="D16" s="11" t="s">
        <v>32</v>
      </c>
      <c r="E16" s="11" t="s">
        <v>50</v>
      </c>
      <c r="F16" s="11" t="s">
        <v>51</v>
      </c>
      <c r="G16" s="11" t="s">
        <v>52</v>
      </c>
      <c r="H16" s="11" t="s">
        <v>53</v>
      </c>
      <c r="I16" s="11" t="s">
        <v>54</v>
      </c>
    </row>
    <row r="17" spans="1:9">
      <c r="A17" s="9" t="s">
        <v>43</v>
      </c>
      <c r="B17" s="9">
        <v>132.2000000000001</v>
      </c>
      <c r="C17" s="9">
        <v>35.895473297691829</v>
      </c>
      <c r="D17" s="9">
        <v>3.6829156396302736</v>
      </c>
      <c r="E17" s="9">
        <v>9.7654708404393232E-4</v>
      </c>
      <c r="F17" s="9">
        <v>58.671456138887663</v>
      </c>
      <c r="G17" s="9">
        <v>205.72854386111254</v>
      </c>
      <c r="H17" s="9">
        <v>58.671456138887663</v>
      </c>
      <c r="I17" s="9">
        <v>205.72854386111254</v>
      </c>
    </row>
    <row r="18" spans="1:9" ht="16.5" thickBot="1">
      <c r="A18" s="10" t="s">
        <v>55</v>
      </c>
      <c r="B18" s="10">
        <v>122.4057142857143</v>
      </c>
      <c r="C18" s="10">
        <v>9.2171066588355117</v>
      </c>
      <c r="D18" s="10">
        <v>13.28027534197798</v>
      </c>
      <c r="E18" s="10">
        <v>1.3143478830172268E-13</v>
      </c>
      <c r="F18" s="10">
        <v>103.52532717906713</v>
      </c>
      <c r="G18" s="10">
        <v>141.28610139236147</v>
      </c>
      <c r="H18" s="10">
        <v>103.52532717906713</v>
      </c>
      <c r="I18" s="10">
        <v>141.28610139236147</v>
      </c>
    </row>
  </sheetData>
  <pageMargins left="0.7" right="0.7" top="0.78740157499999996" bottom="0.78740157499999996" header="0.3" footer="0.3"/>
  <pageSetup paperSize="9" scale="81"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tabSelected="1" view="pageLayout" topLeftCell="A26" zoomScale="87" zoomScaleNormal="87" zoomScalePageLayoutView="87" workbookViewId="0">
      <selection activeCell="B50" sqref="B50"/>
    </sheetView>
  </sheetViews>
  <sheetFormatPr baseColWidth="10" defaultRowHeight="15" x14ac:dyDescent="0"/>
  <cols>
    <col min="1" max="1" width="27.83203125" bestFit="1" customWidth="1"/>
    <col min="3" max="3" width="24.33203125" bestFit="1" customWidth="1"/>
    <col min="4" max="4" width="23" bestFit="1" customWidth="1"/>
    <col min="5" max="5" width="19.5" bestFit="1" customWidth="1"/>
    <col min="6" max="6" width="36.33203125" bestFit="1" customWidth="1"/>
    <col min="7" max="7" width="21" bestFit="1" customWidth="1"/>
    <col min="8" max="8" width="22.83203125" bestFit="1" customWidth="1"/>
    <col min="9" max="9" width="12.1640625" bestFit="1" customWidth="1"/>
    <col min="10" max="10" width="14.6640625" bestFit="1" customWidth="1"/>
  </cols>
  <sheetData>
    <row r="1" spans="1:10">
      <c r="A1" s="6" t="s">
        <v>20</v>
      </c>
    </row>
    <row r="2" spans="1:10">
      <c r="A2" s="1" t="s">
        <v>0</v>
      </c>
      <c r="B2" s="1" t="s">
        <v>1</v>
      </c>
      <c r="C2" s="1" t="s">
        <v>16</v>
      </c>
      <c r="D2" s="1" t="s">
        <v>9</v>
      </c>
      <c r="E2" s="1" t="s">
        <v>10</v>
      </c>
      <c r="F2" s="1" t="s">
        <v>11</v>
      </c>
      <c r="G2" s="1" t="s">
        <v>13</v>
      </c>
      <c r="H2" s="1" t="s">
        <v>14</v>
      </c>
      <c r="I2" s="1" t="s">
        <v>25</v>
      </c>
      <c r="J2" s="1" t="s">
        <v>28</v>
      </c>
    </row>
    <row r="3" spans="1:10">
      <c r="A3" s="1" t="s">
        <v>2</v>
      </c>
      <c r="B3">
        <v>1</v>
      </c>
      <c r="C3">
        <v>307.8</v>
      </c>
      <c r="D3" s="2">
        <f>B3-$B$34</f>
        <v>-2.5</v>
      </c>
      <c r="E3" s="2">
        <f>C3-$C$34</f>
        <v>-252.82000000000011</v>
      </c>
      <c r="F3" s="2">
        <f>D3*E3</f>
        <v>632.0500000000003</v>
      </c>
      <c r="G3" s="2">
        <f>D3^2</f>
        <v>6.25</v>
      </c>
      <c r="H3" s="2">
        <f>E3^2</f>
        <v>63917.952400000053</v>
      </c>
      <c r="I3" s="3">
        <f>$C$45+$B$45*B3</f>
        <v>254.60571428571444</v>
      </c>
      <c r="J3" s="3">
        <f>(C3-I3)^2</f>
        <v>2829.6320326530458</v>
      </c>
    </row>
    <row r="4" spans="1:10">
      <c r="A4" s="1"/>
      <c r="B4">
        <v>2</v>
      </c>
      <c r="C4">
        <v>307.10000000000002</v>
      </c>
      <c r="D4" s="2">
        <f t="shared" ref="D4:D32" si="0">B4-$B$34</f>
        <v>-1.5</v>
      </c>
      <c r="E4" s="2">
        <f t="shared" ref="E4:E32" si="1">C4-$C$34</f>
        <v>-253.5200000000001</v>
      </c>
      <c r="F4" s="2">
        <f t="shared" ref="F4:F32" si="2">D4*E4</f>
        <v>380.28000000000014</v>
      </c>
      <c r="G4" s="2">
        <f t="shared" ref="G4:H32" si="3">D4^2</f>
        <v>2.25</v>
      </c>
      <c r="H4" s="2">
        <f t="shared" si="3"/>
        <v>64272.390400000048</v>
      </c>
      <c r="I4" s="3">
        <f t="shared" ref="I4:I32" si="4">$C$45+$B$45*B4</f>
        <v>377.01142857142872</v>
      </c>
      <c r="J4" s="3">
        <f t="shared" ref="J4:J32" si="5">(C4-I4)^2</f>
        <v>4887.607844897977</v>
      </c>
    </row>
    <row r="5" spans="1:10">
      <c r="A5" s="1"/>
      <c r="B5">
        <v>3</v>
      </c>
      <c r="C5">
        <v>396.9</v>
      </c>
      <c r="D5" s="2">
        <f t="shared" si="0"/>
        <v>-0.5</v>
      </c>
      <c r="E5" s="2">
        <f t="shared" si="1"/>
        <v>-163.72000000000014</v>
      </c>
      <c r="F5" s="2">
        <f t="shared" si="2"/>
        <v>81.86000000000007</v>
      </c>
      <c r="G5" s="2">
        <f t="shared" si="3"/>
        <v>0.25</v>
      </c>
      <c r="H5" s="2">
        <f t="shared" si="3"/>
        <v>26804.238400000046</v>
      </c>
      <c r="I5" s="3">
        <f t="shared" si="4"/>
        <v>499.41714285714301</v>
      </c>
      <c r="J5" s="3">
        <f t="shared" si="5"/>
        <v>10509.764579591872</v>
      </c>
    </row>
    <row r="6" spans="1:10">
      <c r="A6" s="1"/>
      <c r="B6">
        <v>4</v>
      </c>
      <c r="C6">
        <v>526.4</v>
      </c>
      <c r="D6" s="2">
        <f t="shared" si="0"/>
        <v>0.5</v>
      </c>
      <c r="E6" s="2">
        <f t="shared" si="1"/>
        <v>-34.220000000000141</v>
      </c>
      <c r="F6" s="2">
        <f t="shared" si="2"/>
        <v>-17.11000000000007</v>
      </c>
      <c r="G6" s="2">
        <f t="shared" si="3"/>
        <v>0.25</v>
      </c>
      <c r="H6" s="2">
        <f t="shared" si="3"/>
        <v>1171.0084000000097</v>
      </c>
      <c r="I6" s="3">
        <f t="shared" si="4"/>
        <v>621.82285714285729</v>
      </c>
      <c r="J6" s="3">
        <f t="shared" si="5"/>
        <v>9105.5216653061543</v>
      </c>
    </row>
    <row r="7" spans="1:10">
      <c r="A7" s="1"/>
      <c r="B7">
        <v>5</v>
      </c>
      <c r="C7">
        <v>717.2</v>
      </c>
      <c r="D7" s="2">
        <f t="shared" si="0"/>
        <v>1.5</v>
      </c>
      <c r="E7" s="2">
        <f t="shared" si="1"/>
        <v>156.57999999999993</v>
      </c>
      <c r="F7" s="2">
        <f t="shared" si="2"/>
        <v>234.86999999999989</v>
      </c>
      <c r="G7" s="2">
        <f t="shared" si="3"/>
        <v>2.25</v>
      </c>
      <c r="H7" s="2">
        <f t="shared" si="3"/>
        <v>24517.296399999977</v>
      </c>
      <c r="I7" s="3">
        <f t="shared" si="4"/>
        <v>744.22857142857163</v>
      </c>
      <c r="J7" s="3">
        <f>(C7-I7)^2</f>
        <v>730.54367346939603</v>
      </c>
    </row>
    <row r="8" spans="1:10">
      <c r="A8" s="1"/>
      <c r="B8">
        <v>6</v>
      </c>
      <c r="C8">
        <v>857.9</v>
      </c>
      <c r="D8" s="2">
        <f t="shared" si="0"/>
        <v>2.5</v>
      </c>
      <c r="E8" s="2">
        <f t="shared" si="1"/>
        <v>297.27999999999986</v>
      </c>
      <c r="F8" s="2">
        <f t="shared" si="2"/>
        <v>743.19999999999959</v>
      </c>
      <c r="G8" s="2">
        <f t="shared" si="3"/>
        <v>6.25</v>
      </c>
      <c r="H8" s="2">
        <f t="shared" si="3"/>
        <v>88375.398399999918</v>
      </c>
      <c r="I8" s="3">
        <f t="shared" si="4"/>
        <v>866.63428571428585</v>
      </c>
      <c r="J8" s="3">
        <f t="shared" si="5"/>
        <v>76.287746938778312</v>
      </c>
    </row>
    <row r="9" spans="1:10">
      <c r="A9" s="1" t="s">
        <v>3</v>
      </c>
      <c r="B9">
        <v>1</v>
      </c>
      <c r="C9">
        <v>275.3</v>
      </c>
      <c r="D9" s="2">
        <f t="shared" si="0"/>
        <v>-2.5</v>
      </c>
      <c r="E9" s="2">
        <f t="shared" si="1"/>
        <v>-285.32000000000011</v>
      </c>
      <c r="F9" s="2">
        <f t="shared" si="2"/>
        <v>713.3000000000003</v>
      </c>
      <c r="G9" s="2">
        <f t="shared" si="3"/>
        <v>6.25</v>
      </c>
      <c r="H9" s="2">
        <f t="shared" si="3"/>
        <v>81407.502400000056</v>
      </c>
      <c r="I9" s="3">
        <f t="shared" si="4"/>
        <v>254.60571428571444</v>
      </c>
      <c r="J9" s="3">
        <f t="shared" si="5"/>
        <v>428.25346122448383</v>
      </c>
    </row>
    <row r="10" spans="1:10">
      <c r="A10" s="1"/>
      <c r="B10">
        <v>2</v>
      </c>
      <c r="C10">
        <v>324.7</v>
      </c>
      <c r="D10" s="2">
        <f t="shared" si="0"/>
        <v>-1.5</v>
      </c>
      <c r="E10" s="2">
        <f t="shared" si="1"/>
        <v>-235.92000000000013</v>
      </c>
      <c r="F10" s="2">
        <f t="shared" si="2"/>
        <v>353.88000000000022</v>
      </c>
      <c r="G10" s="2">
        <f t="shared" si="3"/>
        <v>2.25</v>
      </c>
      <c r="H10" s="2">
        <f t="shared" si="3"/>
        <v>55658.246400000062</v>
      </c>
      <c r="I10" s="3">
        <f t="shared" si="4"/>
        <v>377.01142857142872</v>
      </c>
      <c r="J10" s="3">
        <f t="shared" si="5"/>
        <v>2736.4855591836904</v>
      </c>
    </row>
    <row r="11" spans="1:10">
      <c r="A11" s="1"/>
      <c r="B11">
        <v>3</v>
      </c>
      <c r="C11">
        <v>345.3</v>
      </c>
      <c r="D11" s="2">
        <f t="shared" si="0"/>
        <v>-0.5</v>
      </c>
      <c r="E11" s="2">
        <f t="shared" si="1"/>
        <v>-215.32000000000011</v>
      </c>
      <c r="F11" s="2">
        <f t="shared" si="2"/>
        <v>107.66000000000005</v>
      </c>
      <c r="G11" s="2">
        <f t="shared" si="3"/>
        <v>0.25</v>
      </c>
      <c r="H11" s="2">
        <f t="shared" si="3"/>
        <v>46362.702400000046</v>
      </c>
      <c r="I11" s="3">
        <f t="shared" si="4"/>
        <v>499.41714285714301</v>
      </c>
      <c r="J11" s="3">
        <f t="shared" si="5"/>
        <v>23752.093722449023</v>
      </c>
    </row>
    <row r="12" spans="1:10">
      <c r="A12" s="1"/>
      <c r="B12">
        <v>4</v>
      </c>
      <c r="C12">
        <v>476.3</v>
      </c>
      <c r="D12" s="2">
        <f t="shared" si="0"/>
        <v>0.5</v>
      </c>
      <c r="E12" s="2">
        <f t="shared" si="1"/>
        <v>-84.320000000000107</v>
      </c>
      <c r="F12" s="2">
        <f t="shared" si="2"/>
        <v>-42.160000000000053</v>
      </c>
      <c r="G12" s="2">
        <f t="shared" si="3"/>
        <v>0.25</v>
      </c>
      <c r="H12" s="2">
        <f t="shared" si="3"/>
        <v>7109.8624000000182</v>
      </c>
      <c r="I12" s="3">
        <f t="shared" si="4"/>
        <v>621.82285714285729</v>
      </c>
      <c r="J12" s="3">
        <f t="shared" si="5"/>
        <v>21176.901951020445</v>
      </c>
    </row>
    <row r="13" spans="1:10">
      <c r="A13" s="1"/>
      <c r="B13">
        <v>5</v>
      </c>
      <c r="C13">
        <v>690</v>
      </c>
      <c r="D13" s="2">
        <f t="shared" si="0"/>
        <v>1.5</v>
      </c>
      <c r="E13" s="2">
        <f t="shared" si="1"/>
        <v>129.37999999999988</v>
      </c>
      <c r="F13" s="2">
        <f t="shared" si="2"/>
        <v>194.06999999999982</v>
      </c>
      <c r="G13" s="2">
        <f t="shared" si="3"/>
        <v>2.25</v>
      </c>
      <c r="H13" s="2">
        <f t="shared" si="3"/>
        <v>16739.184399999969</v>
      </c>
      <c r="I13" s="3">
        <f t="shared" si="4"/>
        <v>744.22857142857163</v>
      </c>
      <c r="J13" s="3">
        <f t="shared" si="5"/>
        <v>2940.7379591836948</v>
      </c>
    </row>
    <row r="14" spans="1:10">
      <c r="A14" s="1"/>
      <c r="B14">
        <v>6</v>
      </c>
      <c r="C14">
        <v>727.1</v>
      </c>
      <c r="D14" s="2">
        <f t="shared" si="0"/>
        <v>2.5</v>
      </c>
      <c r="E14" s="2">
        <f t="shared" si="1"/>
        <v>166.4799999999999</v>
      </c>
      <c r="F14" s="2">
        <f t="shared" si="2"/>
        <v>416.19999999999976</v>
      </c>
      <c r="G14" s="2">
        <f t="shared" si="3"/>
        <v>6.25</v>
      </c>
      <c r="H14" s="2">
        <f t="shared" si="3"/>
        <v>27715.590399999968</v>
      </c>
      <c r="I14" s="3">
        <f t="shared" si="4"/>
        <v>866.63428571428585</v>
      </c>
      <c r="J14" s="3">
        <f t="shared" si="5"/>
        <v>19469.816889795951</v>
      </c>
    </row>
    <row r="15" spans="1:10">
      <c r="A15" s="1" t="s">
        <v>4</v>
      </c>
      <c r="B15">
        <v>1</v>
      </c>
      <c r="C15">
        <v>391.1</v>
      </c>
      <c r="D15" s="2">
        <f t="shared" si="0"/>
        <v>-2.5</v>
      </c>
      <c r="E15" s="2">
        <f t="shared" si="1"/>
        <v>-169.5200000000001</v>
      </c>
      <c r="F15" s="2">
        <f t="shared" si="2"/>
        <v>423.80000000000024</v>
      </c>
      <c r="G15" s="2">
        <f t="shared" si="3"/>
        <v>6.25</v>
      </c>
      <c r="H15" s="2">
        <f t="shared" si="3"/>
        <v>28737.030400000032</v>
      </c>
      <c r="I15" s="3">
        <f t="shared" si="4"/>
        <v>254.60571428571444</v>
      </c>
      <c r="J15" s="3">
        <f t="shared" si="5"/>
        <v>18630.690032653027</v>
      </c>
    </row>
    <row r="16" spans="1:10">
      <c r="A16" s="1"/>
      <c r="B16">
        <v>2</v>
      </c>
      <c r="C16">
        <v>483.7</v>
      </c>
      <c r="D16" s="2">
        <f t="shared" si="0"/>
        <v>-1.5</v>
      </c>
      <c r="E16" s="2">
        <f t="shared" si="1"/>
        <v>-76.92000000000013</v>
      </c>
      <c r="F16" s="2">
        <f t="shared" si="2"/>
        <v>115.38000000000019</v>
      </c>
      <c r="G16" s="2">
        <f t="shared" si="3"/>
        <v>2.25</v>
      </c>
      <c r="H16" s="2">
        <f t="shared" si="3"/>
        <v>5916.6864000000196</v>
      </c>
      <c r="I16" s="3">
        <f t="shared" si="4"/>
        <v>377.01142857142872</v>
      </c>
      <c r="J16" s="3">
        <f t="shared" si="5"/>
        <v>11382.451273469353</v>
      </c>
    </row>
    <row r="17" spans="1:10">
      <c r="A17" s="1"/>
      <c r="B17">
        <v>3</v>
      </c>
      <c r="C17">
        <v>532.29999999999995</v>
      </c>
      <c r="D17" s="2">
        <f t="shared" si="0"/>
        <v>-0.5</v>
      </c>
      <c r="E17" s="2">
        <f t="shared" si="1"/>
        <v>-28.320000000000164</v>
      </c>
      <c r="F17" s="2">
        <f t="shared" si="2"/>
        <v>14.160000000000082</v>
      </c>
      <c r="G17" s="2">
        <f t="shared" si="3"/>
        <v>0.25</v>
      </c>
      <c r="H17" s="2">
        <f t="shared" si="3"/>
        <v>802.02240000000927</v>
      </c>
      <c r="I17" s="3">
        <f t="shared" si="4"/>
        <v>499.41714285714301</v>
      </c>
      <c r="J17" s="3">
        <f t="shared" si="5"/>
        <v>1081.2822938775382</v>
      </c>
    </row>
    <row r="18" spans="1:10">
      <c r="A18" s="1"/>
      <c r="B18">
        <v>4</v>
      </c>
      <c r="C18">
        <v>670.4</v>
      </c>
      <c r="D18" s="2">
        <f t="shared" si="0"/>
        <v>0.5</v>
      </c>
      <c r="E18" s="2">
        <f t="shared" si="1"/>
        <v>109.77999999999986</v>
      </c>
      <c r="F18" s="2">
        <f t="shared" si="2"/>
        <v>54.88999999999993</v>
      </c>
      <c r="G18" s="2">
        <f t="shared" si="3"/>
        <v>0.25</v>
      </c>
      <c r="H18" s="2">
        <f t="shared" si="3"/>
        <v>12051.648399999969</v>
      </c>
      <c r="I18" s="3">
        <f t="shared" si="4"/>
        <v>621.82285714285729</v>
      </c>
      <c r="J18" s="3">
        <f t="shared" si="5"/>
        <v>2359.7388081632489</v>
      </c>
    </row>
    <row r="19" spans="1:10">
      <c r="A19" s="1"/>
      <c r="B19">
        <v>5</v>
      </c>
      <c r="C19">
        <v>883.1</v>
      </c>
      <c r="D19" s="2">
        <f t="shared" si="0"/>
        <v>1.5</v>
      </c>
      <c r="E19" s="2">
        <f t="shared" si="1"/>
        <v>322.4799999999999</v>
      </c>
      <c r="F19" s="2">
        <f t="shared" si="2"/>
        <v>483.71999999999986</v>
      </c>
      <c r="G19" s="2">
        <f t="shared" si="3"/>
        <v>2.25</v>
      </c>
      <c r="H19" s="2">
        <f t="shared" si="3"/>
        <v>103993.35039999994</v>
      </c>
      <c r="I19" s="3">
        <f t="shared" si="4"/>
        <v>744.22857142857163</v>
      </c>
      <c r="J19" s="3">
        <f t="shared" si="5"/>
        <v>19285.273673469339</v>
      </c>
    </row>
    <row r="20" spans="1:10">
      <c r="A20" s="1"/>
      <c r="B20">
        <v>6</v>
      </c>
      <c r="C20">
        <v>1028.4000000000001</v>
      </c>
      <c r="D20" s="2">
        <f t="shared" si="0"/>
        <v>2.5</v>
      </c>
      <c r="E20" s="2">
        <f t="shared" si="1"/>
        <v>467.78</v>
      </c>
      <c r="F20" s="2">
        <f t="shared" si="2"/>
        <v>1169.4499999999998</v>
      </c>
      <c r="G20" s="2">
        <f t="shared" si="3"/>
        <v>6.25</v>
      </c>
      <c r="H20" s="2">
        <f t="shared" si="3"/>
        <v>218818.12839999999</v>
      </c>
      <c r="I20" s="3">
        <f t="shared" si="4"/>
        <v>866.63428571428585</v>
      </c>
      <c r="J20" s="3">
        <f t="shared" si="5"/>
        <v>26168.146318367333</v>
      </c>
    </row>
    <row r="21" spans="1:10">
      <c r="A21" s="1" t="s">
        <v>5</v>
      </c>
      <c r="B21">
        <v>1</v>
      </c>
      <c r="C21">
        <v>245.9</v>
      </c>
      <c r="D21" s="2">
        <f t="shared" si="0"/>
        <v>-2.5</v>
      </c>
      <c r="E21" s="2">
        <f t="shared" si="1"/>
        <v>-314.72000000000014</v>
      </c>
      <c r="F21" s="2">
        <f t="shared" si="2"/>
        <v>786.80000000000041</v>
      </c>
      <c r="G21" s="2">
        <f t="shared" si="3"/>
        <v>6.25</v>
      </c>
      <c r="H21" s="2">
        <f t="shared" si="3"/>
        <v>99048.678400000092</v>
      </c>
      <c r="I21" s="3">
        <f t="shared" si="4"/>
        <v>254.60571428571444</v>
      </c>
      <c r="J21" s="3">
        <f t="shared" si="5"/>
        <v>75.789461224492399</v>
      </c>
    </row>
    <row r="22" spans="1:10">
      <c r="A22" s="1"/>
      <c r="B22">
        <v>2</v>
      </c>
      <c r="C22">
        <v>302.2</v>
      </c>
      <c r="D22" s="2">
        <f t="shared" si="0"/>
        <v>-1.5</v>
      </c>
      <c r="E22" s="2">
        <f t="shared" si="1"/>
        <v>-258.42000000000013</v>
      </c>
      <c r="F22" s="2">
        <f t="shared" si="2"/>
        <v>387.63000000000022</v>
      </c>
      <c r="G22" s="2">
        <f t="shared" si="3"/>
        <v>2.25</v>
      </c>
      <c r="H22" s="2">
        <f t="shared" si="3"/>
        <v>66780.896400000071</v>
      </c>
      <c r="I22" s="3">
        <f t="shared" si="4"/>
        <v>377.01142857142872</v>
      </c>
      <c r="J22" s="3">
        <f t="shared" si="5"/>
        <v>5596.7498448979841</v>
      </c>
    </row>
    <row r="23" spans="1:10">
      <c r="A23" s="1"/>
      <c r="B23">
        <v>3</v>
      </c>
      <c r="C23">
        <v>548.4</v>
      </c>
      <c r="D23" s="2">
        <f t="shared" si="0"/>
        <v>-0.5</v>
      </c>
      <c r="E23" s="2">
        <f t="shared" si="1"/>
        <v>-12.220000000000141</v>
      </c>
      <c r="F23" s="2">
        <f t="shared" si="2"/>
        <v>6.1100000000000705</v>
      </c>
      <c r="G23" s="2">
        <f t="shared" si="3"/>
        <v>0.25</v>
      </c>
      <c r="H23" s="2">
        <f t="shared" si="3"/>
        <v>149.32840000000346</v>
      </c>
      <c r="I23" s="3">
        <f t="shared" si="4"/>
        <v>499.41714285714301</v>
      </c>
      <c r="J23" s="3">
        <f t="shared" si="5"/>
        <v>2399.3202938775344</v>
      </c>
    </row>
    <row r="24" spans="1:10">
      <c r="A24" s="1"/>
      <c r="B24">
        <v>4</v>
      </c>
      <c r="C24">
        <v>661.2</v>
      </c>
      <c r="D24" s="2">
        <f t="shared" si="0"/>
        <v>0.5</v>
      </c>
      <c r="E24" s="2">
        <f t="shared" si="1"/>
        <v>100.57999999999993</v>
      </c>
      <c r="F24" s="2">
        <f t="shared" si="2"/>
        <v>50.289999999999964</v>
      </c>
      <c r="G24" s="2">
        <f t="shared" si="3"/>
        <v>0.25</v>
      </c>
      <c r="H24" s="2">
        <f t="shared" si="3"/>
        <v>10116.336399999986</v>
      </c>
      <c r="I24" s="3">
        <f t="shared" si="4"/>
        <v>621.82285714285729</v>
      </c>
      <c r="J24" s="3">
        <f t="shared" si="5"/>
        <v>1550.5593795918289</v>
      </c>
    </row>
    <row r="25" spans="1:10">
      <c r="A25" s="1"/>
      <c r="B25">
        <v>5</v>
      </c>
      <c r="C25">
        <v>820.9</v>
      </c>
      <c r="D25" s="2">
        <f t="shared" si="0"/>
        <v>1.5</v>
      </c>
      <c r="E25" s="2">
        <f t="shared" si="1"/>
        <v>260.27999999999986</v>
      </c>
      <c r="F25" s="2">
        <f t="shared" si="2"/>
        <v>390.41999999999979</v>
      </c>
      <c r="G25" s="2">
        <f t="shared" si="3"/>
        <v>2.25</v>
      </c>
      <c r="H25" s="2">
        <f t="shared" si="3"/>
        <v>67745.678399999932</v>
      </c>
      <c r="I25" s="3">
        <f t="shared" si="4"/>
        <v>744.22857142857163</v>
      </c>
      <c r="J25" s="3">
        <f t="shared" si="5"/>
        <v>5878.5079591836393</v>
      </c>
    </row>
    <row r="26" spans="1:10">
      <c r="A26" s="1"/>
      <c r="B26">
        <v>6</v>
      </c>
      <c r="C26">
        <v>870.6</v>
      </c>
      <c r="D26" s="2">
        <f t="shared" si="0"/>
        <v>2.5</v>
      </c>
      <c r="E26" s="2">
        <f t="shared" si="1"/>
        <v>309.9799999999999</v>
      </c>
      <c r="F26" s="2">
        <f t="shared" si="2"/>
        <v>774.94999999999982</v>
      </c>
      <c r="G26" s="2">
        <f t="shared" si="3"/>
        <v>6.25</v>
      </c>
      <c r="H26" s="2">
        <f t="shared" si="3"/>
        <v>96087.600399999938</v>
      </c>
      <c r="I26" s="3">
        <f t="shared" si="4"/>
        <v>866.63428571428585</v>
      </c>
      <c r="J26" s="3">
        <f t="shared" si="5"/>
        <v>15.726889795917455</v>
      </c>
    </row>
    <row r="27" spans="1:10">
      <c r="A27" s="1" t="s">
        <v>6</v>
      </c>
      <c r="B27">
        <v>1</v>
      </c>
      <c r="C27">
        <v>263.10000000000002</v>
      </c>
      <c r="D27" s="2">
        <f t="shared" si="0"/>
        <v>-2.5</v>
      </c>
      <c r="E27" s="2">
        <f t="shared" si="1"/>
        <v>-297.5200000000001</v>
      </c>
      <c r="F27" s="2">
        <f t="shared" si="2"/>
        <v>743.80000000000018</v>
      </c>
      <c r="G27" s="2">
        <f t="shared" si="3"/>
        <v>6.25</v>
      </c>
      <c r="H27" s="2">
        <f t="shared" si="3"/>
        <v>88518.150400000057</v>
      </c>
      <c r="I27" s="3">
        <f t="shared" si="4"/>
        <v>254.60571428571444</v>
      </c>
      <c r="J27" s="3">
        <f t="shared" si="5"/>
        <v>72.15288979591611</v>
      </c>
    </row>
    <row r="28" spans="1:10">
      <c r="A28" s="1"/>
      <c r="B28">
        <v>2</v>
      </c>
      <c r="C28">
        <v>391.6</v>
      </c>
      <c r="D28" s="2">
        <f t="shared" si="0"/>
        <v>-1.5</v>
      </c>
      <c r="E28" s="2">
        <f t="shared" si="1"/>
        <v>-169.0200000000001</v>
      </c>
      <c r="F28" s="2">
        <f t="shared" si="2"/>
        <v>253.53000000000014</v>
      </c>
      <c r="G28" s="2">
        <f t="shared" si="3"/>
        <v>2.25</v>
      </c>
      <c r="H28" s="2">
        <f t="shared" si="3"/>
        <v>28567.760400000032</v>
      </c>
      <c r="I28" s="3">
        <f t="shared" si="4"/>
        <v>377.01142857142872</v>
      </c>
      <c r="J28" s="3">
        <f t="shared" si="5"/>
        <v>212.82641632652684</v>
      </c>
    </row>
    <row r="29" spans="1:10">
      <c r="A29" s="1"/>
      <c r="B29">
        <v>3</v>
      </c>
      <c r="C29">
        <v>525.9</v>
      </c>
      <c r="D29" s="2">
        <f t="shared" si="0"/>
        <v>-0.5</v>
      </c>
      <c r="E29" s="2">
        <f t="shared" si="1"/>
        <v>-34.720000000000141</v>
      </c>
      <c r="F29" s="2">
        <f t="shared" si="2"/>
        <v>17.36000000000007</v>
      </c>
      <c r="G29" s="2">
        <f t="shared" si="3"/>
        <v>0.25</v>
      </c>
      <c r="H29" s="2">
        <f t="shared" si="3"/>
        <v>1205.4784000000097</v>
      </c>
      <c r="I29" s="3">
        <f t="shared" si="4"/>
        <v>499.41714285714301</v>
      </c>
      <c r="J29" s="3">
        <f t="shared" si="5"/>
        <v>701.34172244897047</v>
      </c>
    </row>
    <row r="30" spans="1:10">
      <c r="A30" s="1"/>
      <c r="B30">
        <v>4</v>
      </c>
      <c r="C30">
        <v>577.1</v>
      </c>
      <c r="D30" s="2">
        <f t="shared" si="0"/>
        <v>0.5</v>
      </c>
      <c r="E30" s="2">
        <f t="shared" si="1"/>
        <v>16.479999999999905</v>
      </c>
      <c r="F30" s="2">
        <f t="shared" si="2"/>
        <v>8.2399999999999523</v>
      </c>
      <c r="G30" s="2">
        <f t="shared" si="3"/>
        <v>0.25</v>
      </c>
      <c r="H30" s="2">
        <f t="shared" si="3"/>
        <v>271.59039999999686</v>
      </c>
      <c r="I30" s="3">
        <f t="shared" si="4"/>
        <v>621.82285714285729</v>
      </c>
      <c r="J30" s="3">
        <f t="shared" si="5"/>
        <v>2000.1339510204191</v>
      </c>
    </row>
    <row r="31" spans="1:10">
      <c r="A31" s="1"/>
      <c r="B31">
        <v>5</v>
      </c>
      <c r="C31">
        <v>702.4</v>
      </c>
      <c r="D31" s="2">
        <f t="shared" si="0"/>
        <v>1.5</v>
      </c>
      <c r="E31" s="2">
        <f t="shared" si="1"/>
        <v>141.77999999999986</v>
      </c>
      <c r="F31" s="2">
        <f t="shared" si="2"/>
        <v>212.66999999999979</v>
      </c>
      <c r="G31" s="2">
        <f t="shared" si="3"/>
        <v>2.25</v>
      </c>
      <c r="H31" s="2">
        <f t="shared" si="3"/>
        <v>20101.56839999996</v>
      </c>
      <c r="I31" s="3">
        <f t="shared" si="4"/>
        <v>744.22857142857163</v>
      </c>
      <c r="J31" s="3">
        <f t="shared" si="5"/>
        <v>1749.6293877551204</v>
      </c>
    </row>
    <row r="32" spans="1:10">
      <c r="A32" s="1"/>
      <c r="B32">
        <v>6</v>
      </c>
      <c r="C32">
        <v>968.3</v>
      </c>
      <c r="D32" s="2">
        <f t="shared" si="0"/>
        <v>2.5</v>
      </c>
      <c r="E32" s="2">
        <f t="shared" si="1"/>
        <v>407.67999999999984</v>
      </c>
      <c r="F32" s="2">
        <f t="shared" si="2"/>
        <v>1019.1999999999996</v>
      </c>
      <c r="G32" s="2">
        <f t="shared" si="3"/>
        <v>6.25</v>
      </c>
      <c r="H32" s="2">
        <f t="shared" si="3"/>
        <v>166202.98239999986</v>
      </c>
      <c r="I32" s="3">
        <f t="shared" si="4"/>
        <v>866.63428571428585</v>
      </c>
      <c r="J32" s="3">
        <f t="shared" si="5"/>
        <v>10335.917461224453</v>
      </c>
    </row>
    <row r="33" spans="1:10">
      <c r="A33" s="1" t="s">
        <v>12</v>
      </c>
      <c r="B33" s="1"/>
      <c r="C33" s="4"/>
      <c r="D33" s="4"/>
      <c r="E33" s="4"/>
      <c r="F33" s="4">
        <f t="shared" ref="F33:H33" si="6">SUM(F3:F32)</f>
        <v>10710.5</v>
      </c>
      <c r="G33" s="4">
        <f t="shared" si="6"/>
        <v>87.5</v>
      </c>
      <c r="H33" s="4">
        <f t="shared" si="6"/>
        <v>1519166.2880000002</v>
      </c>
      <c r="I33" s="4"/>
      <c r="J33" s="3">
        <f>SUM(J3:J32)</f>
        <v>208139.88514285718</v>
      </c>
    </row>
    <row r="34" spans="1:10">
      <c r="A34" s="1" t="s">
        <v>7</v>
      </c>
      <c r="B34" s="4">
        <f>SUM(B3:B32)/30</f>
        <v>3.5</v>
      </c>
      <c r="C34" s="4">
        <f>SUM(C3:C32)/30</f>
        <v>560.62000000000012</v>
      </c>
      <c r="D34" s="4"/>
      <c r="E34" s="4"/>
      <c r="F34" s="17" t="s">
        <v>74</v>
      </c>
      <c r="G34" s="4">
        <f>SQRT(G33)</f>
        <v>9.354143466934854</v>
      </c>
      <c r="H34" s="4">
        <f>SQRT(H33)</f>
        <v>1232.5446393538857</v>
      </c>
      <c r="I34" s="13" t="s">
        <v>79</v>
      </c>
      <c r="J34" s="13" t="s">
        <v>80</v>
      </c>
    </row>
    <row r="35" spans="1:10">
      <c r="A35" s="20" t="s">
        <v>81</v>
      </c>
      <c r="B35" s="20"/>
      <c r="C35" s="19" t="s">
        <v>82</v>
      </c>
      <c r="D35" s="19"/>
      <c r="E35" s="19"/>
      <c r="F35" s="19"/>
      <c r="G35" s="5" t="s">
        <v>15</v>
      </c>
      <c r="H35" s="5">
        <f>(F33/(G34*H34))</f>
        <v>0.92897293618625543</v>
      </c>
      <c r="I35" s="13"/>
      <c r="J35" s="13"/>
    </row>
    <row r="36" spans="1:10">
      <c r="A36" s="20"/>
      <c r="B36" s="20"/>
      <c r="C36" s="2"/>
      <c r="D36" s="18" t="s">
        <v>83</v>
      </c>
      <c r="E36" s="18"/>
      <c r="F36" s="18"/>
      <c r="G36" s="5" t="s">
        <v>17</v>
      </c>
      <c r="H36" s="5">
        <f>H35^2</f>
        <v>0.86299071616651257</v>
      </c>
      <c r="I36" s="13"/>
      <c r="J36" s="13"/>
    </row>
    <row r="37" spans="1:10" ht="15" customHeight="1">
      <c r="A37" s="20"/>
      <c r="B37" s="20"/>
      <c r="D37" s="13" t="s">
        <v>19</v>
      </c>
      <c r="E37" s="13"/>
      <c r="F37" s="13"/>
      <c r="G37" s="13"/>
      <c r="H37" s="13"/>
      <c r="I37" s="13"/>
      <c r="J37" s="13"/>
    </row>
    <row r="38" spans="1:10">
      <c r="D38" s="13"/>
      <c r="E38" s="13"/>
      <c r="F38" s="13"/>
      <c r="G38" s="13"/>
      <c r="H38" s="13"/>
      <c r="I38" s="13"/>
      <c r="J38" s="13"/>
    </row>
    <row r="39" spans="1:10">
      <c r="D39" s="13"/>
      <c r="E39" s="13"/>
      <c r="F39" s="13"/>
      <c r="G39" s="13"/>
      <c r="H39" s="13"/>
      <c r="I39" s="13"/>
      <c r="J39" s="13"/>
    </row>
    <row r="40" spans="1:10">
      <c r="D40" s="13"/>
      <c r="E40" s="13"/>
      <c r="F40" s="13"/>
      <c r="G40" s="13"/>
      <c r="H40" s="13"/>
      <c r="I40" s="13"/>
      <c r="J40" s="13"/>
    </row>
    <row r="41" spans="1:10">
      <c r="D41" s="13"/>
      <c r="E41" s="13"/>
      <c r="F41" s="13"/>
      <c r="G41" s="13"/>
      <c r="H41" s="13"/>
      <c r="I41" s="13"/>
      <c r="J41" s="13"/>
    </row>
    <row r="42" spans="1:10">
      <c r="I42" s="13"/>
      <c r="J42" s="13"/>
    </row>
    <row r="43" spans="1:10">
      <c r="A43" s="6" t="s">
        <v>21</v>
      </c>
      <c r="I43" s="13"/>
      <c r="J43" s="13"/>
    </row>
    <row r="44" spans="1:10">
      <c r="B44" t="s">
        <v>23</v>
      </c>
      <c r="C44" t="s">
        <v>24</v>
      </c>
      <c r="D44" s="15" t="s">
        <v>77</v>
      </c>
      <c r="E44" s="15"/>
      <c r="F44" s="15"/>
      <c r="G44" s="15"/>
      <c r="I44" s="13"/>
      <c r="J44" s="13"/>
    </row>
    <row r="45" spans="1:10">
      <c r="A45" t="s">
        <v>22</v>
      </c>
      <c r="B45" s="2">
        <f>F33/G33</f>
        <v>122.40571428571428</v>
      </c>
      <c r="C45" s="2">
        <f>C34-B45*B34</f>
        <v>132.20000000000016</v>
      </c>
      <c r="D45" s="15" t="s">
        <v>78</v>
      </c>
      <c r="E45" s="15"/>
      <c r="F45" s="15"/>
      <c r="G45" s="15"/>
      <c r="I45" s="13"/>
      <c r="J45" s="13"/>
    </row>
    <row r="46" spans="1:10">
      <c r="B46" s="2"/>
      <c r="C46" s="2"/>
    </row>
    <row r="48" spans="1:10">
      <c r="A48" s="6" t="s">
        <v>26</v>
      </c>
    </row>
    <row r="49" spans="1:8">
      <c r="A49" s="7" t="s">
        <v>27</v>
      </c>
      <c r="B49" s="8">
        <v>30</v>
      </c>
    </row>
    <row r="50" spans="1:8" ht="15" customHeight="1">
      <c r="A50" t="s">
        <v>29</v>
      </c>
      <c r="B50" s="2">
        <f>SQRT((J33/(B49-2)))</f>
        <v>86.218138036787906</v>
      </c>
      <c r="C50" s="14" t="s">
        <v>72</v>
      </c>
      <c r="D50" s="14"/>
      <c r="E50" s="14"/>
      <c r="F50" s="14" t="s">
        <v>71</v>
      </c>
      <c r="G50" s="14"/>
      <c r="H50" s="14"/>
    </row>
    <row r="51" spans="1:8">
      <c r="A51" t="s">
        <v>30</v>
      </c>
      <c r="B51" s="3">
        <f>B50/SQRT(G33)</f>
        <v>9.2171066588355082</v>
      </c>
      <c r="C51" s="14" t="s">
        <v>73</v>
      </c>
      <c r="D51" s="14"/>
      <c r="E51" s="14"/>
      <c r="F51" s="14"/>
      <c r="G51" s="14"/>
      <c r="H51" s="14"/>
    </row>
    <row r="52" spans="1:8">
      <c r="A52" t="s">
        <v>31</v>
      </c>
      <c r="B52" s="3">
        <f>3*B51</f>
        <v>27.651319976506525</v>
      </c>
      <c r="C52" s="14" t="s">
        <v>75</v>
      </c>
      <c r="D52" s="14"/>
      <c r="E52" s="14"/>
      <c r="F52" s="14"/>
      <c r="G52" s="14"/>
      <c r="H52" s="14"/>
    </row>
    <row r="53" spans="1:8">
      <c r="A53" t="s">
        <v>32</v>
      </c>
      <c r="B53" s="3">
        <f>B45/B51</f>
        <v>13.280275341977983</v>
      </c>
      <c r="C53" s="14" t="s">
        <v>76</v>
      </c>
      <c r="D53" s="14"/>
      <c r="E53" s="14"/>
      <c r="F53" s="14"/>
      <c r="G53" s="14"/>
      <c r="H53" s="14"/>
    </row>
    <row r="55" spans="1:8">
      <c r="A55" t="s">
        <v>56</v>
      </c>
      <c r="B55">
        <v>0.05</v>
      </c>
      <c r="C55" t="s">
        <v>57</v>
      </c>
      <c r="D55">
        <f>B55/2</f>
        <v>2.5000000000000001E-2</v>
      </c>
      <c r="E55" t="s">
        <v>58</v>
      </c>
    </row>
    <row r="56" spans="1:8">
      <c r="A56" t="s">
        <v>59</v>
      </c>
      <c r="B56">
        <v>2.048</v>
      </c>
      <c r="C56" t="s">
        <v>60</v>
      </c>
      <c r="D56" s="15" t="s">
        <v>65</v>
      </c>
      <c r="E56" s="15"/>
    </row>
    <row r="57" spans="1:8">
      <c r="A57" t="s">
        <v>61</v>
      </c>
      <c r="B57" s="3">
        <f>(1/(B49-1))*G33</f>
        <v>3.0172413793103448</v>
      </c>
      <c r="C57" s="15" t="s">
        <v>66</v>
      </c>
      <c r="D57" s="15"/>
      <c r="E57" s="15"/>
    </row>
    <row r="58" spans="1:8">
      <c r="A58" t="s">
        <v>62</v>
      </c>
      <c r="B58" s="2">
        <f>SQRT(B57)</f>
        <v>1.737020834449128</v>
      </c>
      <c r="C58" s="15" t="s">
        <v>67</v>
      </c>
      <c r="D58" s="15"/>
      <c r="E58" s="15"/>
    </row>
    <row r="59" spans="1:8">
      <c r="A59" t="s">
        <v>63</v>
      </c>
      <c r="B59" s="2">
        <f>-B56*(B58/(SQRT(B49))+0)</f>
        <v>-0.64949281715830387</v>
      </c>
      <c r="C59" s="16" t="s">
        <v>68</v>
      </c>
      <c r="D59" s="16"/>
      <c r="E59" s="16"/>
    </row>
    <row r="60" spans="1:8">
      <c r="A60" t="s">
        <v>64</v>
      </c>
      <c r="B60" s="2">
        <f>B56*(B58/(SQRT(B49)))+0</f>
        <v>0.64949281715830387</v>
      </c>
      <c r="C60" s="16" t="s">
        <v>69</v>
      </c>
      <c r="D60" s="16"/>
      <c r="E60" s="16"/>
    </row>
    <row r="62" spans="1:8">
      <c r="A62" s="22" t="s">
        <v>85</v>
      </c>
      <c r="B62" s="22"/>
      <c r="C62" s="22"/>
      <c r="D62" s="22"/>
      <c r="E62" s="22"/>
    </row>
    <row r="63" spans="1:8">
      <c r="A63" s="22"/>
      <c r="B63" s="22"/>
      <c r="C63" s="22"/>
      <c r="D63" s="22"/>
      <c r="E63" s="22"/>
    </row>
  </sheetData>
  <mergeCells count="17">
    <mergeCell ref="A35:B37"/>
    <mergeCell ref="C35:F35"/>
    <mergeCell ref="A62:E63"/>
    <mergeCell ref="I34:I45"/>
    <mergeCell ref="J34:J45"/>
    <mergeCell ref="D36:F36"/>
    <mergeCell ref="D37:H41"/>
    <mergeCell ref="D56:E56"/>
    <mergeCell ref="C57:E57"/>
    <mergeCell ref="C58:E58"/>
    <mergeCell ref="F50:H53"/>
    <mergeCell ref="C50:E50"/>
    <mergeCell ref="C51:E51"/>
    <mergeCell ref="C52:E52"/>
    <mergeCell ref="C53:E53"/>
    <mergeCell ref="D44:G44"/>
    <mergeCell ref="D45:G45"/>
  </mergeCells>
  <phoneticPr fontId="6" type="noConversion"/>
  <pageMargins left="0.75" right="0.75" top="1" bottom="1" header="0.5" footer="0.5"/>
  <pageSetup paperSize="9" scale="37" orientation="portrait" horizontalDpi="4294967292" verticalDpi="429496729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Testdaten_Mouse_Automatisch</vt:lpstr>
      <vt:lpstr>Testdaten_Mouse</vt:lpstr>
      <vt:lpstr>Testdaten_Touchpad_Automatisch</vt:lpstr>
      <vt:lpstr>Testdaten_Touchpad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cp:lastPrinted>2016-11-15T09:05:29Z</cp:lastPrinted>
  <dcterms:created xsi:type="dcterms:W3CDTF">2016-11-10T09:12:51Z</dcterms:created>
  <dcterms:modified xsi:type="dcterms:W3CDTF">2016-11-17T11:11:59Z</dcterms:modified>
</cp:coreProperties>
</file>