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Био-Тех\Desktop\"/>
    </mc:Choice>
  </mc:AlternateContent>
  <xr:revisionPtr revIDLastSave="0" documentId="13_ncr:1_{98F00EE8-0C1B-47FF-B669-6E530AD319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бщие данные" sheetId="1" r:id="rId1"/>
    <sheet name="Рецептуры и расход сырь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qH2pfRcXMCbnJAaLWNv925Re47Q=="/>
    </ext>
  </extLst>
</workbook>
</file>

<file path=xl/calcChain.xml><?xml version="1.0" encoding="utf-8"?>
<calcChain xmlns="http://schemas.openxmlformats.org/spreadsheetml/2006/main">
  <c r="C12" i="1" l="1"/>
  <c r="C13" i="1" s="1"/>
  <c r="N12" i="2"/>
  <c r="N3" i="2" s="1"/>
  <c r="M3" i="2"/>
  <c r="B21" i="2"/>
  <c r="B12" i="2"/>
  <c r="B13" i="2" s="1"/>
  <c r="Z9" i="1"/>
  <c r="M4" i="2"/>
  <c r="M5" i="2"/>
  <c r="M6" i="2"/>
  <c r="M7" i="2"/>
  <c r="M8" i="2"/>
  <c r="M9" i="2"/>
  <c r="M10" i="2"/>
  <c r="M11" i="2"/>
  <c r="X14" i="1"/>
  <c r="X12" i="1"/>
  <c r="X13" i="1" s="1"/>
  <c r="Z6" i="1"/>
  <c r="Z8" i="1"/>
  <c r="U7" i="1"/>
  <c r="V7" i="1"/>
  <c r="W7" i="1"/>
  <c r="X7" i="1"/>
  <c r="Y7" i="1"/>
  <c r="H21" i="2"/>
  <c r="H20" i="2"/>
  <c r="H17" i="2"/>
  <c r="I17" i="2" s="1"/>
  <c r="H12" i="2"/>
  <c r="H18" i="2" s="1"/>
  <c r="E21" i="2"/>
  <c r="E20" i="2"/>
  <c r="E17" i="2"/>
  <c r="E16" i="2" s="1"/>
  <c r="E12" i="2"/>
  <c r="E18" i="2" s="1"/>
  <c r="B20" i="2"/>
  <c r="B17" i="2"/>
  <c r="B16" i="2" s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W12" i="1"/>
  <c r="W13" i="1" s="1"/>
  <c r="V12" i="1"/>
  <c r="V13" i="1" s="1"/>
  <c r="U12" i="1"/>
  <c r="U13" i="1" s="1"/>
  <c r="T12" i="1"/>
  <c r="T13" i="1" s="1"/>
  <c r="S12" i="1"/>
  <c r="S13" i="1" s="1"/>
  <c r="R12" i="1"/>
  <c r="R13" i="1" s="1"/>
  <c r="Q12" i="1"/>
  <c r="Q13" i="1" s="1"/>
  <c r="P12" i="1"/>
  <c r="P13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I12" i="1"/>
  <c r="I13" i="1" s="1"/>
  <c r="H12" i="1"/>
  <c r="H13" i="1" s="1"/>
  <c r="G12" i="1"/>
  <c r="G13" i="1" s="1"/>
  <c r="F12" i="1"/>
  <c r="F13" i="1" s="1"/>
  <c r="E12" i="1"/>
  <c r="E13" i="1" s="1"/>
  <c r="D12" i="1"/>
  <c r="D13" i="1" s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Z7" i="1" l="1"/>
  <c r="Z14" i="1" s="1"/>
  <c r="AA15" i="1" s="1"/>
  <c r="Z5" i="1"/>
  <c r="Z12" i="1" s="1"/>
  <c r="Z13" i="1" s="1"/>
  <c r="AA8" i="1"/>
  <c r="H13" i="2"/>
  <c r="H22" i="2" s="1"/>
  <c r="I12" i="2"/>
  <c r="H14" i="2"/>
  <c r="H15" i="2"/>
  <c r="H16" i="2"/>
  <c r="E15" i="2"/>
  <c r="F17" i="2"/>
  <c r="F12" i="2"/>
  <c r="E13" i="2"/>
  <c r="E14" i="2"/>
  <c r="D12" i="2"/>
  <c r="N6" i="2"/>
  <c r="N4" i="2"/>
  <c r="N7" i="2"/>
  <c r="N9" i="2"/>
  <c r="N11" i="2"/>
  <c r="N5" i="2"/>
  <c r="N8" i="2"/>
  <c r="N10" i="2"/>
  <c r="B14" i="2"/>
  <c r="C17" i="2"/>
  <c r="B15" i="2"/>
  <c r="B18" i="2"/>
  <c r="J10" i="2" l="1"/>
  <c r="J9" i="2"/>
  <c r="J8" i="2"/>
  <c r="J5" i="2"/>
  <c r="J7" i="2"/>
  <c r="J6" i="2"/>
  <c r="J4" i="2"/>
  <c r="J11" i="2"/>
  <c r="J3" i="2"/>
  <c r="J12" i="2"/>
  <c r="I9" i="2"/>
  <c r="I8" i="2"/>
  <c r="I7" i="2"/>
  <c r="I6" i="2"/>
  <c r="I5" i="2"/>
  <c r="I4" i="2"/>
  <c r="I11" i="2"/>
  <c r="I3" i="2"/>
  <c r="I10" i="2"/>
  <c r="C11" i="2"/>
  <c r="F10" i="2"/>
  <c r="F9" i="2"/>
  <c r="F6" i="2"/>
  <c r="F7" i="2"/>
  <c r="F4" i="2"/>
  <c r="F5" i="2"/>
  <c r="F11" i="2"/>
  <c r="F3" i="2"/>
  <c r="F8" i="2"/>
  <c r="E22" i="2"/>
  <c r="G9" i="2"/>
  <c r="G7" i="2"/>
  <c r="G6" i="2"/>
  <c r="G5" i="2"/>
  <c r="G4" i="2"/>
  <c r="G11" i="2"/>
  <c r="G8" i="2"/>
  <c r="G10" i="2"/>
  <c r="G3" i="2"/>
  <c r="G12" i="2"/>
  <c r="C12" i="2"/>
  <c r="D7" i="2"/>
  <c r="D4" i="2"/>
  <c r="D9" i="2"/>
  <c r="D3" i="2"/>
  <c r="D10" i="2"/>
  <c r="D11" i="2"/>
  <c r="D8" i="2"/>
  <c r="D6" i="2"/>
  <c r="D5" i="2"/>
  <c r="B22" i="2"/>
  <c r="C4" i="2"/>
  <c r="C5" i="2"/>
  <c r="C6" i="2"/>
  <c r="C7" i="2"/>
  <c r="C8" i="2"/>
  <c r="C3" i="2"/>
  <c r="C9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tc={1076985D-B65F-4E7E-8765-396978CCD4E5}</author>
  </authors>
  <commentList>
    <comment ref="M3" authorId="0" shapeId="0" xr:uid="{1076985D-B65F-4E7E-8765-396978CCD4E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Закладка по рецептуре умножается на количество партий, выпущенных по рецептуре и суммируется</t>
      </text>
    </comment>
  </commentList>
</comments>
</file>

<file path=xl/sharedStrings.xml><?xml version="1.0" encoding="utf-8"?>
<sst xmlns="http://schemas.openxmlformats.org/spreadsheetml/2006/main" count="121" uniqueCount="81">
  <si>
    <t>Итого</t>
  </si>
  <si>
    <t>№ эмульсии</t>
  </si>
  <si>
    <t>Рецептура</t>
  </si>
  <si>
    <t>Концентрация</t>
  </si>
  <si>
    <t>Влага</t>
  </si>
  <si>
    <t>Масса</t>
  </si>
  <si>
    <t>Крупный</t>
  </si>
  <si>
    <t>Стандартный</t>
  </si>
  <si>
    <t>Масса сырья</t>
  </si>
  <si>
    <t>Прогноз</t>
  </si>
  <si>
    <t>Факт</t>
  </si>
  <si>
    <t>Конц. 2%</t>
  </si>
  <si>
    <t>Отклонение</t>
  </si>
  <si>
    <t>Дата упаковки</t>
  </si>
  <si>
    <t>№ эмульсий</t>
  </si>
  <si>
    <t>Партия</t>
  </si>
  <si>
    <t>Масса, кг</t>
  </si>
  <si>
    <t>Компоненты</t>
  </si>
  <si>
    <t>Расчет для всей партии</t>
  </si>
  <si>
    <t>крахмал +</t>
  </si>
  <si>
    <t>эмульс</t>
  </si>
  <si>
    <t>На выработку</t>
  </si>
  <si>
    <t>Масса продукта</t>
  </si>
  <si>
    <t>Сухие в-ва в эмульсии</t>
  </si>
  <si>
    <t>Концентрация расчетная</t>
  </si>
  <si>
    <t>Влажность эмульсии</t>
  </si>
  <si>
    <t>Конц. Эмул</t>
  </si>
  <si>
    <t>V эмул.</t>
  </si>
  <si>
    <t>Масс. Эмул</t>
  </si>
  <si>
    <t>Масс. ГП</t>
  </si>
  <si>
    <t>Вязкость при 58, mPa*s</t>
  </si>
  <si>
    <t>Масса Водорастворимых</t>
  </si>
  <si>
    <t>Отношение В/Ж</t>
  </si>
  <si>
    <t>Отношение В/С</t>
  </si>
  <si>
    <t>Дата начала</t>
  </si>
  <si>
    <t>20:10:00-22:20</t>
  </si>
  <si>
    <t>1-22</t>
  </si>
  <si>
    <t>Время начала</t>
  </si>
  <si>
    <t>АФ221130</t>
  </si>
  <si>
    <t>АФ221131</t>
  </si>
  <si>
    <t>…</t>
  </si>
  <si>
    <t>1,2</t>
  </si>
  <si>
    <t>2,3</t>
  </si>
  <si>
    <t>Компонент 1</t>
  </si>
  <si>
    <t>Компонент 2</t>
  </si>
  <si>
    <t>Компонент 3</t>
  </si>
  <si>
    <t>Компонент 4</t>
  </si>
  <si>
    <t>Компонент 5</t>
  </si>
  <si>
    <t>Компонент 6</t>
  </si>
  <si>
    <t>Компонент 7</t>
  </si>
  <si>
    <t>Компонент 8</t>
  </si>
  <si>
    <t>Компонент 9</t>
  </si>
  <si>
    <t>Сухие в-ва</t>
  </si>
  <si>
    <t>Активное в-во</t>
  </si>
  <si>
    <t>Рецептура 1</t>
  </si>
  <si>
    <t>Рецептура 2</t>
  </si>
  <si>
    <t>Рецептура 3</t>
  </si>
  <si>
    <t>с учетом К5</t>
  </si>
  <si>
    <t>без К5</t>
  </si>
  <si>
    <t>Расход сырья</t>
  </si>
  <si>
    <t>На 1000 кг ГП</t>
  </si>
  <si>
    <t>До 2 сушки</t>
  </si>
  <si>
    <t>После 2 сушки</t>
  </si>
  <si>
    <t>Р1</t>
  </si>
  <si>
    <t>Р2</t>
  </si>
  <si>
    <t>Р3</t>
  </si>
  <si>
    <t>Концентрация активного вещества</t>
  </si>
  <si>
    <t>данные вводятся вручную лабораторией</t>
  </si>
  <si>
    <t>По порядку выработки</t>
  </si>
  <si>
    <t>Дата начала производства</t>
  </si>
  <si>
    <t>Время начала производства</t>
  </si>
  <si>
    <t>Номер рецептуры со второй вкладки</t>
  </si>
  <si>
    <t>Данные из массы сырья по рецептуре</t>
  </si>
  <si>
    <t>Предсказание по концентрации после 2 этапа сушки</t>
  </si>
  <si>
    <t>Отклонение от стандарта в 525000</t>
  </si>
  <si>
    <t>Предсказание по массе продокта после 2 этапа сушки</t>
  </si>
  <si>
    <t>Масса ГП</t>
  </si>
  <si>
    <t>Данные по массе продукта разных фракций поступают с производства и вводятся вручную</t>
  </si>
  <si>
    <t>Фактически упаковано</t>
  </si>
  <si>
    <t>Вводится вручную</t>
  </si>
  <si>
    <t>Данные лаб анализа после упаковки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</si>
</sst>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21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Arial Narrow"/>
    </font>
    <font>
      <b/>
      <sz val="11"/>
      <color theme="1"/>
      <name val="Arial Narrow"/>
    </font>
    <font>
      <b/>
      <sz val="11"/>
      <color theme="0"/>
      <name val="Arial Narrow"/>
    </font>
    <font>
      <u/>
      <sz val="9"/>
      <color theme="10"/>
      <name val="Calibri"/>
    </font>
    <font>
      <b/>
      <sz val="11"/>
      <color theme="1"/>
      <name val="Calibri"/>
    </font>
    <font>
      <sz val="9"/>
      <color theme="1"/>
      <name val="Arial Narrow"/>
    </font>
    <font>
      <sz val="11"/>
      <color theme="1"/>
      <name val="Arial"/>
    </font>
    <font>
      <sz val="8"/>
      <color theme="1"/>
      <name val="Arial Narrow"/>
    </font>
    <font>
      <sz val="11"/>
      <color theme="1"/>
      <name val="Times New Roman"/>
    </font>
    <font>
      <sz val="11"/>
      <color theme="0"/>
      <name val="Calibri"/>
    </font>
    <font>
      <sz val="11"/>
      <color theme="1"/>
      <name val="Calibri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Calibri"/>
      <family val="2"/>
      <charset val="204"/>
    </font>
    <font>
      <sz val="8"/>
      <name val="Calibri"/>
      <scheme val="minor"/>
    </font>
    <font>
      <sz val="9"/>
      <color indexed="81"/>
      <name val="Tahoma"/>
      <charset val="1"/>
    </font>
    <font>
      <sz val="11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9"/>
      <color theme="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9CC2E5"/>
        <bgColor rgb="FF9CC2E5"/>
      </patternFill>
    </fill>
    <fill>
      <patternFill patternType="solid">
        <fgColor rgb="FF00B050"/>
        <bgColor rgb="FF00B05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385623"/>
        <bgColor rgb="FF38562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BF9000"/>
        <bgColor rgb="FFBF9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45">
    <xf numFmtId="0" fontId="0" fillId="0" borderId="0" xfId="0"/>
    <xf numFmtId="20" fontId="1" fillId="0" borderId="0" xfId="0" applyNumberFormat="1" applyFont="1"/>
    <xf numFmtId="0" fontId="3" fillId="0" borderId="0" xfId="0" applyFont="1"/>
    <xf numFmtId="14" fontId="3" fillId="3" borderId="2" xfId="0" applyNumberFormat="1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3" fillId="7" borderId="2" xfId="0" applyFont="1" applyFill="1" applyBorder="1"/>
    <xf numFmtId="0" fontId="3" fillId="8" borderId="2" xfId="0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/>
    <xf numFmtId="0" fontId="1" fillId="6" borderId="6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0" applyFont="1"/>
    <xf numFmtId="1" fontId="3" fillId="7" borderId="2" xfId="0" applyNumberFormat="1" applyFont="1" applyFill="1" applyBorder="1" applyAlignment="1">
      <alignment horizontal="center" vertical="center"/>
    </xf>
    <xf numFmtId="1" fontId="3" fillId="7" borderId="7" xfId="0" applyNumberFormat="1" applyFont="1" applyFill="1" applyBorder="1" applyAlignment="1">
      <alignment horizontal="center" vertical="center"/>
    </xf>
    <xf numFmtId="0" fontId="1" fillId="0" borderId="2" xfId="0" applyFont="1" applyBorder="1"/>
    <xf numFmtId="166" fontId="3" fillId="0" borderId="0" xfId="0" applyNumberFormat="1" applyFont="1" applyAlignment="1">
      <alignment horizontal="center" vertical="center"/>
    </xf>
    <xf numFmtId="0" fontId="3" fillId="10" borderId="6" xfId="0" applyFont="1" applyFill="1" applyBorder="1"/>
    <xf numFmtId="0" fontId="3" fillId="10" borderId="8" xfId="0" applyFont="1" applyFill="1" applyBorder="1"/>
    <xf numFmtId="14" fontId="8" fillId="11" borderId="9" xfId="0" applyNumberFormat="1" applyFont="1" applyFill="1" applyBorder="1"/>
    <xf numFmtId="14" fontId="8" fillId="11" borderId="10" xfId="0" applyNumberFormat="1" applyFont="1" applyFill="1" applyBorder="1"/>
    <xf numFmtId="14" fontId="8" fillId="11" borderId="11" xfId="0" applyNumberFormat="1" applyFont="1" applyFill="1" applyBorder="1"/>
    <xf numFmtId="14" fontId="3" fillId="11" borderId="12" xfId="0" applyNumberFormat="1" applyFont="1" applyFill="1" applyBorder="1"/>
    <xf numFmtId="14" fontId="3" fillId="11" borderId="6" xfId="0" applyNumberFormat="1" applyFont="1" applyFill="1" applyBorder="1"/>
    <xf numFmtId="0" fontId="3" fillId="0" borderId="3" xfId="0" applyFont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wrapText="1"/>
    </xf>
    <xf numFmtId="49" fontId="10" fillId="0" borderId="18" xfId="0" applyNumberFormat="1" applyFont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1" fillId="9" borderId="22" xfId="0" applyFont="1" applyFill="1" applyBorder="1"/>
    <xf numFmtId="0" fontId="11" fillId="9" borderId="35" xfId="0" applyFont="1" applyFill="1" applyBorder="1"/>
    <xf numFmtId="0" fontId="1" fillId="12" borderId="36" xfId="0" applyFont="1" applyFill="1" applyBorder="1" applyAlignment="1">
      <alignment horizontal="center"/>
    </xf>
    <xf numFmtId="0" fontId="12" fillId="13" borderId="36" xfId="0" applyFont="1" applyFill="1" applyBorder="1" applyAlignment="1">
      <alignment horizontal="center"/>
    </xf>
    <xf numFmtId="0" fontId="12" fillId="13" borderId="37" xfId="0" applyFont="1" applyFill="1" applyBorder="1" applyAlignment="1">
      <alignment horizont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/>
    <xf numFmtId="0" fontId="11" fillId="7" borderId="22" xfId="0" applyFont="1" applyFill="1" applyBorder="1"/>
    <xf numFmtId="165" fontId="1" fillId="14" borderId="40" xfId="0" applyNumberFormat="1" applyFont="1" applyFill="1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15" borderId="13" xfId="0" applyNumberFormat="1" applyFont="1" applyFill="1" applyBorder="1"/>
    <xf numFmtId="165" fontId="1" fillId="7" borderId="14" xfId="0" applyNumberFormat="1" applyFont="1" applyFill="1" applyBorder="1"/>
    <xf numFmtId="0" fontId="13" fillId="0" borderId="0" xfId="0" applyFont="1"/>
    <xf numFmtId="165" fontId="1" fillId="10" borderId="40" xfId="0" applyNumberFormat="1" applyFont="1" applyFill="1" applyBorder="1" applyAlignment="1">
      <alignment horizontal="center"/>
    </xf>
    <xf numFmtId="165" fontId="1" fillId="16" borderId="40" xfId="0" applyNumberFormat="1" applyFont="1" applyFill="1" applyBorder="1" applyAlignment="1">
      <alignment horizontal="center"/>
    </xf>
    <xf numFmtId="165" fontId="1" fillId="17" borderId="40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165" fontId="1" fillId="19" borderId="40" xfId="0" applyNumberFormat="1" applyFont="1" applyFill="1" applyBorder="1" applyAlignment="1">
      <alignment horizontal="center"/>
    </xf>
    <xf numFmtId="0" fontId="11" fillId="11" borderId="43" xfId="0" applyFont="1" applyFill="1" applyBorder="1"/>
    <xf numFmtId="165" fontId="11" fillId="9" borderId="2" xfId="0" applyNumberFormat="1" applyFont="1" applyFill="1" applyBorder="1" applyAlignment="1">
      <alignment horizontal="center"/>
    </xf>
    <xf numFmtId="0" fontId="1" fillId="20" borderId="13" xfId="0" applyFont="1" applyFill="1" applyBorder="1"/>
    <xf numFmtId="0" fontId="1" fillId="21" borderId="14" xfId="0" applyFont="1" applyFill="1" applyBorder="1"/>
    <xf numFmtId="0" fontId="11" fillId="12" borderId="43" xfId="0" applyFont="1" applyFill="1" applyBorder="1"/>
    <xf numFmtId="165" fontId="11" fillId="9" borderId="6" xfId="0" applyNumberFormat="1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" fillId="0" borderId="44" xfId="0" applyFont="1" applyBorder="1"/>
    <xf numFmtId="0" fontId="11" fillId="11" borderId="41" xfId="0" applyFont="1" applyFill="1" applyBorder="1"/>
    <xf numFmtId="0" fontId="11" fillId="12" borderId="4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11" borderId="42" xfId="0" applyFont="1" applyFill="1" applyBorder="1"/>
    <xf numFmtId="164" fontId="11" fillId="9" borderId="36" xfId="0" applyNumberFormat="1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left"/>
    </xf>
    <xf numFmtId="165" fontId="11" fillId="0" borderId="2" xfId="0" applyNumberFormat="1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0" xfId="0" applyFont="1"/>
    <xf numFmtId="165" fontId="11" fillId="12" borderId="2" xfId="0" applyNumberFormat="1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left" vertical="center" wrapText="1"/>
    </xf>
    <xf numFmtId="0" fontId="11" fillId="11" borderId="7" xfId="0" applyFont="1" applyFill="1" applyBorder="1"/>
    <xf numFmtId="2" fontId="1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3" fillId="7" borderId="19" xfId="0" applyNumberFormat="1" applyFont="1" applyFill="1" applyBorder="1" applyAlignment="1">
      <alignment horizontal="center" vertical="center"/>
    </xf>
    <xf numFmtId="0" fontId="14" fillId="10" borderId="46" xfId="0" applyFont="1" applyFill="1" applyBorder="1"/>
    <xf numFmtId="20" fontId="0" fillId="0" borderId="0" xfId="0" applyNumberFormat="1"/>
    <xf numFmtId="20" fontId="1" fillId="0" borderId="1" xfId="0" applyNumberFormat="1" applyFont="1" applyBorder="1"/>
    <xf numFmtId="20" fontId="2" fillId="0" borderId="1" xfId="0" applyNumberFormat="1" applyFont="1" applyBorder="1"/>
    <xf numFmtId="164" fontId="3" fillId="0" borderId="0" xfId="1" applyNumberFormat="1" applyFont="1"/>
    <xf numFmtId="0" fontId="1" fillId="0" borderId="3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17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4" xfId="0" applyFont="1" applyBorder="1"/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4" fontId="1" fillId="9" borderId="30" xfId="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3" fillId="0" borderId="2" xfId="0" applyFont="1" applyFill="1" applyBorder="1"/>
    <xf numFmtId="0" fontId="15" fillId="22" borderId="0" xfId="0" applyFont="1" applyFill="1" applyAlignment="1">
      <alignment wrapText="1"/>
    </xf>
    <xf numFmtId="14" fontId="19" fillId="11" borderId="9" xfId="0" applyNumberFormat="1" applyFont="1" applyFill="1" applyBorder="1"/>
    <xf numFmtId="0" fontId="18" fillId="0" borderId="2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0" fillId="0" borderId="37" xfId="0" applyBorder="1"/>
    <xf numFmtId="0" fontId="4" fillId="2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4" fontId="3" fillId="11" borderId="23" xfId="0" applyNumberFormat="1" applyFont="1" applyFill="1" applyBorder="1"/>
    <xf numFmtId="0" fontId="3" fillId="0" borderId="5" xfId="0" applyFont="1" applyBorder="1"/>
    <xf numFmtId="0" fontId="3" fillId="0" borderId="50" xfId="0" applyFont="1" applyBorder="1" applyAlignment="1">
      <alignment wrapText="1"/>
    </xf>
    <xf numFmtId="0" fontId="20" fillId="22" borderId="49" xfId="0" applyFont="1" applyFill="1" applyBorder="1" applyAlignment="1">
      <alignment horizontal="center" vertical="center" wrapText="1"/>
    </xf>
    <xf numFmtId="0" fontId="20" fillId="22" borderId="49" xfId="0" applyFont="1" applyFill="1" applyBorder="1" applyAlignment="1">
      <alignment horizontal="center" vertical="center" wrapText="1"/>
    </xf>
    <xf numFmtId="0" fontId="20" fillId="23" borderId="49" xfId="0" applyFont="1" applyFill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3" fillId="0" borderId="51" xfId="0" applyFont="1" applyFill="1" applyBorder="1"/>
    <xf numFmtId="0" fontId="1" fillId="0" borderId="2" xfId="0" applyFont="1" applyFill="1" applyBorder="1"/>
    <xf numFmtId="0" fontId="1" fillId="0" borderId="23" xfId="0" applyFont="1" applyFill="1" applyBorder="1"/>
    <xf numFmtId="0" fontId="1" fillId="0" borderId="9" xfId="0" applyFont="1" applyFill="1" applyBorder="1"/>
    <xf numFmtId="0" fontId="3" fillId="0" borderId="52" xfId="0" applyFont="1" applyFill="1" applyBorder="1"/>
    <xf numFmtId="0" fontId="1" fillId="0" borderId="26" xfId="0" applyFont="1" applyFill="1" applyBorder="1"/>
    <xf numFmtId="0" fontId="1" fillId="0" borderId="27" xfId="0" applyFont="1" applyFill="1" applyBorder="1"/>
  </cellXfs>
  <cellStyles count="2">
    <cellStyle name="Обычный" xfId="0" builtinId="0"/>
    <cellStyle name="Процентный" xfId="1" builtinId="5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Рочин Егор Олегович" id="{A8130F2E-78FE-4EEC-8E86-7F376B152D9C}" userId="S::rochin_eo@dvfu.ru::2916da68-565d-4402-bccd-6f43702ee92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3-06-02T04:45:25.06" personId="{A8130F2E-78FE-4EEC-8E86-7F376B152D9C}" id="{1076985D-B65F-4E7E-8765-396978CCD4E5}">
    <text>Закладка по рецептуре умножается на количество партий, выпущенных по рецептуре и суммируется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98"/>
  <sheetViews>
    <sheetView tabSelected="1" workbookViewId="0"/>
  </sheetViews>
  <sheetFormatPr defaultColWidth="14.44140625" defaultRowHeight="15" customHeight="1" x14ac:dyDescent="0.3"/>
  <cols>
    <col min="1" max="1" width="46.77734375" customWidth="1"/>
    <col min="2" max="2" width="14" customWidth="1"/>
    <col min="3" max="16" width="9.44140625" customWidth="1"/>
    <col min="17" max="17" width="13.33203125" customWidth="1"/>
    <col min="18" max="25" width="9.44140625" customWidth="1"/>
    <col min="26" max="26" width="9.33203125" customWidth="1"/>
    <col min="27" max="27" width="8.6640625" customWidth="1"/>
    <col min="28" max="28" width="27.21875" customWidth="1"/>
    <col min="29" max="29" width="13.6640625" customWidth="1"/>
    <col min="30" max="30" width="8.6640625" customWidth="1"/>
  </cols>
  <sheetData>
    <row r="1" spans="1:30" ht="14.25" customHeight="1" x14ac:dyDescent="0.3">
      <c r="A1" s="134" t="s">
        <v>70</v>
      </c>
      <c r="B1" s="121" t="s">
        <v>37</v>
      </c>
      <c r="C1" s="1">
        <v>0.96875</v>
      </c>
      <c r="D1" s="1">
        <v>2.0833333333333332E-2</v>
      </c>
      <c r="E1" s="101">
        <v>0.85763888888888884</v>
      </c>
      <c r="F1" s="101">
        <v>0.68055555555555547</v>
      </c>
      <c r="G1" s="101">
        <v>0.61111111111111105</v>
      </c>
      <c r="H1" s="101">
        <v>0.52777777777777779</v>
      </c>
      <c r="I1" s="101">
        <v>0.73263888888888884</v>
      </c>
      <c r="J1" s="101">
        <v>0.52777777777777779</v>
      </c>
      <c r="K1" s="101">
        <v>0.74305555555555547</v>
      </c>
      <c r="L1" s="101">
        <v>0.65277777777777779</v>
      </c>
      <c r="M1" s="101">
        <v>0.78472222222222221</v>
      </c>
      <c r="N1" s="101">
        <v>0.63541666666666663</v>
      </c>
      <c r="O1" s="102">
        <v>0.63194444444444442</v>
      </c>
      <c r="P1" s="103">
        <v>0.75694444444444453</v>
      </c>
      <c r="Q1" s="101" t="s">
        <v>35</v>
      </c>
      <c r="R1" s="101">
        <v>0.67708333333333337</v>
      </c>
      <c r="S1" s="101">
        <v>0.20833333333333334</v>
      </c>
      <c r="T1" s="101">
        <v>0.67361111111111116</v>
      </c>
      <c r="U1" s="101">
        <v>0.4861111111111111</v>
      </c>
      <c r="V1" s="101">
        <v>0.35416666666666669</v>
      </c>
      <c r="W1" s="101">
        <v>0.53472222222222221</v>
      </c>
      <c r="X1" s="101">
        <v>0.60416666666666663</v>
      </c>
    </row>
    <row r="2" spans="1:30" ht="21" customHeight="1" x14ac:dyDescent="0.3">
      <c r="A2" s="134" t="s">
        <v>69</v>
      </c>
      <c r="B2" s="122" t="s">
        <v>34</v>
      </c>
      <c r="C2" s="3">
        <v>44896</v>
      </c>
      <c r="D2" s="3">
        <v>44898</v>
      </c>
      <c r="E2" s="3">
        <v>44898</v>
      </c>
      <c r="F2" s="3">
        <v>44899</v>
      </c>
      <c r="G2" s="3">
        <v>44900</v>
      </c>
      <c r="H2" s="3">
        <v>44901</v>
      </c>
      <c r="I2" s="3">
        <v>44902</v>
      </c>
      <c r="J2" s="3">
        <v>44903</v>
      </c>
      <c r="K2" s="3">
        <v>44904</v>
      </c>
      <c r="L2" s="3">
        <v>44905</v>
      </c>
      <c r="M2" s="3">
        <v>44906</v>
      </c>
      <c r="N2" s="3">
        <v>44907</v>
      </c>
      <c r="O2" s="3">
        <v>44908</v>
      </c>
      <c r="P2" s="3">
        <v>44909</v>
      </c>
      <c r="Q2" s="3">
        <v>44910</v>
      </c>
      <c r="R2" s="3">
        <v>44914</v>
      </c>
      <c r="S2" s="3">
        <v>44915</v>
      </c>
      <c r="T2" s="3">
        <v>44917</v>
      </c>
      <c r="U2" s="3">
        <v>44918</v>
      </c>
      <c r="V2" s="3">
        <v>44919</v>
      </c>
      <c r="W2" s="3">
        <v>44920</v>
      </c>
      <c r="X2" s="3">
        <v>44921</v>
      </c>
      <c r="Y2" s="3"/>
      <c r="Z2" s="4" t="s">
        <v>0</v>
      </c>
      <c r="AA2" s="2"/>
      <c r="AB2" s="2"/>
      <c r="AC2" s="2"/>
      <c r="AD2" s="2"/>
    </row>
    <row r="3" spans="1:30" ht="21" customHeight="1" x14ac:dyDescent="0.3">
      <c r="A3" s="134" t="s">
        <v>68</v>
      </c>
      <c r="B3" s="123" t="s">
        <v>1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/>
      <c r="Z3" s="6" t="s">
        <v>36</v>
      </c>
      <c r="AA3" s="2"/>
      <c r="AB3" s="2"/>
      <c r="AC3" s="2"/>
      <c r="AD3" s="2"/>
    </row>
    <row r="4" spans="1:30" ht="21" customHeight="1" x14ac:dyDescent="0.3">
      <c r="A4" s="134" t="s">
        <v>71</v>
      </c>
      <c r="B4" s="124" t="s">
        <v>2</v>
      </c>
      <c r="C4" s="7" t="s">
        <v>63</v>
      </c>
      <c r="D4" s="7" t="s">
        <v>63</v>
      </c>
      <c r="E4" s="7" t="s">
        <v>63</v>
      </c>
      <c r="F4" s="7" t="s">
        <v>63</v>
      </c>
      <c r="G4" s="7" t="s">
        <v>63</v>
      </c>
      <c r="H4" s="7" t="s">
        <v>63</v>
      </c>
      <c r="I4" s="7" t="s">
        <v>63</v>
      </c>
      <c r="J4" s="7" t="s">
        <v>63</v>
      </c>
      <c r="K4" s="7" t="s">
        <v>63</v>
      </c>
      <c r="L4" s="7" t="s">
        <v>63</v>
      </c>
      <c r="M4" s="7" t="s">
        <v>64</v>
      </c>
      <c r="N4" s="7" t="s">
        <v>64</v>
      </c>
      <c r="O4" s="7" t="s">
        <v>64</v>
      </c>
      <c r="P4" s="7" t="s">
        <v>64</v>
      </c>
      <c r="Q4" s="7" t="s">
        <v>64</v>
      </c>
      <c r="R4" s="7" t="s">
        <v>64</v>
      </c>
      <c r="S4" s="7" t="s">
        <v>65</v>
      </c>
      <c r="T4" s="7" t="s">
        <v>65</v>
      </c>
      <c r="U4" s="7" t="s">
        <v>65</v>
      </c>
      <c r="V4" s="7" t="s">
        <v>65</v>
      </c>
      <c r="W4" s="7" t="s">
        <v>65</v>
      </c>
      <c r="X4" s="7" t="s">
        <v>65</v>
      </c>
      <c r="Y4" s="7"/>
      <c r="Z4" s="5"/>
      <c r="AA4" s="2"/>
      <c r="AB4" s="2"/>
      <c r="AC4" s="2"/>
      <c r="AD4" s="2"/>
    </row>
    <row r="5" spans="1:30" ht="41.4" customHeight="1" x14ac:dyDescent="0.3">
      <c r="A5" s="135" t="s">
        <v>67</v>
      </c>
      <c r="B5" s="125" t="s">
        <v>66</v>
      </c>
      <c r="C5" s="8">
        <v>545833</v>
      </c>
      <c r="D5" s="8">
        <v>528462</v>
      </c>
      <c r="E5" s="8">
        <v>542957</v>
      </c>
      <c r="F5" s="8">
        <v>559788</v>
      </c>
      <c r="G5" s="8">
        <v>540588</v>
      </c>
      <c r="H5" s="8">
        <v>510573</v>
      </c>
      <c r="I5" s="8">
        <v>530467</v>
      </c>
      <c r="J5" s="8">
        <v>525067</v>
      </c>
      <c r="K5" s="8">
        <v>516510</v>
      </c>
      <c r="L5" s="8">
        <v>506618</v>
      </c>
      <c r="M5" s="8">
        <v>499816</v>
      </c>
      <c r="N5" s="8">
        <v>523584</v>
      </c>
      <c r="O5" s="8">
        <v>496123</v>
      </c>
      <c r="P5" s="8">
        <v>479162</v>
      </c>
      <c r="Q5" s="8">
        <v>516919</v>
      </c>
      <c r="R5" s="8">
        <v>516919</v>
      </c>
      <c r="S5" s="8">
        <v>500641</v>
      </c>
      <c r="T5" s="8">
        <v>529077</v>
      </c>
      <c r="U5" s="8">
        <v>493928</v>
      </c>
      <c r="V5" s="8">
        <v>475071</v>
      </c>
      <c r="W5" s="8">
        <v>500728</v>
      </c>
      <c r="X5" s="8">
        <v>523924</v>
      </c>
      <c r="Y5" s="8"/>
      <c r="Z5" s="9">
        <f>(C5*C7+D5*D7+E5*E7+F5*F7+G5*G7+H5*H7+I5*I7+J5*J7+K5*K7+L5*L7+M5*M7+N5*N7+O5*O7+P5*P7+Q5*Q7+R5*R7+S5*S7+T5*T7+W5*W7+U5*U7+V5*V7+X5*X7+Y5*Y7)/Z7</f>
        <v>515896.04159514536</v>
      </c>
      <c r="AA5" s="2"/>
      <c r="AB5" s="2"/>
      <c r="AC5" s="2"/>
      <c r="AD5" s="2"/>
    </row>
    <row r="6" spans="1:30" ht="21" customHeight="1" x14ac:dyDescent="0.3">
      <c r="A6" s="135"/>
      <c r="B6" s="126" t="s">
        <v>4</v>
      </c>
      <c r="C6" s="10">
        <v>6.0999999999999999E-2</v>
      </c>
      <c r="D6" s="10">
        <v>0.08</v>
      </c>
      <c r="E6" s="10">
        <v>7.6999999999999999E-2</v>
      </c>
      <c r="F6" s="10">
        <v>0.10100000000000001</v>
      </c>
      <c r="G6" s="10">
        <v>7.6999999999999999E-2</v>
      </c>
      <c r="H6" s="10">
        <v>7.3999999999999996E-2</v>
      </c>
      <c r="I6" s="10">
        <v>6.5000000000000002E-2</v>
      </c>
      <c r="J6" s="10">
        <v>6.4000000000000001E-2</v>
      </c>
      <c r="K6" s="10">
        <v>7.9000000000000001E-2</v>
      </c>
      <c r="L6" s="10">
        <v>7.9000000000000001E-2</v>
      </c>
      <c r="M6" s="10">
        <v>8.5000000000000006E-2</v>
      </c>
      <c r="N6" s="10">
        <v>7.5999999999999998E-2</v>
      </c>
      <c r="O6" s="10">
        <v>7.9000000000000001E-2</v>
      </c>
      <c r="P6" s="10">
        <v>9.1999999999999998E-2</v>
      </c>
      <c r="Q6" s="10">
        <v>9.2999999999999999E-2</v>
      </c>
      <c r="R6" s="10">
        <v>9.2999999999999999E-2</v>
      </c>
      <c r="S6" s="10">
        <v>8.7999999999999995E-2</v>
      </c>
      <c r="T6" s="10">
        <v>7.6999999999999999E-2</v>
      </c>
      <c r="U6" s="10">
        <v>7.5999999999999998E-2</v>
      </c>
      <c r="V6" s="10">
        <v>8.6999999999999994E-2</v>
      </c>
      <c r="W6" s="10">
        <v>7.3999999999999996E-2</v>
      </c>
      <c r="X6" s="10">
        <v>7.1999999999999995E-2</v>
      </c>
      <c r="Y6" s="10"/>
      <c r="Z6" s="11">
        <f>AVERAGE(C6:X6)</f>
        <v>7.9500000000000001E-2</v>
      </c>
      <c r="AA6" s="2"/>
      <c r="AB6" s="2"/>
      <c r="AC6" s="2"/>
      <c r="AD6" s="2"/>
    </row>
    <row r="7" spans="1:30" ht="21" customHeight="1" x14ac:dyDescent="0.3">
      <c r="A7" s="135" t="s">
        <v>77</v>
      </c>
      <c r="B7" s="123" t="s">
        <v>5</v>
      </c>
      <c r="C7" s="12">
        <f>SUM(C8:C9)</f>
        <v>901.95</v>
      </c>
      <c r="D7" s="12">
        <f>SUM(D8:D9)</f>
        <v>913.3</v>
      </c>
      <c r="E7" s="12">
        <f>SUM(E8:E9)</f>
        <v>1001.05</v>
      </c>
      <c r="F7" s="12">
        <f>SUM(F8:F9)</f>
        <v>957.1</v>
      </c>
      <c r="G7" s="12">
        <f>SUM(G8:G9)</f>
        <v>985.75</v>
      </c>
      <c r="H7" s="12">
        <f>SUM(H8:H9)</f>
        <v>1060.3999999999999</v>
      </c>
      <c r="I7" s="12">
        <f>SUM(I8:I9)</f>
        <v>939.8</v>
      </c>
      <c r="J7" s="12">
        <f>SUM(J8:J9)</f>
        <v>954</v>
      </c>
      <c r="K7" s="12">
        <f>SUM(K8:K9)</f>
        <v>1052.5999999999999</v>
      </c>
      <c r="L7" s="12">
        <f>SUM(L8:L9)</f>
        <v>968.5</v>
      </c>
      <c r="M7" s="12">
        <f>SUM(M8:M9)</f>
        <v>1071.3500000000001</v>
      </c>
      <c r="N7" s="12">
        <f>SUM(N8:N9)</f>
        <v>996.15</v>
      </c>
      <c r="O7" s="12">
        <f>SUM(O8:O9)</f>
        <v>1058.9000000000001</v>
      </c>
      <c r="P7" s="12">
        <f>SUM(P8:P9)</f>
        <v>1051.3499999999999</v>
      </c>
      <c r="Q7" s="12">
        <f>SUM(Q8:Q9)</f>
        <v>1011.9100000000001</v>
      </c>
      <c r="R7" s="12">
        <f>SUM(R8:R9)</f>
        <v>966.05000000000007</v>
      </c>
      <c r="S7" s="12">
        <f>SUM(S8:S9)</f>
        <v>1077.8999999999999</v>
      </c>
      <c r="T7" s="12">
        <f>SUM(T8:T9)</f>
        <v>952.69999999999993</v>
      </c>
      <c r="U7" s="12">
        <f>SUM(U8:U9)</f>
        <v>1006</v>
      </c>
      <c r="V7" s="12">
        <f>SUM(V8:V9)</f>
        <v>955.55000000000007</v>
      </c>
      <c r="W7" s="12">
        <f>SUM(W8:W9)</f>
        <v>1085</v>
      </c>
      <c r="X7" s="12">
        <f>SUM(X8:X9)</f>
        <v>1019.15</v>
      </c>
      <c r="Y7" s="12">
        <f>SUM(Y8:Y9)</f>
        <v>0</v>
      </c>
      <c r="Z7" s="13">
        <f>SUM(C7:Y7)</f>
        <v>21986.46</v>
      </c>
      <c r="AA7" s="2"/>
      <c r="AB7" s="2"/>
      <c r="AC7" s="2"/>
      <c r="AD7" s="2"/>
    </row>
    <row r="8" spans="1:30" ht="21" customHeight="1" x14ac:dyDescent="0.3">
      <c r="A8" s="135"/>
      <c r="B8" s="123" t="s">
        <v>6</v>
      </c>
      <c r="C8" s="12">
        <v>17.5</v>
      </c>
      <c r="D8" s="12">
        <v>13</v>
      </c>
      <c r="E8" s="12">
        <v>15.5</v>
      </c>
      <c r="F8" s="12">
        <v>29.95</v>
      </c>
      <c r="G8" s="12">
        <v>16.75</v>
      </c>
      <c r="H8" s="12">
        <v>19.05</v>
      </c>
      <c r="I8" s="12">
        <v>14.8</v>
      </c>
      <c r="J8" s="12">
        <v>26.6</v>
      </c>
      <c r="K8" s="12">
        <v>15.8</v>
      </c>
      <c r="L8" s="12">
        <v>16.25</v>
      </c>
      <c r="M8" s="12">
        <v>41.2</v>
      </c>
      <c r="N8" s="12">
        <v>25.35</v>
      </c>
      <c r="O8" s="12">
        <v>30.95</v>
      </c>
      <c r="P8" s="116">
        <v>17.5</v>
      </c>
      <c r="Q8" s="12">
        <v>15.7</v>
      </c>
      <c r="R8" s="12">
        <v>12.7</v>
      </c>
      <c r="S8" s="12">
        <v>17.3</v>
      </c>
      <c r="T8" s="12">
        <v>26.9</v>
      </c>
      <c r="U8" s="12">
        <v>39.049999999999997</v>
      </c>
      <c r="V8" s="12">
        <v>28.1</v>
      </c>
      <c r="W8" s="12">
        <v>22</v>
      </c>
      <c r="X8" s="12">
        <v>24.4</v>
      </c>
      <c r="Y8" s="12"/>
      <c r="Z8" s="13">
        <f>SUM(C8:X8)</f>
        <v>486.35</v>
      </c>
      <c r="AA8" s="104">
        <f>Z8/(Z8+Z9)</f>
        <v>2.2120432302426132E-2</v>
      </c>
      <c r="AC8" s="2"/>
      <c r="AD8" s="2"/>
    </row>
    <row r="9" spans="1:30" ht="21" customHeight="1" x14ac:dyDescent="0.3">
      <c r="A9" s="135"/>
      <c r="B9" s="123" t="s">
        <v>7</v>
      </c>
      <c r="C9" s="12">
        <v>884.45</v>
      </c>
      <c r="D9" s="12">
        <v>900.3</v>
      </c>
      <c r="E9" s="12">
        <v>985.55</v>
      </c>
      <c r="F9" s="12">
        <v>927.15</v>
      </c>
      <c r="G9" s="12">
        <v>969</v>
      </c>
      <c r="H9" s="12">
        <v>1041.3499999999999</v>
      </c>
      <c r="I9" s="12">
        <v>925</v>
      </c>
      <c r="J9" s="12">
        <v>927.4</v>
      </c>
      <c r="K9" s="12">
        <v>1036.8</v>
      </c>
      <c r="L9" s="12">
        <v>952.25</v>
      </c>
      <c r="M9" s="12">
        <v>1030.1500000000001</v>
      </c>
      <c r="N9" s="12">
        <v>970.8</v>
      </c>
      <c r="O9" s="12">
        <v>1027.95</v>
      </c>
      <c r="P9" s="12">
        <v>1033.8499999999999</v>
      </c>
      <c r="Q9" s="12">
        <v>996.21</v>
      </c>
      <c r="R9" s="12">
        <v>953.35</v>
      </c>
      <c r="S9" s="12">
        <v>1060.5999999999999</v>
      </c>
      <c r="T9" s="12">
        <v>925.8</v>
      </c>
      <c r="U9" s="12">
        <v>966.95</v>
      </c>
      <c r="V9" s="12">
        <v>927.45</v>
      </c>
      <c r="W9" s="12">
        <v>1063</v>
      </c>
      <c r="X9" s="12">
        <v>994.75</v>
      </c>
      <c r="Y9" s="12"/>
      <c r="Z9" s="13">
        <f>SUM(C9:Y9)</f>
        <v>21500.11</v>
      </c>
      <c r="AA9" s="14"/>
      <c r="AB9" s="2"/>
      <c r="AC9" s="2"/>
      <c r="AD9" s="2"/>
    </row>
    <row r="10" spans="1:30" ht="21" customHeight="1" x14ac:dyDescent="0.3">
      <c r="A10" s="136" t="s">
        <v>72</v>
      </c>
      <c r="B10" s="123" t="s">
        <v>8</v>
      </c>
      <c r="C10" s="2">
        <v>870</v>
      </c>
      <c r="D10" s="2">
        <v>870</v>
      </c>
      <c r="E10" s="2">
        <v>870</v>
      </c>
      <c r="F10" s="2">
        <v>870</v>
      </c>
      <c r="G10" s="2">
        <v>870</v>
      </c>
      <c r="H10" s="2">
        <v>870</v>
      </c>
      <c r="I10" s="2">
        <v>870</v>
      </c>
      <c r="J10" s="2">
        <v>870</v>
      </c>
      <c r="K10" s="2">
        <v>870</v>
      </c>
      <c r="L10" s="2">
        <v>870</v>
      </c>
      <c r="M10" s="2">
        <v>850</v>
      </c>
      <c r="N10" s="2">
        <v>850</v>
      </c>
      <c r="O10" s="2">
        <v>850</v>
      </c>
      <c r="P10" s="2">
        <v>850</v>
      </c>
      <c r="Q10" s="2">
        <v>850</v>
      </c>
      <c r="R10" s="2">
        <v>850</v>
      </c>
      <c r="S10" s="2">
        <v>875</v>
      </c>
      <c r="T10" s="2">
        <v>875</v>
      </c>
      <c r="U10" s="2">
        <v>875</v>
      </c>
      <c r="V10" s="2">
        <v>875</v>
      </c>
      <c r="W10" s="2">
        <v>875</v>
      </c>
      <c r="X10" s="2">
        <v>875</v>
      </c>
      <c r="Y10" s="2"/>
      <c r="Z10" s="13"/>
      <c r="AA10" s="2"/>
      <c r="AB10" s="2"/>
      <c r="AC10" s="2"/>
      <c r="AD10" s="2"/>
    </row>
    <row r="11" spans="1:30" ht="14.25" customHeight="1" x14ac:dyDescent="0.3">
      <c r="A11" s="137"/>
      <c r="B11" s="127" t="s">
        <v>9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7"/>
      <c r="AA11" s="15" t="s">
        <v>10</v>
      </c>
    </row>
    <row r="12" spans="1:30" ht="17.25" customHeight="1" x14ac:dyDescent="0.3">
      <c r="A12" s="136" t="s">
        <v>73</v>
      </c>
      <c r="B12" s="126" t="s">
        <v>11</v>
      </c>
      <c r="C12" s="16">
        <f>C5/(1-C6+2.9%)</f>
        <v>563877.06611570239</v>
      </c>
      <c r="D12" s="16">
        <f>D5/(1-D6+2.9%)</f>
        <v>556861.95995785028</v>
      </c>
      <c r="E12" s="16">
        <f>E5/(1-E6+2.9%)</f>
        <v>570332.98319327726</v>
      </c>
      <c r="F12" s="16">
        <f>F5/(1-F6+2.9%)</f>
        <v>603219.82758620684</v>
      </c>
      <c r="G12" s="16">
        <f>G5/(1-G6+2.9%)</f>
        <v>567844.53781512601</v>
      </c>
      <c r="H12" s="16">
        <f>H5/(1-H6+2.9%)</f>
        <v>534631.41361256537</v>
      </c>
      <c r="I12" s="16">
        <f>I5/(1-I6+2.9%)</f>
        <v>550276.97095435683</v>
      </c>
      <c r="J12" s="16">
        <f>J5/(1-J6+2.9%)</f>
        <v>544110.88082901551</v>
      </c>
      <c r="K12" s="16">
        <f>K5/(1-K6+2.9%)</f>
        <v>543694.73684210528</v>
      </c>
      <c r="L12" s="16">
        <f>L5/(1-L6+2.9%)</f>
        <v>533282.10526315786</v>
      </c>
      <c r="M12" s="16">
        <f>M5/(1-M6+2.9%)</f>
        <v>529466.10169491521</v>
      </c>
      <c r="N12" s="16">
        <f>N5/(1-N6+2.9%)</f>
        <v>549406.08604407136</v>
      </c>
      <c r="O12" s="16">
        <f>O5/(1-O6+2.9%)</f>
        <v>522234.73684210522</v>
      </c>
      <c r="P12" s="16">
        <f>P5/(1-P6+2.9%)</f>
        <v>511378.86872998928</v>
      </c>
      <c r="Q12" s="16">
        <f>Q5/(1-Q6+2.9%)</f>
        <v>552263.88888888888</v>
      </c>
      <c r="R12" s="16">
        <f>R5/(1-R6+2.9%)</f>
        <v>552263.88888888888</v>
      </c>
      <c r="S12" s="16">
        <f>S5/(1-S6+2.9%)</f>
        <v>532030.81827842712</v>
      </c>
      <c r="T12" s="16">
        <f>T5/(1-T6+2.9%)</f>
        <v>555753.15126050415</v>
      </c>
      <c r="U12" s="16">
        <f>U5/(1-U6+2.9%)</f>
        <v>518287.51311647426</v>
      </c>
      <c r="V12" s="16">
        <f>V5/(1-V6+2.9%)</f>
        <v>504321.65605095541</v>
      </c>
      <c r="W12" s="16">
        <f>W5/(1-W6+2.9%)</f>
        <v>524322.51308900525</v>
      </c>
      <c r="X12" s="16">
        <f>X5/(1-X6+2.9%)</f>
        <v>547464.99477533961</v>
      </c>
      <c r="Y12" s="17"/>
      <c r="Z12" s="17">
        <f>Z5/(1-Z6+2.9%)</f>
        <v>543334.43032664072</v>
      </c>
      <c r="AA12" s="18"/>
      <c r="AB12" s="19"/>
    </row>
    <row r="13" spans="1:30" ht="17.25" customHeight="1" thickBot="1" x14ac:dyDescent="0.35">
      <c r="A13" s="136" t="s">
        <v>74</v>
      </c>
      <c r="B13" s="128" t="s">
        <v>12</v>
      </c>
      <c r="C13" s="20">
        <f t="shared" ref="C13:X13" si="0">C12-525000</f>
        <v>38877.066115702386</v>
      </c>
      <c r="D13" s="20">
        <f t="shared" si="0"/>
        <v>31861.959957850282</v>
      </c>
      <c r="E13" s="20">
        <f t="shared" si="0"/>
        <v>45332.983193277265</v>
      </c>
      <c r="F13" s="20">
        <f t="shared" si="0"/>
        <v>78219.82758620684</v>
      </c>
      <c r="G13" s="20">
        <f t="shared" si="0"/>
        <v>42844.537815126008</v>
      </c>
      <c r="H13" s="20">
        <f t="shared" si="0"/>
        <v>9631.4136125653749</v>
      </c>
      <c r="I13" s="20">
        <f t="shared" si="0"/>
        <v>25276.970954356831</v>
      </c>
      <c r="J13" s="20">
        <f t="shared" si="0"/>
        <v>19110.880829015514</v>
      </c>
      <c r="K13" s="20">
        <f t="shared" si="0"/>
        <v>18694.736842105282</v>
      </c>
      <c r="L13" s="20">
        <f t="shared" si="0"/>
        <v>8282.1052631578641</v>
      </c>
      <c r="M13" s="20">
        <f t="shared" si="0"/>
        <v>4466.1016949152108</v>
      </c>
      <c r="N13" s="20">
        <f t="shared" si="0"/>
        <v>24406.086044071359</v>
      </c>
      <c r="O13" s="20">
        <f t="shared" si="0"/>
        <v>-2765.2631578947767</v>
      </c>
      <c r="P13" s="20">
        <f t="shared" si="0"/>
        <v>-13621.131270010723</v>
      </c>
      <c r="Q13" s="20">
        <f t="shared" si="0"/>
        <v>27263.888888888876</v>
      </c>
      <c r="R13" s="20">
        <f t="shared" si="0"/>
        <v>27263.888888888876</v>
      </c>
      <c r="S13" s="20">
        <f t="shared" si="0"/>
        <v>7030.8182784271194</v>
      </c>
      <c r="T13" s="20">
        <f t="shared" si="0"/>
        <v>30753.15126050415</v>
      </c>
      <c r="U13" s="20">
        <f t="shared" si="0"/>
        <v>-6712.4868835257366</v>
      </c>
      <c r="V13" s="20">
        <f t="shared" si="0"/>
        <v>-20678.343949044589</v>
      </c>
      <c r="W13" s="20">
        <f t="shared" si="0"/>
        <v>-677.48691099474672</v>
      </c>
      <c r="X13" s="20">
        <f t="shared" si="0"/>
        <v>22464.994775339612</v>
      </c>
      <c r="Y13" s="21"/>
      <c r="Z13" s="99">
        <f>Z12-525000</f>
        <v>18334.430326640722</v>
      </c>
      <c r="AA13" s="22"/>
      <c r="AB13" s="23"/>
    </row>
    <row r="14" spans="1:30" ht="43.2" customHeight="1" thickBot="1" x14ac:dyDescent="0.35">
      <c r="A14" s="136" t="s">
        <v>75</v>
      </c>
      <c r="B14" s="129" t="s">
        <v>76</v>
      </c>
      <c r="C14" s="24">
        <f t="shared" ref="C14:X14" si="1">C9*(1-C6+2.9%)</f>
        <v>856.14760000000012</v>
      </c>
      <c r="D14" s="24">
        <f t="shared" si="1"/>
        <v>854.38470000000007</v>
      </c>
      <c r="E14" s="24">
        <f t="shared" si="1"/>
        <v>938.24360000000001</v>
      </c>
      <c r="F14" s="24">
        <f t="shared" si="1"/>
        <v>860.39520000000005</v>
      </c>
      <c r="G14" s="24">
        <f t="shared" si="1"/>
        <v>922.48800000000006</v>
      </c>
      <c r="H14" s="24">
        <f t="shared" si="1"/>
        <v>994.48924999999997</v>
      </c>
      <c r="I14" s="24">
        <f t="shared" si="1"/>
        <v>891.7</v>
      </c>
      <c r="J14" s="24">
        <f t="shared" si="1"/>
        <v>894.94099999999992</v>
      </c>
      <c r="K14" s="24">
        <f t="shared" si="1"/>
        <v>984.96</v>
      </c>
      <c r="L14" s="24">
        <f t="shared" si="1"/>
        <v>904.63750000000005</v>
      </c>
      <c r="M14" s="24">
        <f t="shared" si="1"/>
        <v>972.4616000000002</v>
      </c>
      <c r="N14" s="24">
        <f t="shared" si="1"/>
        <v>925.17240000000004</v>
      </c>
      <c r="O14" s="24">
        <f t="shared" si="1"/>
        <v>976.55250000000012</v>
      </c>
      <c r="P14" s="24">
        <f t="shared" si="1"/>
        <v>968.71744999999999</v>
      </c>
      <c r="Q14" s="24">
        <f t="shared" si="1"/>
        <v>932.45256000000006</v>
      </c>
      <c r="R14" s="24">
        <f t="shared" si="1"/>
        <v>892.33560000000011</v>
      </c>
      <c r="S14" s="24">
        <f t="shared" si="1"/>
        <v>998.02459999999996</v>
      </c>
      <c r="T14" s="24">
        <f t="shared" si="1"/>
        <v>881.36160000000007</v>
      </c>
      <c r="U14" s="24">
        <f t="shared" si="1"/>
        <v>921.50335000000007</v>
      </c>
      <c r="V14" s="24">
        <f t="shared" si="1"/>
        <v>873.65790000000015</v>
      </c>
      <c r="W14" s="24">
        <f t="shared" si="1"/>
        <v>1015.1650000000001</v>
      </c>
      <c r="X14" s="24">
        <f t="shared" si="1"/>
        <v>951.97575000000006</v>
      </c>
      <c r="Y14" s="25"/>
      <c r="Z14" s="100">
        <f>Z7*(1-Z6+2.9%)</f>
        <v>20876.143769999999</v>
      </c>
      <c r="AA14" s="98">
        <v>20960</v>
      </c>
      <c r="AB14" s="117" t="s">
        <v>78</v>
      </c>
    </row>
    <row r="15" spans="1:30" ht="14.25" customHeight="1" thickBot="1" x14ac:dyDescent="0.35">
      <c r="A15" s="137"/>
      <c r="B15" s="130" t="s">
        <v>10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8"/>
      <c r="AA15">
        <f>Z14+1500</f>
        <v>22376.143769999999</v>
      </c>
    </row>
    <row r="16" spans="1:30" ht="14.25" customHeight="1" x14ac:dyDescent="0.3">
      <c r="A16" s="134" t="s">
        <v>79</v>
      </c>
      <c r="B16" s="131" t="s">
        <v>13</v>
      </c>
      <c r="C16" s="26">
        <v>44897</v>
      </c>
      <c r="D16" s="26">
        <v>44898</v>
      </c>
      <c r="E16" s="26">
        <v>44899</v>
      </c>
      <c r="F16" s="26">
        <v>44900</v>
      </c>
      <c r="G16" s="26">
        <v>44901</v>
      </c>
      <c r="H16" s="118" t="s">
        <v>40</v>
      </c>
      <c r="I16" s="26"/>
      <c r="J16" s="26"/>
      <c r="K16" s="26"/>
      <c r="L16" s="26"/>
      <c r="M16" s="26"/>
      <c r="N16" s="26"/>
      <c r="O16" s="27"/>
      <c r="P16" s="27"/>
      <c r="Q16" s="27"/>
      <c r="R16" s="27"/>
      <c r="S16" s="28"/>
      <c r="T16" s="29"/>
      <c r="U16" s="30"/>
      <c r="V16" s="30"/>
      <c r="W16" s="30"/>
      <c r="X16" s="30"/>
      <c r="Y16" s="30"/>
      <c r="Z16" s="30"/>
    </row>
    <row r="17" spans="1:30" ht="14.25" customHeight="1" x14ac:dyDescent="0.3">
      <c r="A17" s="135" t="s">
        <v>80</v>
      </c>
      <c r="B17" s="132" t="s">
        <v>3</v>
      </c>
      <c r="C17" s="5">
        <v>525000</v>
      </c>
      <c r="D17" s="5">
        <v>530000</v>
      </c>
      <c r="E17" s="5">
        <v>520000</v>
      </c>
      <c r="F17" s="5">
        <v>525000</v>
      </c>
      <c r="G17" s="119" t="s">
        <v>40</v>
      </c>
      <c r="H17" s="5"/>
      <c r="I17" s="5"/>
      <c r="J17" s="5"/>
      <c r="K17" s="5"/>
      <c r="L17" s="5"/>
      <c r="M17" s="5"/>
      <c r="N17" s="31"/>
      <c r="O17" s="22"/>
      <c r="P17" s="22"/>
      <c r="Q17" s="22"/>
      <c r="R17" s="22"/>
      <c r="S17" s="32"/>
      <c r="T17" s="33"/>
      <c r="U17" s="22"/>
      <c r="V17" s="22"/>
      <c r="W17" s="22"/>
      <c r="X17" s="22"/>
      <c r="Y17" s="22"/>
      <c r="Z17" s="22"/>
    </row>
    <row r="18" spans="1:30" ht="14.25" customHeight="1" x14ac:dyDescent="0.3">
      <c r="A18" s="135"/>
      <c r="B18" s="132" t="s">
        <v>4</v>
      </c>
      <c r="C18" s="120">
        <v>0.02</v>
      </c>
      <c r="D18" s="120">
        <v>0.03</v>
      </c>
      <c r="E18" s="120">
        <v>0.02</v>
      </c>
      <c r="F18" s="120">
        <v>0.04</v>
      </c>
      <c r="G18" s="119" t="s">
        <v>40</v>
      </c>
      <c r="H18" s="5"/>
      <c r="I18" s="5"/>
      <c r="J18" s="5"/>
      <c r="K18" s="5"/>
      <c r="L18" s="5"/>
      <c r="M18" s="5"/>
      <c r="N18" s="5"/>
      <c r="O18" s="34"/>
      <c r="P18" s="34"/>
      <c r="Q18" s="34"/>
      <c r="R18" s="34"/>
      <c r="S18" s="35"/>
      <c r="T18" s="36"/>
      <c r="U18" s="34"/>
      <c r="V18" s="34"/>
      <c r="W18" s="34"/>
      <c r="X18" s="34"/>
      <c r="Y18" s="34"/>
      <c r="Z18" s="34"/>
    </row>
    <row r="19" spans="1:30" ht="14.25" customHeight="1" x14ac:dyDescent="0.3">
      <c r="A19" s="135" t="s">
        <v>79</v>
      </c>
      <c r="B19" s="132" t="s">
        <v>5</v>
      </c>
      <c r="C19" s="37">
        <v>1000</v>
      </c>
      <c r="D19" s="37">
        <v>1000</v>
      </c>
      <c r="E19" s="37" t="s">
        <v>40</v>
      </c>
      <c r="F19" s="37"/>
      <c r="G19" s="37"/>
      <c r="H19" s="37"/>
      <c r="I19" s="37"/>
      <c r="J19" s="37"/>
      <c r="K19" s="37"/>
      <c r="L19" s="37"/>
      <c r="M19" s="37"/>
      <c r="N19" s="37"/>
      <c r="O19" s="38"/>
      <c r="P19" s="39"/>
      <c r="Q19" s="40"/>
      <c r="R19" s="41"/>
      <c r="S19" s="42"/>
      <c r="T19" s="43"/>
      <c r="U19" s="44"/>
      <c r="V19" s="44"/>
      <c r="W19" s="12"/>
      <c r="X19" s="12"/>
      <c r="Y19" s="12"/>
      <c r="Z19" s="12"/>
    </row>
    <row r="20" spans="1:30" ht="32.25" customHeight="1" thickBot="1" x14ac:dyDescent="0.35">
      <c r="A20" s="135"/>
      <c r="B20" s="133" t="s">
        <v>14</v>
      </c>
      <c r="C20" s="46" t="s">
        <v>41</v>
      </c>
      <c r="D20" s="46" t="s">
        <v>42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7"/>
      <c r="T20" s="48"/>
      <c r="U20" s="46"/>
      <c r="V20" s="46"/>
      <c r="W20" s="46"/>
      <c r="X20" s="46"/>
      <c r="Y20" s="46"/>
      <c r="Z20" s="46"/>
      <c r="AA20" s="45"/>
      <c r="AB20" s="45"/>
      <c r="AC20" s="45"/>
      <c r="AD20" s="45"/>
    </row>
    <row r="21" spans="1:30" ht="14.25" customHeight="1" x14ac:dyDescent="0.3">
      <c r="A21" s="135"/>
      <c r="B21" s="138" t="s">
        <v>15</v>
      </c>
      <c r="C21" s="139" t="s">
        <v>38</v>
      </c>
      <c r="D21" s="139" t="s">
        <v>39</v>
      </c>
      <c r="E21" s="139" t="s">
        <v>40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40"/>
      <c r="U21" s="141"/>
      <c r="V21" s="49"/>
      <c r="W21" s="49"/>
      <c r="X21" s="50"/>
      <c r="Y21" s="50"/>
      <c r="Z21" s="51"/>
    </row>
    <row r="22" spans="1:30" ht="14.25" customHeight="1" thickBot="1" x14ac:dyDescent="0.35">
      <c r="A22" s="135"/>
      <c r="B22" s="142" t="s">
        <v>16</v>
      </c>
      <c r="C22" s="139">
        <v>1000</v>
      </c>
      <c r="D22" s="139">
        <v>1000</v>
      </c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43"/>
      <c r="U22" s="144"/>
      <c r="V22" s="52"/>
      <c r="W22" s="52"/>
      <c r="X22" s="53"/>
      <c r="Y22" s="53"/>
      <c r="Z22" s="54"/>
    </row>
    <row r="23" spans="1:30" ht="14.25" customHeight="1" x14ac:dyDescent="0.3"/>
    <row r="24" spans="1:30" ht="14.25" customHeight="1" x14ac:dyDescent="0.3"/>
    <row r="25" spans="1:30" ht="14.25" customHeight="1" x14ac:dyDescent="0.3"/>
    <row r="26" spans="1:30" ht="14.25" customHeight="1" x14ac:dyDescent="0.3"/>
    <row r="27" spans="1:30" ht="14.25" customHeight="1" x14ac:dyDescent="0.3"/>
    <row r="28" spans="1:30" ht="14.25" customHeight="1" x14ac:dyDescent="0.3"/>
    <row r="29" spans="1:30" ht="14.25" customHeight="1" x14ac:dyDescent="0.3"/>
    <row r="30" spans="1:30" ht="14.25" customHeight="1" x14ac:dyDescent="0.3"/>
    <row r="31" spans="1:30" ht="14.25" customHeight="1" x14ac:dyDescent="0.3"/>
    <row r="32" spans="1:3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6">
    <mergeCell ref="A19:A22"/>
    <mergeCell ref="B11:Z11"/>
    <mergeCell ref="B15:Z15"/>
    <mergeCell ref="A5:A6"/>
    <mergeCell ref="A7:A9"/>
    <mergeCell ref="A17:A18"/>
  </mergeCells>
  <phoneticPr fontId="16" type="noConversion"/>
  <conditionalFormatting sqref="Z5">
    <cfRule type="cellIs" dxfId="8" priority="1" operator="lessThan">
      <formula>495000</formula>
    </cfRule>
  </conditionalFormatting>
  <conditionalFormatting sqref="Z5">
    <cfRule type="cellIs" dxfId="7" priority="2" operator="greaterThan">
      <formula>520000</formula>
    </cfRule>
  </conditionalFormatting>
  <conditionalFormatting sqref="Z5">
    <cfRule type="cellIs" dxfId="6" priority="3" operator="between">
      <formula>495000</formula>
      <formula>520000</formula>
    </cfRule>
  </conditionalFormatting>
  <conditionalFormatting sqref="AB13 C13:Z13">
    <cfRule type="cellIs" dxfId="5" priority="4" operator="lessThan">
      <formula>-25000</formula>
    </cfRule>
  </conditionalFormatting>
  <conditionalFormatting sqref="AB13 C13:Z13">
    <cfRule type="cellIs" dxfId="4" priority="5" operator="greaterThan">
      <formula>25000</formula>
    </cfRule>
  </conditionalFormatting>
  <conditionalFormatting sqref="AB13 C13:Z13">
    <cfRule type="cellIs" dxfId="3" priority="6" operator="between">
      <formula>-25000</formula>
      <formula>25000</formula>
    </cfRule>
  </conditionalFormatting>
  <conditionalFormatting sqref="C12:Z12">
    <cfRule type="cellIs" dxfId="2" priority="7" operator="lessThan">
      <formula>510000</formula>
    </cfRule>
  </conditionalFormatting>
  <conditionalFormatting sqref="C12:Z12">
    <cfRule type="cellIs" dxfId="1" priority="8" operator="greaterThan">
      <formula>550000</formula>
    </cfRule>
  </conditionalFormatting>
  <conditionalFormatting sqref="C12:Z12">
    <cfRule type="cellIs" dxfId="0" priority="9" operator="between">
      <formula>510000</formula>
      <formula>550000</formula>
    </cfRule>
  </conditionalFormatting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O1000"/>
  <sheetViews>
    <sheetView workbookViewId="0">
      <pane xSplit="1" topLeftCell="B1" activePane="topRight" state="frozen"/>
      <selection pane="topRight" activeCell="C27" sqref="C27"/>
    </sheetView>
  </sheetViews>
  <sheetFormatPr defaultColWidth="14.44140625" defaultRowHeight="15" customHeight="1" x14ac:dyDescent="0.3"/>
  <cols>
    <col min="1" max="1" width="22.77734375" bestFit="1" customWidth="1"/>
    <col min="2" max="2" width="12" bestFit="1" customWidth="1"/>
    <col min="3" max="3" width="12.109375" customWidth="1"/>
    <col min="4" max="4" width="11.109375" customWidth="1"/>
    <col min="5" max="6" width="12" bestFit="1" customWidth="1"/>
    <col min="7" max="7" width="6.88671875" bestFit="1" customWidth="1"/>
    <col min="8" max="9" width="12" bestFit="1" customWidth="1"/>
    <col min="10" max="10" width="6.88671875" bestFit="1" customWidth="1"/>
    <col min="11" max="11" width="8.6640625" customWidth="1"/>
    <col min="12" max="12" width="27.77734375" customWidth="1"/>
    <col min="13" max="13" width="13.21875" customWidth="1"/>
  </cols>
  <sheetData>
    <row r="1" spans="1:15" ht="14.25" customHeight="1" x14ac:dyDescent="0.3">
      <c r="A1" s="55" t="s">
        <v>17</v>
      </c>
      <c r="B1" s="113" t="s">
        <v>54</v>
      </c>
      <c r="C1" s="114"/>
      <c r="D1" s="115"/>
      <c r="E1" s="113" t="s">
        <v>55</v>
      </c>
      <c r="F1" s="114"/>
      <c r="G1" s="115"/>
      <c r="H1" s="113" t="s">
        <v>56</v>
      </c>
      <c r="I1" s="114"/>
      <c r="J1" s="115"/>
      <c r="L1" s="105" t="s">
        <v>59</v>
      </c>
      <c r="M1" s="109" t="s">
        <v>18</v>
      </c>
      <c r="N1" s="110"/>
    </row>
    <row r="2" spans="1:15" ht="14.25" customHeight="1" thickBot="1" x14ac:dyDescent="0.35">
      <c r="A2" s="56" t="s">
        <v>53</v>
      </c>
      <c r="B2" s="57">
        <v>2300</v>
      </c>
      <c r="C2" s="58" t="s">
        <v>57</v>
      </c>
      <c r="D2" s="59" t="s">
        <v>58</v>
      </c>
      <c r="E2" s="57">
        <v>2500</v>
      </c>
      <c r="F2" s="58" t="s">
        <v>57</v>
      </c>
      <c r="G2" s="59" t="s">
        <v>58</v>
      </c>
      <c r="H2" s="57">
        <v>2300</v>
      </c>
      <c r="I2" s="58" t="s">
        <v>19</v>
      </c>
      <c r="J2" s="59" t="s">
        <v>20</v>
      </c>
      <c r="L2" s="60"/>
      <c r="M2" s="60" t="s">
        <v>21</v>
      </c>
      <c r="N2" s="61" t="s">
        <v>60</v>
      </c>
    </row>
    <row r="3" spans="1:15" ht="14.25" customHeight="1" thickBot="1" x14ac:dyDescent="0.35">
      <c r="A3" s="62" t="s">
        <v>43</v>
      </c>
      <c r="B3" s="63">
        <v>200</v>
      </c>
      <c r="C3" s="64">
        <f t="shared" ref="C3:C10" si="0">B3/$B$18</f>
        <v>0.22988505747126436</v>
      </c>
      <c r="D3" s="65">
        <f t="shared" ref="D3:D12" si="1">B3/B$13</f>
        <v>0.25</v>
      </c>
      <c r="E3" s="63">
        <v>180</v>
      </c>
      <c r="F3" s="64">
        <f t="shared" ref="F3:F10" si="2">E3/$B$18</f>
        <v>0.20689655172413793</v>
      </c>
      <c r="G3" s="65">
        <f t="shared" ref="G3:G12" si="3">E3/E$13</f>
        <v>0.23076923076923078</v>
      </c>
      <c r="H3" s="63">
        <v>200</v>
      </c>
      <c r="I3" s="64">
        <f t="shared" ref="I3:I10" si="4">H3/$B$18</f>
        <v>0.22988505747126436</v>
      </c>
      <c r="J3" s="65">
        <f t="shared" ref="J3:J12" si="5">H3/H$13</f>
        <v>0.2484472049689441</v>
      </c>
      <c r="L3" s="62" t="s">
        <v>43</v>
      </c>
      <c r="M3" s="66">
        <f>5*B3+8*E3+9*H3</f>
        <v>4240</v>
      </c>
      <c r="N3" s="67">
        <f>M3/$N$12*1000</f>
        <v>207.58873929008567</v>
      </c>
      <c r="O3" s="68"/>
    </row>
    <row r="4" spans="1:15" ht="14.25" customHeight="1" thickBot="1" x14ac:dyDescent="0.35">
      <c r="A4" s="62" t="s">
        <v>44</v>
      </c>
      <c r="B4" s="69">
        <v>120</v>
      </c>
      <c r="C4" s="64">
        <f t="shared" si="0"/>
        <v>0.13793103448275862</v>
      </c>
      <c r="D4" s="65">
        <f t="shared" si="1"/>
        <v>0.15</v>
      </c>
      <c r="E4" s="69">
        <v>120</v>
      </c>
      <c r="F4" s="64">
        <f t="shared" si="2"/>
        <v>0.13793103448275862</v>
      </c>
      <c r="G4" s="65">
        <f t="shared" si="3"/>
        <v>0.15384615384615385</v>
      </c>
      <c r="H4" s="69">
        <v>100</v>
      </c>
      <c r="I4" s="64">
        <f t="shared" si="4"/>
        <v>0.11494252873563218</v>
      </c>
      <c r="J4" s="65">
        <f t="shared" si="5"/>
        <v>0.12422360248447205</v>
      </c>
      <c r="L4" s="62" t="s">
        <v>44</v>
      </c>
      <c r="M4" s="66">
        <f>5*B4+8*E4+9*H4</f>
        <v>2460</v>
      </c>
      <c r="N4" s="67">
        <f t="shared" ref="N4:N11" si="6">M4/$N$12*1000</f>
        <v>120.4406364749082</v>
      </c>
    </row>
    <row r="5" spans="1:15" ht="14.25" customHeight="1" thickBot="1" x14ac:dyDescent="0.35">
      <c r="A5" s="62" t="s">
        <v>45</v>
      </c>
      <c r="B5" s="70">
        <v>140</v>
      </c>
      <c r="C5" s="64">
        <f t="shared" si="0"/>
        <v>0.16091954022988506</v>
      </c>
      <c r="D5" s="65">
        <f t="shared" si="1"/>
        <v>0.17499999999999999</v>
      </c>
      <c r="E5" s="70">
        <v>140</v>
      </c>
      <c r="F5" s="64">
        <f t="shared" si="2"/>
        <v>0.16091954022988506</v>
      </c>
      <c r="G5" s="65">
        <f t="shared" si="3"/>
        <v>0.17948717948717949</v>
      </c>
      <c r="H5" s="70">
        <v>140</v>
      </c>
      <c r="I5" s="64">
        <f t="shared" si="4"/>
        <v>0.16091954022988506</v>
      </c>
      <c r="J5" s="65">
        <f t="shared" si="5"/>
        <v>0.17391304347826086</v>
      </c>
      <c r="L5" s="62" t="s">
        <v>45</v>
      </c>
      <c r="M5" s="66">
        <f>5*B5+8*E5+9*H5</f>
        <v>3080</v>
      </c>
      <c r="N5" s="67">
        <f t="shared" si="6"/>
        <v>150.79559363525092</v>
      </c>
    </row>
    <row r="6" spans="1:15" ht="14.25" customHeight="1" thickBot="1" x14ac:dyDescent="0.35">
      <c r="A6" s="62" t="s">
        <v>46</v>
      </c>
      <c r="B6" s="70">
        <v>0</v>
      </c>
      <c r="C6" s="64">
        <f t="shared" si="0"/>
        <v>0</v>
      </c>
      <c r="D6" s="65">
        <f t="shared" si="1"/>
        <v>0</v>
      </c>
      <c r="E6" s="70">
        <v>0</v>
      </c>
      <c r="F6" s="64">
        <f t="shared" si="2"/>
        <v>0</v>
      </c>
      <c r="G6" s="65">
        <f t="shared" si="3"/>
        <v>0</v>
      </c>
      <c r="H6" s="70">
        <v>0</v>
      </c>
      <c r="I6" s="64">
        <f t="shared" si="4"/>
        <v>0</v>
      </c>
      <c r="J6" s="65">
        <f t="shared" si="5"/>
        <v>0</v>
      </c>
      <c r="L6" s="62" t="s">
        <v>46</v>
      </c>
      <c r="M6" s="66">
        <f>5*B6+8*E6+9*H6</f>
        <v>0</v>
      </c>
      <c r="N6" s="67">
        <f t="shared" si="6"/>
        <v>0</v>
      </c>
    </row>
    <row r="7" spans="1:15" ht="14.25" customHeight="1" thickBot="1" x14ac:dyDescent="0.35">
      <c r="A7" s="62" t="s">
        <v>47</v>
      </c>
      <c r="B7" s="70">
        <v>70</v>
      </c>
      <c r="C7" s="64">
        <f t="shared" si="0"/>
        <v>8.0459770114942528E-2</v>
      </c>
      <c r="D7" s="65">
        <f t="shared" si="1"/>
        <v>8.7499999999999994E-2</v>
      </c>
      <c r="E7" s="70">
        <v>70</v>
      </c>
      <c r="F7" s="64">
        <f t="shared" si="2"/>
        <v>8.0459770114942528E-2</v>
      </c>
      <c r="G7" s="65">
        <f t="shared" si="3"/>
        <v>8.9743589743589744E-2</v>
      </c>
      <c r="H7" s="70">
        <v>70</v>
      </c>
      <c r="I7" s="64">
        <f t="shared" si="4"/>
        <v>8.0459770114942528E-2</v>
      </c>
      <c r="J7" s="65">
        <f t="shared" si="5"/>
        <v>8.6956521739130432E-2</v>
      </c>
      <c r="L7" s="62" t="s">
        <v>47</v>
      </c>
      <c r="M7" s="66">
        <f>5*B7+8*E7+9*H7</f>
        <v>1540</v>
      </c>
      <c r="N7" s="67">
        <f t="shared" si="6"/>
        <v>75.397796817625462</v>
      </c>
    </row>
    <row r="8" spans="1:15" ht="14.25" customHeight="1" thickBot="1" x14ac:dyDescent="0.35">
      <c r="A8" s="62" t="s">
        <v>48</v>
      </c>
      <c r="B8" s="71">
        <v>20</v>
      </c>
      <c r="C8" s="64">
        <f t="shared" si="0"/>
        <v>2.2988505747126436E-2</v>
      </c>
      <c r="D8" s="65">
        <f t="shared" si="1"/>
        <v>2.5000000000000001E-2</v>
      </c>
      <c r="E8" s="71">
        <v>20</v>
      </c>
      <c r="F8" s="64">
        <f t="shared" si="2"/>
        <v>2.2988505747126436E-2</v>
      </c>
      <c r="G8" s="65">
        <f t="shared" si="3"/>
        <v>2.564102564102564E-2</v>
      </c>
      <c r="H8" s="71">
        <v>20</v>
      </c>
      <c r="I8" s="64">
        <f t="shared" si="4"/>
        <v>2.2988505747126436E-2</v>
      </c>
      <c r="J8" s="65">
        <f t="shared" si="5"/>
        <v>2.4844720496894408E-2</v>
      </c>
      <c r="L8" s="62" t="s">
        <v>48</v>
      </c>
      <c r="M8" s="66">
        <f>5*B8+8*E8+9*H8</f>
        <v>440</v>
      </c>
      <c r="N8" s="67">
        <f t="shared" si="6"/>
        <v>21.5422276621787</v>
      </c>
    </row>
    <row r="9" spans="1:15" ht="14.25" customHeight="1" thickBot="1" x14ac:dyDescent="0.35">
      <c r="A9" s="62" t="s">
        <v>49</v>
      </c>
      <c r="B9" s="72">
        <v>500</v>
      </c>
      <c r="C9" s="64">
        <f t="shared" si="0"/>
        <v>0.57471264367816088</v>
      </c>
      <c r="D9" s="65">
        <f t="shared" si="1"/>
        <v>0.625</v>
      </c>
      <c r="E9" s="72">
        <v>500</v>
      </c>
      <c r="F9" s="64">
        <f t="shared" si="2"/>
        <v>0.57471264367816088</v>
      </c>
      <c r="G9" s="65">
        <f t="shared" si="3"/>
        <v>0.64102564102564108</v>
      </c>
      <c r="H9" s="72">
        <v>500</v>
      </c>
      <c r="I9" s="64">
        <f t="shared" si="4"/>
        <v>0.57471264367816088</v>
      </c>
      <c r="J9" s="65">
        <f t="shared" si="5"/>
        <v>0.6211180124223602</v>
      </c>
      <c r="L9" s="62" t="s">
        <v>49</v>
      </c>
      <c r="M9" s="66">
        <f>5*B9+8*E9+9*H9</f>
        <v>11000</v>
      </c>
      <c r="N9" s="67">
        <f t="shared" si="6"/>
        <v>538.55569155446756</v>
      </c>
    </row>
    <row r="10" spans="1:15" ht="14.25" customHeight="1" thickBot="1" x14ac:dyDescent="0.35">
      <c r="A10" s="62" t="s">
        <v>50</v>
      </c>
      <c r="B10" s="73">
        <v>20</v>
      </c>
      <c r="C10" s="64">
        <f t="shared" si="0"/>
        <v>2.2988505747126436E-2</v>
      </c>
      <c r="D10" s="65">
        <f t="shared" si="1"/>
        <v>2.5000000000000001E-2</v>
      </c>
      <c r="E10" s="73">
        <v>20</v>
      </c>
      <c r="F10" s="64">
        <f t="shared" si="2"/>
        <v>2.2988505747126436E-2</v>
      </c>
      <c r="G10" s="65">
        <f t="shared" si="3"/>
        <v>2.564102564102564E-2</v>
      </c>
      <c r="H10" s="73">
        <v>20</v>
      </c>
      <c r="I10" s="64">
        <f t="shared" si="4"/>
        <v>2.2988505747126436E-2</v>
      </c>
      <c r="J10" s="65">
        <f t="shared" si="5"/>
        <v>2.4844720496894408E-2</v>
      </c>
      <c r="L10" s="62" t="s">
        <v>50</v>
      </c>
      <c r="M10" s="66">
        <f>5*B10+8*E10+9*H10</f>
        <v>440</v>
      </c>
      <c r="N10" s="67">
        <f t="shared" si="6"/>
        <v>21.5422276621787</v>
      </c>
    </row>
    <row r="11" spans="1:15" ht="14.25" customHeight="1" x14ac:dyDescent="0.3">
      <c r="A11" s="62" t="s">
        <v>51</v>
      </c>
      <c r="B11" s="74">
        <v>300</v>
      </c>
      <c r="C11" s="64">
        <f>B11/$B$18</f>
        <v>0.34482758620689657</v>
      </c>
      <c r="D11" s="65">
        <f t="shared" si="1"/>
        <v>0.375</v>
      </c>
      <c r="E11" s="74">
        <v>300</v>
      </c>
      <c r="F11" s="64">
        <f>E11/$B$18</f>
        <v>0.34482758620689657</v>
      </c>
      <c r="G11" s="65">
        <f t="shared" si="3"/>
        <v>0.38461538461538464</v>
      </c>
      <c r="H11" s="74">
        <v>325</v>
      </c>
      <c r="I11" s="64">
        <f>H11/$B$18</f>
        <v>0.37356321839080459</v>
      </c>
      <c r="J11" s="65">
        <f t="shared" si="5"/>
        <v>0.40372670807453415</v>
      </c>
      <c r="L11" s="62" t="s">
        <v>51</v>
      </c>
      <c r="M11" s="66">
        <f>5*B11+8*E11+9*H11</f>
        <v>6825</v>
      </c>
      <c r="N11" s="67">
        <f t="shared" si="6"/>
        <v>334.14932680538556</v>
      </c>
    </row>
    <row r="12" spans="1:15" ht="14.25" customHeight="1" x14ac:dyDescent="0.3">
      <c r="A12" s="75" t="s">
        <v>52</v>
      </c>
      <c r="B12" s="76">
        <f>SUM(B3,B4,B8,B11,B10,B7,B6,B5)</f>
        <v>870</v>
      </c>
      <c r="C12" s="64">
        <f>B12/B18</f>
        <v>1</v>
      </c>
      <c r="D12" s="65">
        <f t="shared" si="1"/>
        <v>1.0874999999999999</v>
      </c>
      <c r="E12" s="76">
        <f>SUM(E3,E4,E8,E11,E10,E7,E6,E5)</f>
        <v>850</v>
      </c>
      <c r="F12" s="64">
        <f>E12/E18</f>
        <v>1</v>
      </c>
      <c r="G12" s="65">
        <f t="shared" si="3"/>
        <v>1.0897435897435896</v>
      </c>
      <c r="H12" s="76">
        <f>SUM(H3,H4,H8,H11,H10,H7,H6,H5)</f>
        <v>875</v>
      </c>
      <c r="I12" s="64">
        <f>H12/H18</f>
        <v>1</v>
      </c>
      <c r="J12" s="65">
        <f t="shared" si="5"/>
        <v>1.0869565217391304</v>
      </c>
      <c r="L12" s="111" t="s">
        <v>22</v>
      </c>
      <c r="M12" s="77">
        <v>21500</v>
      </c>
      <c r="N12" s="78">
        <f>M12*0.95</f>
        <v>20425</v>
      </c>
    </row>
    <row r="13" spans="1:15" ht="14.25" customHeight="1" thickBot="1" x14ac:dyDescent="0.35">
      <c r="A13" s="79" t="s">
        <v>23</v>
      </c>
      <c r="B13" s="80">
        <f>B12-B7</f>
        <v>800</v>
      </c>
      <c r="C13" s="81"/>
      <c r="D13" s="81"/>
      <c r="E13" s="80">
        <f>E12-E7</f>
        <v>780</v>
      </c>
      <c r="F13" s="81"/>
      <c r="G13" s="81"/>
      <c r="H13" s="80">
        <f>H12-H7</f>
        <v>805</v>
      </c>
      <c r="I13" s="81"/>
      <c r="J13" s="81"/>
      <c r="L13" s="112"/>
      <c r="M13" s="82" t="s">
        <v>61</v>
      </c>
      <c r="N13" s="54" t="s">
        <v>62</v>
      </c>
    </row>
    <row r="14" spans="1:15" ht="14.25" customHeight="1" thickBot="1" x14ac:dyDescent="0.35">
      <c r="A14" s="83" t="s">
        <v>24</v>
      </c>
      <c r="B14" s="84">
        <f>B2*B3/B12</f>
        <v>528.73563218390802</v>
      </c>
      <c r="C14" s="85"/>
      <c r="D14" s="86"/>
      <c r="E14" s="84">
        <f>E2*E3/E12</f>
        <v>529.41176470588232</v>
      </c>
      <c r="F14" s="85"/>
      <c r="G14" s="86"/>
      <c r="H14" s="84">
        <f>H2*H3/H12</f>
        <v>525.71428571428567</v>
      </c>
      <c r="I14" s="85"/>
      <c r="J14" s="86"/>
    </row>
    <row r="15" spans="1:15" ht="14.25" customHeight="1" thickBot="1" x14ac:dyDescent="0.35">
      <c r="A15" s="87" t="s">
        <v>25</v>
      </c>
      <c r="B15" s="88">
        <f>B9/B17</f>
        <v>0.38461538461538464</v>
      </c>
      <c r="C15" s="86"/>
      <c r="D15" s="86"/>
      <c r="E15" s="88">
        <f>E9/E17</f>
        <v>0.390625</v>
      </c>
      <c r="F15" s="86"/>
      <c r="G15" s="86"/>
      <c r="H15" s="88">
        <f>H9/H17</f>
        <v>0.38314176245210729</v>
      </c>
      <c r="I15" s="86"/>
      <c r="J15" s="86"/>
    </row>
    <row r="16" spans="1:15" ht="14.25" customHeight="1" x14ac:dyDescent="0.3">
      <c r="A16" s="89" t="s">
        <v>26</v>
      </c>
      <c r="B16" s="90">
        <f>B2*B3/B17</f>
        <v>353.84615384615387</v>
      </c>
      <c r="C16" s="91" t="s">
        <v>27</v>
      </c>
      <c r="D16" s="92"/>
      <c r="E16" s="90">
        <f>E2*E3/E17</f>
        <v>351.5625</v>
      </c>
      <c r="F16" s="91" t="s">
        <v>27</v>
      </c>
      <c r="G16" s="92"/>
      <c r="H16" s="90">
        <f>H2*H3/H17</f>
        <v>352.4904214559387</v>
      </c>
      <c r="I16" s="91" t="s">
        <v>27</v>
      </c>
      <c r="J16" s="92"/>
    </row>
    <row r="17" spans="1:12" ht="14.25" customHeight="1" x14ac:dyDescent="0.3">
      <c r="A17" s="89" t="s">
        <v>28</v>
      </c>
      <c r="B17" s="90">
        <f>SUM(B3:B11)-B7</f>
        <v>1300</v>
      </c>
      <c r="C17" s="92">
        <f>B17/1.2</f>
        <v>1083.3333333333335</v>
      </c>
      <c r="D17" s="92"/>
      <c r="E17" s="90">
        <f>SUM(E3:E11)-E7</f>
        <v>1280</v>
      </c>
      <c r="F17" s="92">
        <f>E17/1.2</f>
        <v>1066.6666666666667</v>
      </c>
      <c r="G17" s="92"/>
      <c r="H17" s="90">
        <f>SUM(H3:H11)-H7</f>
        <v>1305</v>
      </c>
      <c r="I17" s="92">
        <f>H17/1.2</f>
        <v>1087.5</v>
      </c>
      <c r="J17" s="92"/>
    </row>
    <row r="18" spans="1:12" ht="14.25" customHeight="1" x14ac:dyDescent="0.3">
      <c r="A18" s="89" t="s">
        <v>29</v>
      </c>
      <c r="B18" s="94">
        <f>B12</f>
        <v>870</v>
      </c>
      <c r="C18" s="92"/>
      <c r="D18" s="92"/>
      <c r="E18" s="94">
        <f>E12</f>
        <v>850</v>
      </c>
      <c r="F18" s="92"/>
      <c r="G18" s="92"/>
      <c r="H18" s="94">
        <f>H12</f>
        <v>875</v>
      </c>
      <c r="I18" s="92"/>
      <c r="J18" s="92"/>
    </row>
    <row r="19" spans="1:12" ht="14.25" customHeight="1" x14ac:dyDescent="0.3">
      <c r="A19" s="89" t="s">
        <v>30</v>
      </c>
      <c r="B19" s="19">
        <v>150</v>
      </c>
      <c r="C19" s="92"/>
      <c r="D19" s="92"/>
      <c r="E19" s="19">
        <v>150</v>
      </c>
      <c r="F19" s="92"/>
      <c r="G19" s="92"/>
      <c r="H19" s="19">
        <v>150</v>
      </c>
      <c r="I19" s="92"/>
      <c r="J19" s="92"/>
    </row>
    <row r="20" spans="1:12" ht="14.25" customHeight="1" x14ac:dyDescent="0.3">
      <c r="A20" s="95" t="s">
        <v>31</v>
      </c>
      <c r="B20" s="90">
        <f>SUM(B11+B8+B4)</f>
        <v>440</v>
      </c>
      <c r="C20" s="92"/>
      <c r="D20" s="92"/>
      <c r="E20" s="90">
        <f>SUM(E11+E8+E4)</f>
        <v>440</v>
      </c>
      <c r="F20" s="92"/>
      <c r="G20" s="92"/>
      <c r="H20" s="90">
        <f>SUM(H11+H8+H4)</f>
        <v>445</v>
      </c>
      <c r="I20" s="92"/>
      <c r="J20" s="92"/>
    </row>
    <row r="21" spans="1:12" ht="14.25" customHeight="1" x14ac:dyDescent="0.3">
      <c r="A21" s="96" t="s">
        <v>32</v>
      </c>
      <c r="B21" s="97">
        <f>B9/B11</f>
        <v>1.6666666666666667</v>
      </c>
      <c r="C21" s="92"/>
      <c r="D21" s="92"/>
      <c r="E21" s="97">
        <f>E9/E11</f>
        <v>1.6666666666666667</v>
      </c>
      <c r="F21" s="92"/>
      <c r="G21" s="92"/>
      <c r="H21" s="97">
        <f>H9/H11</f>
        <v>1.5384615384615385</v>
      </c>
      <c r="I21" s="92"/>
      <c r="J21" s="92"/>
    </row>
    <row r="22" spans="1:12" ht="14.25" customHeight="1" x14ac:dyDescent="0.3">
      <c r="A22" s="96" t="s">
        <v>33</v>
      </c>
      <c r="B22" s="97">
        <f>B9/B13</f>
        <v>0.625</v>
      </c>
      <c r="C22" s="92"/>
      <c r="D22" s="92"/>
      <c r="E22" s="97">
        <f>E9/E13</f>
        <v>0.64102564102564108</v>
      </c>
      <c r="F22" s="92"/>
      <c r="G22" s="92"/>
      <c r="H22" s="97">
        <f>H9/H13</f>
        <v>0.6211180124223602</v>
      </c>
      <c r="I22" s="92"/>
      <c r="J22" s="92"/>
    </row>
    <row r="23" spans="1:12" ht="14.25" customHeight="1" x14ac:dyDescent="0.3">
      <c r="A23" s="93"/>
    </row>
    <row r="24" spans="1:12" ht="14.25" customHeight="1" x14ac:dyDescent="0.3">
      <c r="A24" s="93"/>
      <c r="L24" s="68"/>
    </row>
    <row r="25" spans="1:12" ht="14.25" customHeight="1" x14ac:dyDescent="0.3">
      <c r="A25" s="93"/>
      <c r="L25" s="68"/>
    </row>
    <row r="26" spans="1:12" ht="14.25" customHeight="1" x14ac:dyDescent="0.3">
      <c r="A26" s="93"/>
      <c r="L26" s="68"/>
    </row>
    <row r="27" spans="1:12" ht="14.25" customHeight="1" x14ac:dyDescent="0.3">
      <c r="A27" s="93"/>
    </row>
    <row r="28" spans="1:12" ht="14.25" customHeight="1" x14ac:dyDescent="0.3">
      <c r="A28" s="93"/>
    </row>
    <row r="29" spans="1:12" ht="14.25" customHeight="1" x14ac:dyDescent="0.3">
      <c r="A29" s="93"/>
    </row>
    <row r="30" spans="1:12" ht="14.25" customHeight="1" x14ac:dyDescent="0.3">
      <c r="A30" s="93"/>
    </row>
    <row r="31" spans="1:12" ht="14.25" customHeight="1" x14ac:dyDescent="0.3">
      <c r="A31" s="93"/>
    </row>
    <row r="32" spans="1:12" ht="14.25" customHeight="1" x14ac:dyDescent="0.3">
      <c r="A32" s="93"/>
    </row>
    <row r="33" spans="1:1" ht="14.25" customHeight="1" x14ac:dyDescent="0.3">
      <c r="A33" s="93"/>
    </row>
    <row r="34" spans="1:1" ht="14.25" customHeight="1" x14ac:dyDescent="0.3">
      <c r="A34" s="93"/>
    </row>
    <row r="35" spans="1:1" ht="14.25" customHeight="1" x14ac:dyDescent="0.3">
      <c r="A35" s="93"/>
    </row>
    <row r="36" spans="1:1" ht="14.25" customHeight="1" x14ac:dyDescent="0.3">
      <c r="A36" s="93"/>
    </row>
    <row r="37" spans="1:1" ht="14.25" customHeight="1" x14ac:dyDescent="0.3">
      <c r="A37" s="93"/>
    </row>
    <row r="38" spans="1:1" ht="14.25" customHeight="1" x14ac:dyDescent="0.3">
      <c r="A38" s="93"/>
    </row>
    <row r="39" spans="1:1" ht="14.25" customHeight="1" x14ac:dyDescent="0.3">
      <c r="A39" s="93"/>
    </row>
    <row r="40" spans="1:1" ht="14.25" customHeight="1" x14ac:dyDescent="0.3">
      <c r="A40" s="93"/>
    </row>
    <row r="41" spans="1:1" ht="14.25" customHeight="1" x14ac:dyDescent="0.3">
      <c r="A41" s="93"/>
    </row>
    <row r="42" spans="1:1" ht="14.25" customHeight="1" x14ac:dyDescent="0.3">
      <c r="A42" s="93"/>
    </row>
    <row r="43" spans="1:1" ht="14.25" customHeight="1" x14ac:dyDescent="0.3">
      <c r="A43" s="93"/>
    </row>
    <row r="44" spans="1:1" ht="14.25" customHeight="1" x14ac:dyDescent="0.3">
      <c r="A44" s="93"/>
    </row>
    <row r="45" spans="1:1" ht="14.25" customHeight="1" x14ac:dyDescent="0.3">
      <c r="A45" s="93"/>
    </row>
    <row r="46" spans="1:1" ht="14.25" customHeight="1" x14ac:dyDescent="0.3">
      <c r="A46" s="93"/>
    </row>
    <row r="47" spans="1:1" ht="14.25" customHeight="1" x14ac:dyDescent="0.3">
      <c r="A47" s="93"/>
    </row>
    <row r="48" spans="1:1" ht="14.25" customHeight="1" x14ac:dyDescent="0.3">
      <c r="A48" s="93"/>
    </row>
    <row r="49" spans="1:1" ht="14.25" customHeight="1" x14ac:dyDescent="0.3">
      <c r="A49" s="93"/>
    </row>
    <row r="50" spans="1:1" ht="14.25" customHeight="1" x14ac:dyDescent="0.3">
      <c r="A50" s="93"/>
    </row>
    <row r="51" spans="1:1" ht="14.25" customHeight="1" x14ac:dyDescent="0.3">
      <c r="A51" s="93"/>
    </row>
    <row r="52" spans="1:1" ht="14.25" customHeight="1" x14ac:dyDescent="0.3">
      <c r="A52" s="93"/>
    </row>
    <row r="53" spans="1:1" ht="14.25" customHeight="1" x14ac:dyDescent="0.3">
      <c r="A53" s="93"/>
    </row>
    <row r="54" spans="1:1" ht="14.25" customHeight="1" x14ac:dyDescent="0.3">
      <c r="A54" s="93"/>
    </row>
    <row r="55" spans="1:1" ht="14.25" customHeight="1" x14ac:dyDescent="0.3">
      <c r="A55" s="93"/>
    </row>
    <row r="56" spans="1:1" ht="14.25" customHeight="1" x14ac:dyDescent="0.3">
      <c r="A56" s="93"/>
    </row>
    <row r="57" spans="1:1" ht="14.25" customHeight="1" x14ac:dyDescent="0.3">
      <c r="A57" s="93"/>
    </row>
    <row r="58" spans="1:1" ht="14.25" customHeight="1" x14ac:dyDescent="0.3">
      <c r="A58" s="93"/>
    </row>
    <row r="59" spans="1:1" ht="14.25" customHeight="1" x14ac:dyDescent="0.3">
      <c r="A59" s="93"/>
    </row>
    <row r="60" spans="1:1" ht="14.25" customHeight="1" x14ac:dyDescent="0.3">
      <c r="A60" s="93"/>
    </row>
    <row r="61" spans="1:1" ht="14.25" customHeight="1" x14ac:dyDescent="0.3">
      <c r="A61" s="93"/>
    </row>
    <row r="62" spans="1:1" ht="14.25" customHeight="1" x14ac:dyDescent="0.3">
      <c r="A62" s="93"/>
    </row>
    <row r="63" spans="1:1" ht="14.25" customHeight="1" x14ac:dyDescent="0.3">
      <c r="A63" s="93"/>
    </row>
    <row r="64" spans="1:1" ht="14.25" customHeight="1" x14ac:dyDescent="0.3">
      <c r="A64" s="93"/>
    </row>
    <row r="65" spans="1:1" ht="14.25" customHeight="1" x14ac:dyDescent="0.3">
      <c r="A65" s="93"/>
    </row>
    <row r="66" spans="1:1" ht="14.25" customHeight="1" x14ac:dyDescent="0.3">
      <c r="A66" s="93"/>
    </row>
    <row r="67" spans="1:1" ht="14.25" customHeight="1" x14ac:dyDescent="0.3">
      <c r="A67" s="93"/>
    </row>
    <row r="68" spans="1:1" ht="14.25" customHeight="1" x14ac:dyDescent="0.3">
      <c r="A68" s="93"/>
    </row>
    <row r="69" spans="1:1" ht="14.25" customHeight="1" x14ac:dyDescent="0.3">
      <c r="A69" s="93"/>
    </row>
    <row r="70" spans="1:1" ht="14.25" customHeight="1" x14ac:dyDescent="0.3">
      <c r="A70" s="93"/>
    </row>
    <row r="71" spans="1:1" ht="14.25" customHeight="1" x14ac:dyDescent="0.3">
      <c r="A71" s="93"/>
    </row>
    <row r="72" spans="1:1" ht="14.25" customHeight="1" x14ac:dyDescent="0.3">
      <c r="A72" s="93"/>
    </row>
    <row r="73" spans="1:1" ht="14.25" customHeight="1" x14ac:dyDescent="0.3">
      <c r="A73" s="93"/>
    </row>
    <row r="74" spans="1:1" ht="14.25" customHeight="1" x14ac:dyDescent="0.3">
      <c r="A74" s="93"/>
    </row>
    <row r="75" spans="1:1" ht="14.25" customHeight="1" x14ac:dyDescent="0.3">
      <c r="A75" s="93"/>
    </row>
    <row r="76" spans="1:1" ht="14.25" customHeight="1" x14ac:dyDescent="0.3">
      <c r="A76" s="93"/>
    </row>
    <row r="77" spans="1:1" ht="14.25" customHeight="1" x14ac:dyDescent="0.3">
      <c r="A77" s="93"/>
    </row>
    <row r="78" spans="1:1" ht="14.25" customHeight="1" x14ac:dyDescent="0.3">
      <c r="A78" s="93"/>
    </row>
    <row r="79" spans="1:1" ht="14.25" customHeight="1" x14ac:dyDescent="0.3">
      <c r="A79" s="93"/>
    </row>
    <row r="80" spans="1:1" ht="14.25" customHeight="1" x14ac:dyDescent="0.3">
      <c r="A80" s="93"/>
    </row>
    <row r="81" spans="1:1" ht="14.25" customHeight="1" x14ac:dyDescent="0.3">
      <c r="A81" s="93"/>
    </row>
    <row r="82" spans="1:1" ht="14.25" customHeight="1" x14ac:dyDescent="0.3">
      <c r="A82" s="93"/>
    </row>
    <row r="83" spans="1:1" ht="14.25" customHeight="1" x14ac:dyDescent="0.3">
      <c r="A83" s="93"/>
    </row>
    <row r="84" spans="1:1" ht="14.25" customHeight="1" x14ac:dyDescent="0.3">
      <c r="A84" s="93"/>
    </row>
    <row r="85" spans="1:1" ht="14.25" customHeight="1" x14ac:dyDescent="0.3">
      <c r="A85" s="93"/>
    </row>
    <row r="86" spans="1:1" ht="14.25" customHeight="1" x14ac:dyDescent="0.3">
      <c r="A86" s="93"/>
    </row>
    <row r="87" spans="1:1" ht="14.25" customHeight="1" x14ac:dyDescent="0.3">
      <c r="A87" s="93"/>
    </row>
    <row r="88" spans="1:1" ht="14.25" customHeight="1" x14ac:dyDescent="0.3">
      <c r="A88" s="93"/>
    </row>
    <row r="89" spans="1:1" ht="14.25" customHeight="1" x14ac:dyDescent="0.3">
      <c r="A89" s="93"/>
    </row>
    <row r="90" spans="1:1" ht="14.25" customHeight="1" x14ac:dyDescent="0.3">
      <c r="A90" s="93"/>
    </row>
    <row r="91" spans="1:1" ht="14.25" customHeight="1" x14ac:dyDescent="0.3">
      <c r="A91" s="93"/>
    </row>
    <row r="92" spans="1:1" ht="14.25" customHeight="1" x14ac:dyDescent="0.3">
      <c r="A92" s="93"/>
    </row>
    <row r="93" spans="1:1" ht="14.25" customHeight="1" x14ac:dyDescent="0.3">
      <c r="A93" s="93"/>
    </row>
    <row r="94" spans="1:1" ht="14.25" customHeight="1" x14ac:dyDescent="0.3">
      <c r="A94" s="93"/>
    </row>
    <row r="95" spans="1:1" ht="14.25" customHeight="1" x14ac:dyDescent="0.3">
      <c r="A95" s="93"/>
    </row>
    <row r="96" spans="1:1" ht="14.25" customHeight="1" x14ac:dyDescent="0.3">
      <c r="A96" s="93"/>
    </row>
    <row r="97" spans="1:1" ht="14.25" customHeight="1" x14ac:dyDescent="0.3">
      <c r="A97" s="93"/>
    </row>
    <row r="98" spans="1:1" ht="14.25" customHeight="1" x14ac:dyDescent="0.3">
      <c r="A98" s="93"/>
    </row>
    <row r="99" spans="1:1" ht="14.25" customHeight="1" x14ac:dyDescent="0.3">
      <c r="A99" s="93"/>
    </row>
    <row r="100" spans="1:1" ht="14.25" customHeight="1" x14ac:dyDescent="0.3">
      <c r="A100" s="93"/>
    </row>
    <row r="101" spans="1:1" ht="14.25" customHeight="1" x14ac:dyDescent="0.3">
      <c r="A101" s="93"/>
    </row>
    <row r="102" spans="1:1" ht="14.25" customHeight="1" x14ac:dyDescent="0.3">
      <c r="A102" s="93"/>
    </row>
    <row r="103" spans="1:1" ht="14.25" customHeight="1" x14ac:dyDescent="0.3">
      <c r="A103" s="93"/>
    </row>
    <row r="104" spans="1:1" ht="14.25" customHeight="1" x14ac:dyDescent="0.3">
      <c r="A104" s="93"/>
    </row>
    <row r="105" spans="1:1" ht="14.25" customHeight="1" x14ac:dyDescent="0.3">
      <c r="A105" s="93"/>
    </row>
    <row r="106" spans="1:1" ht="14.25" customHeight="1" x14ac:dyDescent="0.3">
      <c r="A106" s="93"/>
    </row>
    <row r="107" spans="1:1" ht="14.25" customHeight="1" x14ac:dyDescent="0.3">
      <c r="A107" s="93"/>
    </row>
    <row r="108" spans="1:1" ht="14.25" customHeight="1" x14ac:dyDescent="0.3">
      <c r="A108" s="93"/>
    </row>
    <row r="109" spans="1:1" ht="14.25" customHeight="1" x14ac:dyDescent="0.3">
      <c r="A109" s="93"/>
    </row>
    <row r="110" spans="1:1" ht="14.25" customHeight="1" x14ac:dyDescent="0.3">
      <c r="A110" s="93"/>
    </row>
    <row r="111" spans="1:1" ht="14.25" customHeight="1" x14ac:dyDescent="0.3">
      <c r="A111" s="93"/>
    </row>
    <row r="112" spans="1:1" ht="14.25" customHeight="1" x14ac:dyDescent="0.3">
      <c r="A112" s="93"/>
    </row>
    <row r="113" spans="1:1" ht="14.25" customHeight="1" x14ac:dyDescent="0.3">
      <c r="A113" s="93"/>
    </row>
    <row r="114" spans="1:1" ht="14.25" customHeight="1" x14ac:dyDescent="0.3">
      <c r="A114" s="93"/>
    </row>
    <row r="115" spans="1:1" ht="14.25" customHeight="1" x14ac:dyDescent="0.3">
      <c r="A115" s="93"/>
    </row>
    <row r="116" spans="1:1" ht="14.25" customHeight="1" x14ac:dyDescent="0.3">
      <c r="A116" s="93"/>
    </row>
    <row r="117" spans="1:1" ht="14.25" customHeight="1" x14ac:dyDescent="0.3">
      <c r="A117" s="93"/>
    </row>
    <row r="118" spans="1:1" ht="14.25" customHeight="1" x14ac:dyDescent="0.3">
      <c r="A118" s="93"/>
    </row>
    <row r="119" spans="1:1" ht="14.25" customHeight="1" x14ac:dyDescent="0.3">
      <c r="A119" s="93"/>
    </row>
    <row r="120" spans="1:1" ht="14.25" customHeight="1" x14ac:dyDescent="0.3">
      <c r="A120" s="93"/>
    </row>
    <row r="121" spans="1:1" ht="14.25" customHeight="1" x14ac:dyDescent="0.3">
      <c r="A121" s="93"/>
    </row>
    <row r="122" spans="1:1" ht="14.25" customHeight="1" x14ac:dyDescent="0.3">
      <c r="A122" s="93"/>
    </row>
    <row r="123" spans="1:1" ht="14.25" customHeight="1" x14ac:dyDescent="0.3">
      <c r="A123" s="93"/>
    </row>
    <row r="124" spans="1:1" ht="14.25" customHeight="1" x14ac:dyDescent="0.3">
      <c r="A124" s="93"/>
    </row>
    <row r="125" spans="1:1" ht="14.25" customHeight="1" x14ac:dyDescent="0.3">
      <c r="A125" s="93"/>
    </row>
    <row r="126" spans="1:1" ht="14.25" customHeight="1" x14ac:dyDescent="0.3">
      <c r="A126" s="93"/>
    </row>
    <row r="127" spans="1:1" ht="14.25" customHeight="1" x14ac:dyDescent="0.3">
      <c r="A127" s="93"/>
    </row>
    <row r="128" spans="1:1" ht="14.25" customHeight="1" x14ac:dyDescent="0.3">
      <c r="A128" s="93"/>
    </row>
    <row r="129" spans="1:1" ht="14.25" customHeight="1" x14ac:dyDescent="0.3">
      <c r="A129" s="93"/>
    </row>
    <row r="130" spans="1:1" ht="14.25" customHeight="1" x14ac:dyDescent="0.3">
      <c r="A130" s="93"/>
    </row>
    <row r="131" spans="1:1" ht="14.25" customHeight="1" x14ac:dyDescent="0.3">
      <c r="A131" s="93"/>
    </row>
    <row r="132" spans="1:1" ht="14.25" customHeight="1" x14ac:dyDescent="0.3">
      <c r="A132" s="93"/>
    </row>
    <row r="133" spans="1:1" ht="14.25" customHeight="1" x14ac:dyDescent="0.3">
      <c r="A133" s="93"/>
    </row>
    <row r="134" spans="1:1" ht="14.25" customHeight="1" x14ac:dyDescent="0.3">
      <c r="A134" s="93"/>
    </row>
    <row r="135" spans="1:1" ht="14.25" customHeight="1" x14ac:dyDescent="0.3">
      <c r="A135" s="93"/>
    </row>
    <row r="136" spans="1:1" ht="14.25" customHeight="1" x14ac:dyDescent="0.3">
      <c r="A136" s="93"/>
    </row>
    <row r="137" spans="1:1" ht="14.25" customHeight="1" x14ac:dyDescent="0.3">
      <c r="A137" s="93"/>
    </row>
    <row r="138" spans="1:1" ht="14.25" customHeight="1" x14ac:dyDescent="0.3">
      <c r="A138" s="93"/>
    </row>
    <row r="139" spans="1:1" ht="14.25" customHeight="1" x14ac:dyDescent="0.3">
      <c r="A139" s="93"/>
    </row>
    <row r="140" spans="1:1" ht="14.25" customHeight="1" x14ac:dyDescent="0.3">
      <c r="A140" s="93"/>
    </row>
    <row r="141" spans="1:1" ht="14.25" customHeight="1" x14ac:dyDescent="0.3">
      <c r="A141" s="93"/>
    </row>
    <row r="142" spans="1:1" ht="14.25" customHeight="1" x14ac:dyDescent="0.3">
      <c r="A142" s="93"/>
    </row>
    <row r="143" spans="1:1" ht="14.25" customHeight="1" x14ac:dyDescent="0.3">
      <c r="A143" s="93"/>
    </row>
    <row r="144" spans="1:1" ht="14.25" customHeight="1" x14ac:dyDescent="0.3">
      <c r="A144" s="93"/>
    </row>
    <row r="145" spans="1:1" ht="14.25" customHeight="1" x14ac:dyDescent="0.3">
      <c r="A145" s="93"/>
    </row>
    <row r="146" spans="1:1" ht="14.25" customHeight="1" x14ac:dyDescent="0.3">
      <c r="A146" s="93"/>
    </row>
    <row r="147" spans="1:1" ht="14.25" customHeight="1" x14ac:dyDescent="0.3">
      <c r="A147" s="93"/>
    </row>
    <row r="148" spans="1:1" ht="14.25" customHeight="1" x14ac:dyDescent="0.3">
      <c r="A148" s="93"/>
    </row>
    <row r="149" spans="1:1" ht="14.25" customHeight="1" x14ac:dyDescent="0.3">
      <c r="A149" s="93"/>
    </row>
    <row r="150" spans="1:1" ht="14.25" customHeight="1" x14ac:dyDescent="0.3">
      <c r="A150" s="93"/>
    </row>
    <row r="151" spans="1:1" ht="14.25" customHeight="1" x14ac:dyDescent="0.3">
      <c r="A151" s="93"/>
    </row>
    <row r="152" spans="1:1" ht="14.25" customHeight="1" x14ac:dyDescent="0.3">
      <c r="A152" s="93"/>
    </row>
    <row r="153" spans="1:1" ht="14.25" customHeight="1" x14ac:dyDescent="0.3">
      <c r="A153" s="93"/>
    </row>
    <row r="154" spans="1:1" ht="14.25" customHeight="1" x14ac:dyDescent="0.3">
      <c r="A154" s="93"/>
    </row>
    <row r="155" spans="1:1" ht="14.25" customHeight="1" x14ac:dyDescent="0.3">
      <c r="A155" s="93"/>
    </row>
    <row r="156" spans="1:1" ht="14.25" customHeight="1" x14ac:dyDescent="0.3">
      <c r="A156" s="93"/>
    </row>
    <row r="157" spans="1:1" ht="14.25" customHeight="1" x14ac:dyDescent="0.3">
      <c r="A157" s="93"/>
    </row>
    <row r="158" spans="1:1" ht="14.25" customHeight="1" x14ac:dyDescent="0.3">
      <c r="A158" s="93"/>
    </row>
    <row r="159" spans="1:1" ht="14.25" customHeight="1" x14ac:dyDescent="0.3">
      <c r="A159" s="93"/>
    </row>
    <row r="160" spans="1:1" ht="14.25" customHeight="1" x14ac:dyDescent="0.3">
      <c r="A160" s="93"/>
    </row>
    <row r="161" spans="1:1" ht="14.25" customHeight="1" x14ac:dyDescent="0.3">
      <c r="A161" s="93"/>
    </row>
    <row r="162" spans="1:1" ht="14.25" customHeight="1" x14ac:dyDescent="0.3">
      <c r="A162" s="93"/>
    </row>
    <row r="163" spans="1:1" ht="14.25" customHeight="1" x14ac:dyDescent="0.3">
      <c r="A163" s="93"/>
    </row>
    <row r="164" spans="1:1" ht="14.25" customHeight="1" x14ac:dyDescent="0.3">
      <c r="A164" s="93"/>
    </row>
    <row r="165" spans="1:1" ht="14.25" customHeight="1" x14ac:dyDescent="0.3">
      <c r="A165" s="93"/>
    </row>
    <row r="166" spans="1:1" ht="14.25" customHeight="1" x14ac:dyDescent="0.3">
      <c r="A166" s="93"/>
    </row>
    <row r="167" spans="1:1" ht="14.25" customHeight="1" x14ac:dyDescent="0.3">
      <c r="A167" s="93"/>
    </row>
    <row r="168" spans="1:1" ht="14.25" customHeight="1" x14ac:dyDescent="0.3">
      <c r="A168" s="93"/>
    </row>
    <row r="169" spans="1:1" ht="14.25" customHeight="1" x14ac:dyDescent="0.3">
      <c r="A169" s="93"/>
    </row>
    <row r="170" spans="1:1" ht="14.25" customHeight="1" x14ac:dyDescent="0.3">
      <c r="A170" s="93"/>
    </row>
    <row r="171" spans="1:1" ht="14.25" customHeight="1" x14ac:dyDescent="0.3">
      <c r="A171" s="93"/>
    </row>
    <row r="172" spans="1:1" ht="14.25" customHeight="1" x14ac:dyDescent="0.3">
      <c r="A172" s="93"/>
    </row>
    <row r="173" spans="1:1" ht="14.25" customHeight="1" x14ac:dyDescent="0.3">
      <c r="A173" s="93"/>
    </row>
    <row r="174" spans="1:1" ht="14.25" customHeight="1" x14ac:dyDescent="0.3">
      <c r="A174" s="93"/>
    </row>
    <row r="175" spans="1:1" ht="14.25" customHeight="1" x14ac:dyDescent="0.3">
      <c r="A175" s="93"/>
    </row>
    <row r="176" spans="1:1" ht="14.25" customHeight="1" x14ac:dyDescent="0.3">
      <c r="A176" s="93"/>
    </row>
    <row r="177" spans="1:1" ht="14.25" customHeight="1" x14ac:dyDescent="0.3">
      <c r="A177" s="93"/>
    </row>
    <row r="178" spans="1:1" ht="14.25" customHeight="1" x14ac:dyDescent="0.3">
      <c r="A178" s="93"/>
    </row>
    <row r="179" spans="1:1" ht="14.25" customHeight="1" x14ac:dyDescent="0.3">
      <c r="A179" s="93"/>
    </row>
    <row r="180" spans="1:1" ht="14.25" customHeight="1" x14ac:dyDescent="0.3">
      <c r="A180" s="93"/>
    </row>
    <row r="181" spans="1:1" ht="14.25" customHeight="1" x14ac:dyDescent="0.3">
      <c r="A181" s="93"/>
    </row>
    <row r="182" spans="1:1" ht="14.25" customHeight="1" x14ac:dyDescent="0.3">
      <c r="A182" s="93"/>
    </row>
    <row r="183" spans="1:1" ht="14.25" customHeight="1" x14ac:dyDescent="0.3">
      <c r="A183" s="93"/>
    </row>
    <row r="184" spans="1:1" ht="14.25" customHeight="1" x14ac:dyDescent="0.3">
      <c r="A184" s="93"/>
    </row>
    <row r="185" spans="1:1" ht="14.25" customHeight="1" x14ac:dyDescent="0.3">
      <c r="A185" s="93"/>
    </row>
    <row r="186" spans="1:1" ht="14.25" customHeight="1" x14ac:dyDescent="0.3">
      <c r="A186" s="93"/>
    </row>
    <row r="187" spans="1:1" ht="14.25" customHeight="1" x14ac:dyDescent="0.3">
      <c r="A187" s="93"/>
    </row>
    <row r="188" spans="1:1" ht="14.25" customHeight="1" x14ac:dyDescent="0.3">
      <c r="A188" s="93"/>
    </row>
    <row r="189" spans="1:1" ht="14.25" customHeight="1" x14ac:dyDescent="0.3">
      <c r="A189" s="93"/>
    </row>
    <row r="190" spans="1:1" ht="14.25" customHeight="1" x14ac:dyDescent="0.3">
      <c r="A190" s="93"/>
    </row>
    <row r="191" spans="1:1" ht="14.25" customHeight="1" x14ac:dyDescent="0.3">
      <c r="A191" s="93"/>
    </row>
    <row r="192" spans="1:1" ht="14.25" customHeight="1" x14ac:dyDescent="0.3">
      <c r="A192" s="93"/>
    </row>
    <row r="193" spans="1:1" ht="14.25" customHeight="1" x14ac:dyDescent="0.3">
      <c r="A193" s="93"/>
    </row>
    <row r="194" spans="1:1" ht="14.25" customHeight="1" x14ac:dyDescent="0.3">
      <c r="A194" s="93"/>
    </row>
    <row r="195" spans="1:1" ht="14.25" customHeight="1" x14ac:dyDescent="0.3">
      <c r="A195" s="93"/>
    </row>
    <row r="196" spans="1:1" ht="14.25" customHeight="1" x14ac:dyDescent="0.3">
      <c r="A196" s="93"/>
    </row>
    <row r="197" spans="1:1" ht="14.25" customHeight="1" x14ac:dyDescent="0.3">
      <c r="A197" s="93"/>
    </row>
    <row r="198" spans="1:1" ht="14.25" customHeight="1" x14ac:dyDescent="0.3">
      <c r="A198" s="93"/>
    </row>
    <row r="199" spans="1:1" ht="14.25" customHeight="1" x14ac:dyDescent="0.3">
      <c r="A199" s="93"/>
    </row>
    <row r="200" spans="1:1" ht="14.25" customHeight="1" x14ac:dyDescent="0.3">
      <c r="A200" s="93"/>
    </row>
    <row r="201" spans="1:1" ht="14.25" customHeight="1" x14ac:dyDescent="0.3">
      <c r="A201" s="93"/>
    </row>
    <row r="202" spans="1:1" ht="14.25" customHeight="1" x14ac:dyDescent="0.3">
      <c r="A202" s="93"/>
    </row>
    <row r="203" spans="1:1" ht="14.25" customHeight="1" x14ac:dyDescent="0.3">
      <c r="A203" s="93"/>
    </row>
    <row r="204" spans="1:1" ht="14.25" customHeight="1" x14ac:dyDescent="0.3">
      <c r="A204" s="93"/>
    </row>
    <row r="205" spans="1:1" ht="14.25" customHeight="1" x14ac:dyDescent="0.3">
      <c r="A205" s="93"/>
    </row>
    <row r="206" spans="1:1" ht="14.25" customHeight="1" x14ac:dyDescent="0.3">
      <c r="A206" s="93"/>
    </row>
    <row r="207" spans="1:1" ht="14.25" customHeight="1" x14ac:dyDescent="0.3">
      <c r="A207" s="93"/>
    </row>
    <row r="208" spans="1:1" ht="14.25" customHeight="1" x14ac:dyDescent="0.3">
      <c r="A208" s="93"/>
    </row>
    <row r="209" spans="1:1" ht="14.25" customHeight="1" x14ac:dyDescent="0.3">
      <c r="A209" s="93"/>
    </row>
    <row r="210" spans="1:1" ht="14.25" customHeight="1" x14ac:dyDescent="0.3">
      <c r="A210" s="93"/>
    </row>
    <row r="211" spans="1:1" ht="14.25" customHeight="1" x14ac:dyDescent="0.3">
      <c r="A211" s="93"/>
    </row>
    <row r="212" spans="1:1" ht="14.25" customHeight="1" x14ac:dyDescent="0.3">
      <c r="A212" s="93"/>
    </row>
    <row r="213" spans="1:1" ht="14.25" customHeight="1" x14ac:dyDescent="0.3">
      <c r="A213" s="93"/>
    </row>
    <row r="214" spans="1:1" ht="14.25" customHeight="1" x14ac:dyDescent="0.3">
      <c r="A214" s="93"/>
    </row>
    <row r="215" spans="1:1" ht="14.25" customHeight="1" x14ac:dyDescent="0.3">
      <c r="A215" s="93"/>
    </row>
    <row r="216" spans="1:1" ht="14.25" customHeight="1" x14ac:dyDescent="0.3">
      <c r="A216" s="93"/>
    </row>
    <row r="217" spans="1:1" ht="14.25" customHeight="1" x14ac:dyDescent="0.3">
      <c r="A217" s="93"/>
    </row>
    <row r="218" spans="1:1" ht="14.25" customHeight="1" x14ac:dyDescent="0.3">
      <c r="A218" s="93"/>
    </row>
    <row r="219" spans="1:1" ht="14.25" customHeight="1" x14ac:dyDescent="0.3">
      <c r="A219" s="93"/>
    </row>
    <row r="220" spans="1:1" ht="14.25" customHeight="1" x14ac:dyDescent="0.3">
      <c r="A220" s="93"/>
    </row>
    <row r="221" spans="1:1" ht="14.25" customHeight="1" x14ac:dyDescent="0.3">
      <c r="A221" s="93"/>
    </row>
    <row r="222" spans="1:1" ht="14.25" customHeight="1" x14ac:dyDescent="0.3">
      <c r="A222" s="93"/>
    </row>
    <row r="223" spans="1:1" ht="14.25" customHeight="1" x14ac:dyDescent="0.3"/>
    <row r="224" spans="1:1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M1:N1"/>
    <mergeCell ref="L12:L13"/>
    <mergeCell ref="B1:D1"/>
    <mergeCell ref="E1:G1"/>
    <mergeCell ref="H1:J1"/>
  </mergeCells>
  <phoneticPr fontId="16" type="noConversion"/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данные</vt:lpstr>
      <vt:lpstr>Рецептуры и расход сырья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BIO-TECH</dc:creator>
  <cp:lastModifiedBy>BIO-TECH</cp:lastModifiedBy>
  <dcterms:created xsi:type="dcterms:W3CDTF">2015-06-05T18:19:34Z</dcterms:created>
  <dcterms:modified xsi:type="dcterms:W3CDTF">2023-06-02T04:58:26Z</dcterms:modified>
</cp:coreProperties>
</file>