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osmis\YandexDisk\Учеба\4 курс\Прочность конструкции\КР\"/>
    </mc:Choice>
  </mc:AlternateContent>
  <xr:revisionPtr revIDLastSave="0" documentId="13_ncr:1_{A8BCB269-A9FC-48D4-804E-7F7DAD6DAE3C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G10" i="1"/>
  <c r="G11" i="1"/>
  <c r="G12" i="1"/>
  <c r="G13" i="1"/>
  <c r="G14" i="1"/>
  <c r="B30" i="1"/>
  <c r="G6" i="1" s="1"/>
  <c r="G5" i="1" l="1"/>
  <c r="G9" i="1"/>
  <c r="G8" i="1"/>
  <c r="G7" i="1"/>
  <c r="B25" i="1"/>
  <c r="B27" i="1"/>
  <c r="B26" i="1"/>
  <c r="B20" i="1"/>
  <c r="B19" i="1"/>
  <c r="B23" i="1" s="1"/>
  <c r="B32" i="1" s="1"/>
  <c r="G16" i="1" l="1"/>
  <c r="G17" i="1"/>
  <c r="G19" i="1"/>
  <c r="G18" i="1"/>
  <c r="G15" i="1"/>
  <c r="B21" i="1"/>
  <c r="H20" i="1"/>
  <c r="H6" i="1"/>
  <c r="H16" i="1"/>
  <c r="H7" i="1"/>
  <c r="H17" i="1"/>
  <c r="H8" i="1"/>
  <c r="H18" i="1"/>
  <c r="H9" i="1"/>
  <c r="H19" i="1"/>
  <c r="H5" i="1"/>
  <c r="H21" i="1"/>
  <c r="H24" i="1"/>
  <c r="H15" i="1"/>
  <c r="H22" i="1"/>
  <c r="H23" i="1"/>
  <c r="B22" i="1"/>
  <c r="B31" i="1" s="1"/>
  <c r="G24" i="1" l="1"/>
  <c r="G21" i="1"/>
  <c r="G22" i="1"/>
  <c r="G23" i="1"/>
  <c r="G20" i="1"/>
  <c r="H12" i="1"/>
  <c r="H14" i="1"/>
  <c r="H10" i="1"/>
  <c r="H13" i="1"/>
  <c r="H11" i="1"/>
</calcChain>
</file>

<file path=xl/sharedStrings.xml><?xml version="1.0" encoding="utf-8"?>
<sst xmlns="http://schemas.openxmlformats.org/spreadsheetml/2006/main" count="95" uniqueCount="70">
  <si>
    <t>Вариант №16</t>
  </si>
  <si>
    <t>Исходные данные</t>
  </si>
  <si>
    <t>Параметры</t>
  </si>
  <si>
    <t>Величина</t>
  </si>
  <si>
    <t>Ед. измерения</t>
  </si>
  <si>
    <t>Примечание</t>
  </si>
  <si>
    <t>-</t>
  </si>
  <si>
    <t>Вариант сечения</t>
  </si>
  <si>
    <t>A</t>
  </si>
  <si>
    <t>см</t>
  </si>
  <si>
    <t>C/A</t>
  </si>
  <si>
    <t>H/A</t>
  </si>
  <si>
    <t>h/H</t>
  </si>
  <si>
    <t>l</t>
  </si>
  <si>
    <t>Расстояние между нервюрами</t>
  </si>
  <si>
    <t>delta</t>
  </si>
  <si>
    <t>Толщина обшивки</t>
  </si>
  <si>
    <t>m</t>
  </si>
  <si>
    <t>Кол-во стрингеров в каждой панели</t>
  </si>
  <si>
    <t>F</t>
  </si>
  <si>
    <t>см^2</t>
  </si>
  <si>
    <t>Площадь стрингера</t>
  </si>
  <si>
    <t>Jxx</t>
  </si>
  <si>
    <t>см^4</t>
  </si>
  <si>
    <t>Момент инерции стрингера</t>
  </si>
  <si>
    <t>b</t>
  </si>
  <si>
    <t>мм</t>
  </si>
  <si>
    <t>Размеры стринега</t>
  </si>
  <si>
    <t>d</t>
  </si>
  <si>
    <t>z0</t>
  </si>
  <si>
    <t>Qy</t>
  </si>
  <si>
    <t>кгс</t>
  </si>
  <si>
    <t>Перерезывающая сила</t>
  </si>
  <si>
    <t>Mz</t>
  </si>
  <si>
    <t>кгс*м</t>
  </si>
  <si>
    <t>Момент относительно оси Z</t>
  </si>
  <si>
    <t>C</t>
  </si>
  <si>
    <t>H</t>
  </si>
  <si>
    <t>h</t>
  </si>
  <si>
    <t>S1</t>
  </si>
  <si>
    <t>Расстояние между стрингерами в 1-ом контуре</t>
  </si>
  <si>
    <t>S2</t>
  </si>
  <si>
    <t>Расстояние между стрингерами в 2-ом контуре</t>
  </si>
  <si>
    <t>Д16Т</t>
  </si>
  <si>
    <t>Mx</t>
  </si>
  <si>
    <t>кгс*см</t>
  </si>
  <si>
    <t>E</t>
  </si>
  <si>
    <t>Epsilon</t>
  </si>
  <si>
    <t>G</t>
  </si>
  <si>
    <t>sigma_t</t>
  </si>
  <si>
    <t>Material</t>
  </si>
  <si>
    <t>Number</t>
  </si>
  <si>
    <t>Fi</t>
  </si>
  <si>
    <t>yi_</t>
  </si>
  <si>
    <t>№ Стрингера</t>
  </si>
  <si>
    <t>1 (лонжерон)</t>
  </si>
  <si>
    <t>5 (лонжерон)</t>
  </si>
  <si>
    <t>10 (лонжерон)</t>
  </si>
  <si>
    <t>11 (лонжерон)</t>
  </si>
  <si>
    <t>16 (лонжерон)</t>
  </si>
  <si>
    <t>20 (лонжерон)</t>
  </si>
  <si>
    <t>F_compres</t>
  </si>
  <si>
    <t>F_stretch1</t>
  </si>
  <si>
    <t>F_stretch2</t>
  </si>
  <si>
    <t>Наличие лонжерона</t>
  </si>
  <si>
    <t>Коэффициент положения стрингеров</t>
  </si>
  <si>
    <t>m_all</t>
  </si>
  <si>
    <t>m_l</t>
  </si>
  <si>
    <t>Кол-во лонжеронов</t>
  </si>
  <si>
    <t>Кол-во стрингеров и поясов лонжеронов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</si>
</sst>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95249</xdr:colOff>
      <xdr:row>25</xdr:row>
      <xdr:rowOff>166156</xdr:rowOff>
    </xdr:from>
    <xdr:to>
      <xdr:col>19</xdr:col>
      <xdr:colOff>426887</xdr:colOff>
      <xdr:row>37</xdr:row>
      <xdr:rowOff>94842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73DAE3B-AAF3-40E9-AE39-0256C7B42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49" y="5166781"/>
          <a:ext cx="9866163" cy="2319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L21" sqref="L21"/>
    </sheetView>
  </sheetViews>
  <sheetFormatPr defaultRowHeight="15" x14ac:dyDescent="0.25"/>
  <cols>
    <col min="1" max="1" width="12.140625" bestFit="1" customWidth="1"/>
    <col min="2" max="2" width="13.7109375" bestFit="1" customWidth="1"/>
    <col min="3" max="3" width="15.7109375" bestFit="1" customWidth="1"/>
    <col min="4" max="4" width="48.85546875" bestFit="1" customWidth="1"/>
    <col min="5" max="5" width="9.5703125" bestFit="1" customWidth="1"/>
    <col min="6" max="6" width="15.28515625" bestFit="1" customWidth="1"/>
    <col min="7" max="7" width="9.7109375" bestFit="1" customWidth="1"/>
    <col min="9" max="9" width="15.7109375" customWidth="1"/>
    <col min="10" max="10" width="9.42578125" customWidth="1"/>
    <col min="13" max="13" width="10" bestFit="1" customWidth="1"/>
    <col min="14" max="14" width="9.7109375" bestFit="1" customWidth="1"/>
  </cols>
  <sheetData>
    <row r="1" spans="1:10" ht="15.75" x14ac:dyDescent="0.25">
      <c r="A1" s="21" t="s">
        <v>0</v>
      </c>
      <c r="B1" s="21"/>
      <c r="C1" s="21"/>
      <c r="D1" s="21"/>
    </row>
    <row r="2" spans="1:10" ht="15.75" x14ac:dyDescent="0.25">
      <c r="A2" s="21" t="s">
        <v>1</v>
      </c>
      <c r="B2" s="21"/>
      <c r="C2" s="21"/>
      <c r="D2" s="21"/>
      <c r="F2" s="22" t="s">
        <v>54</v>
      </c>
      <c r="G2" s="1" t="s">
        <v>52</v>
      </c>
      <c r="H2" s="1" t="s">
        <v>53</v>
      </c>
      <c r="I2" s="19" t="s">
        <v>65</v>
      </c>
      <c r="J2" s="20" t="s">
        <v>64</v>
      </c>
    </row>
    <row r="3" spans="1:10" ht="15.75" customHeight="1" x14ac:dyDescent="0.25">
      <c r="A3" s="6" t="s">
        <v>2</v>
      </c>
      <c r="B3" s="6" t="s">
        <v>3</v>
      </c>
      <c r="C3" s="6" t="s">
        <v>4</v>
      </c>
      <c r="D3" s="6" t="s">
        <v>5</v>
      </c>
      <c r="F3" s="22"/>
      <c r="G3" s="18" t="s">
        <v>20</v>
      </c>
      <c r="H3" s="18" t="s">
        <v>9</v>
      </c>
      <c r="I3" s="19"/>
      <c r="J3" s="20"/>
    </row>
    <row r="4" spans="1:10" ht="15.75" x14ac:dyDescent="0.25">
      <c r="A4" s="8" t="s">
        <v>51</v>
      </c>
      <c r="B4" s="2">
        <v>1</v>
      </c>
      <c r="C4" s="2" t="s">
        <v>6</v>
      </c>
      <c r="D4" s="2" t="s">
        <v>7</v>
      </c>
      <c r="F4" s="22"/>
      <c r="G4" s="18"/>
      <c r="H4" s="18"/>
      <c r="I4" s="19"/>
      <c r="J4" s="20"/>
    </row>
    <row r="5" spans="1:10" ht="15.75" x14ac:dyDescent="0.25">
      <c r="A5" s="8" t="s">
        <v>8</v>
      </c>
      <c r="B5" s="2">
        <v>175</v>
      </c>
      <c r="C5" s="2" t="s">
        <v>9</v>
      </c>
      <c r="D5" s="2"/>
      <c r="F5" s="1" t="s">
        <v>55</v>
      </c>
      <c r="G5" s="4">
        <f>IF(J5,2,1)*$B$30+$B$12</f>
        <v>14.080000000000002</v>
      </c>
      <c r="H5" s="7">
        <f>-($B$20/2-($B$20-$B$21)/$B$5*$B$22*I5)</f>
        <v>-10.5</v>
      </c>
      <c r="I5" s="11">
        <v>0</v>
      </c>
      <c r="J5" s="15">
        <v>1</v>
      </c>
    </row>
    <row r="6" spans="1:10" ht="15.75" x14ac:dyDescent="0.25">
      <c r="A6" s="8" t="s">
        <v>10</v>
      </c>
      <c r="B6" s="2">
        <v>0.35</v>
      </c>
      <c r="C6" s="2" t="s">
        <v>6</v>
      </c>
      <c r="D6" s="2"/>
      <c r="F6" s="1">
        <v>2</v>
      </c>
      <c r="G6" s="4">
        <f t="shared" ref="G6:G14" si="0">IF(J6,2,1)*$B$30+$B$12</f>
        <v>9.2800000000000011</v>
      </c>
      <c r="H6" s="7">
        <f>-($B$20/2-($B$20-$B$21)/$B$5*$B$22*I6)</f>
        <v>-9.8568750000000005</v>
      </c>
      <c r="I6" s="12">
        <v>1</v>
      </c>
      <c r="J6" s="16"/>
    </row>
    <row r="7" spans="1:10" ht="15.75" x14ac:dyDescent="0.25">
      <c r="A7" s="8" t="s">
        <v>11</v>
      </c>
      <c r="B7" s="2">
        <v>0.12</v>
      </c>
      <c r="C7" s="2" t="s">
        <v>6</v>
      </c>
      <c r="D7" s="2"/>
      <c r="F7" s="1">
        <v>3</v>
      </c>
      <c r="G7" s="4">
        <f t="shared" si="0"/>
        <v>9.2800000000000011</v>
      </c>
      <c r="H7" s="7">
        <f>-($B$20/2-($B$20-$B$21)/$B$5*$B$22*I7)</f>
        <v>-9.213750000000001</v>
      </c>
      <c r="I7" s="12">
        <v>2</v>
      </c>
      <c r="J7" s="16"/>
    </row>
    <row r="8" spans="1:10" ht="15.75" x14ac:dyDescent="0.25">
      <c r="A8" s="8" t="s">
        <v>12</v>
      </c>
      <c r="B8" s="2">
        <v>0.65</v>
      </c>
      <c r="C8" s="2" t="s">
        <v>6</v>
      </c>
      <c r="D8" s="2"/>
      <c r="F8" s="1">
        <v>4</v>
      </c>
      <c r="G8" s="4">
        <f t="shared" si="0"/>
        <v>9.2800000000000011</v>
      </c>
      <c r="H8" s="7">
        <f>-($B$20/2-($B$20-$B$21)/$B$5*$B$22*I8)</f>
        <v>-8.5706249999999997</v>
      </c>
      <c r="I8" s="12">
        <v>3</v>
      </c>
      <c r="J8" s="16"/>
    </row>
    <row r="9" spans="1:10" ht="15.75" x14ac:dyDescent="0.25">
      <c r="A9" s="8" t="s">
        <v>13</v>
      </c>
      <c r="B9" s="2">
        <v>60</v>
      </c>
      <c r="C9" s="2" t="s">
        <v>9</v>
      </c>
      <c r="D9" s="2" t="s">
        <v>14</v>
      </c>
      <c r="F9" s="1" t="s">
        <v>56</v>
      </c>
      <c r="G9" s="4">
        <f t="shared" si="0"/>
        <v>14.080000000000002</v>
      </c>
      <c r="H9" s="7">
        <f>-($B$20/2-($B$20-$B$21)/$B$5*$B$22*I9)</f>
        <v>-7.9275000000000002</v>
      </c>
      <c r="I9" s="12">
        <v>4</v>
      </c>
      <c r="J9" s="16">
        <v>1</v>
      </c>
    </row>
    <row r="10" spans="1:10" ht="15.75" x14ac:dyDescent="0.25">
      <c r="A10" s="8" t="s">
        <v>15</v>
      </c>
      <c r="B10" s="2">
        <v>0.4</v>
      </c>
      <c r="C10" s="2" t="s">
        <v>9</v>
      </c>
      <c r="D10" s="2" t="s">
        <v>16</v>
      </c>
      <c r="F10" s="1">
        <v>6</v>
      </c>
      <c r="G10" s="4">
        <f t="shared" si="0"/>
        <v>9.2800000000000011</v>
      </c>
      <c r="H10" s="7">
        <f>-($B$20/2-($B$20-$B$21)/$B$5*($B$22*$I$9+$B$23*I10))</f>
        <v>-6.9720000000000004</v>
      </c>
      <c r="I10" s="13">
        <v>1</v>
      </c>
      <c r="J10" s="16"/>
    </row>
    <row r="11" spans="1:10" ht="15.75" x14ac:dyDescent="0.25">
      <c r="A11" s="8" t="s">
        <v>17</v>
      </c>
      <c r="B11" s="2">
        <v>7</v>
      </c>
      <c r="C11" s="2" t="s">
        <v>6</v>
      </c>
      <c r="D11" s="2" t="s">
        <v>18</v>
      </c>
      <c r="F11" s="1">
        <v>7</v>
      </c>
      <c r="G11" s="4">
        <f t="shared" si="0"/>
        <v>9.2800000000000011</v>
      </c>
      <c r="H11" s="7">
        <f>-($B$20/2-($B$20-$B$21)/$B$5*($B$22*$I$9+$B$23*I11))</f>
        <v>-6.0165000000000006</v>
      </c>
      <c r="I11" s="13">
        <v>2</v>
      </c>
      <c r="J11" s="16"/>
    </row>
    <row r="12" spans="1:10" ht="15.75" x14ac:dyDescent="0.25">
      <c r="A12" s="8" t="s">
        <v>19</v>
      </c>
      <c r="B12" s="2">
        <v>4.4800000000000004</v>
      </c>
      <c r="C12" s="2" t="s">
        <v>20</v>
      </c>
      <c r="D12" s="2" t="s">
        <v>21</v>
      </c>
      <c r="F12" s="1">
        <v>8</v>
      </c>
      <c r="G12" s="4">
        <f t="shared" si="0"/>
        <v>9.2800000000000011</v>
      </c>
      <c r="H12" s="7">
        <f>-($B$20/2-($B$20-$B$21)/$B$5*($B$22*$I$9+$B$23*I12))</f>
        <v>-5.0610000000000008</v>
      </c>
      <c r="I12" s="13">
        <v>3</v>
      </c>
      <c r="J12" s="16"/>
    </row>
    <row r="13" spans="1:10" ht="15.75" x14ac:dyDescent="0.25">
      <c r="A13" s="8" t="s">
        <v>22</v>
      </c>
      <c r="B13" s="2">
        <v>6.41</v>
      </c>
      <c r="C13" s="2" t="s">
        <v>23</v>
      </c>
      <c r="D13" s="2" t="s">
        <v>24</v>
      </c>
      <c r="F13" s="1">
        <v>9</v>
      </c>
      <c r="G13" s="4">
        <f t="shared" si="0"/>
        <v>9.2800000000000011</v>
      </c>
      <c r="H13" s="7">
        <f>-($B$20/2-($B$20-$B$21)/$B$5*($B$22*$I$9+$B$23*I13))</f>
        <v>-4.105500000000001</v>
      </c>
      <c r="I13" s="13">
        <v>4</v>
      </c>
      <c r="J13" s="16"/>
    </row>
    <row r="14" spans="1:10" ht="15.75" x14ac:dyDescent="0.25">
      <c r="A14" s="8" t="s">
        <v>25</v>
      </c>
      <c r="B14" s="2">
        <v>40</v>
      </c>
      <c r="C14" s="2" t="s">
        <v>26</v>
      </c>
      <c r="D14" s="2" t="s">
        <v>27</v>
      </c>
      <c r="F14" s="1" t="s">
        <v>57</v>
      </c>
      <c r="G14" s="4">
        <f t="shared" si="0"/>
        <v>14.080000000000002</v>
      </c>
      <c r="H14" s="7">
        <f>-($B$20/2-($B$20-$B$21)/$B$5*($B$22*$I$9+$B$23*I14))</f>
        <v>-3.1500000000000004</v>
      </c>
      <c r="I14" s="14">
        <v>5</v>
      </c>
      <c r="J14" s="16">
        <v>1</v>
      </c>
    </row>
    <row r="15" spans="1:10" ht="15.75" x14ac:dyDescent="0.25">
      <c r="A15" s="8" t="s">
        <v>28</v>
      </c>
      <c r="B15" s="2">
        <v>6</v>
      </c>
      <c r="C15" s="2" t="s">
        <v>26</v>
      </c>
      <c r="D15" s="2"/>
      <c r="F15" s="1" t="s">
        <v>58</v>
      </c>
      <c r="G15" s="4">
        <f>IF(J15,2,1)*$B$32+$B$12</f>
        <v>17.22</v>
      </c>
      <c r="H15" s="4">
        <f>$B$20/2</f>
        <v>10.5</v>
      </c>
      <c r="I15" s="10"/>
      <c r="J15" s="16">
        <v>1</v>
      </c>
    </row>
    <row r="16" spans="1:10" ht="15.75" x14ac:dyDescent="0.25">
      <c r="A16" s="8" t="s">
        <v>29</v>
      </c>
      <c r="B16" s="2">
        <v>12.1</v>
      </c>
      <c r="C16" s="2" t="s">
        <v>26</v>
      </c>
      <c r="D16" s="2"/>
      <c r="F16" s="1">
        <v>12</v>
      </c>
      <c r="G16" s="4">
        <f t="shared" ref="G16:G19" si="1">IF(J16,2,1)*$B$32+$B$12</f>
        <v>10.85</v>
      </c>
      <c r="H16" s="4">
        <f t="shared" ref="H16:H24" si="2">$B$20/2</f>
        <v>10.5</v>
      </c>
      <c r="I16" s="10"/>
      <c r="J16" s="16"/>
    </row>
    <row r="17" spans="1:10" ht="15.75" x14ac:dyDescent="0.25">
      <c r="A17" s="8" t="s">
        <v>30</v>
      </c>
      <c r="B17" s="2">
        <v>2500</v>
      </c>
      <c r="C17" s="2" t="s">
        <v>31</v>
      </c>
      <c r="D17" s="2" t="s">
        <v>32</v>
      </c>
      <c r="F17" s="1">
        <v>13</v>
      </c>
      <c r="G17" s="4">
        <f t="shared" si="1"/>
        <v>10.85</v>
      </c>
      <c r="H17" s="4">
        <f t="shared" si="2"/>
        <v>10.5</v>
      </c>
      <c r="I17" s="10"/>
      <c r="J17" s="16"/>
    </row>
    <row r="18" spans="1:10" ht="15.75" x14ac:dyDescent="0.25">
      <c r="A18" s="8" t="s">
        <v>33</v>
      </c>
      <c r="B18" s="2">
        <v>1200</v>
      </c>
      <c r="C18" s="2" t="s">
        <v>34</v>
      </c>
      <c r="D18" s="2" t="s">
        <v>35</v>
      </c>
      <c r="F18" s="1">
        <v>14</v>
      </c>
      <c r="G18" s="4">
        <f t="shared" si="1"/>
        <v>10.85</v>
      </c>
      <c r="H18" s="4">
        <f t="shared" si="2"/>
        <v>10.5</v>
      </c>
      <c r="I18" s="10"/>
      <c r="J18" s="16"/>
    </row>
    <row r="19" spans="1:10" ht="15.75" x14ac:dyDescent="0.25">
      <c r="A19" s="6" t="s">
        <v>36</v>
      </c>
      <c r="B19" s="3">
        <f>B5*B6</f>
        <v>61.249999999999993</v>
      </c>
      <c r="C19" s="2" t="s">
        <v>9</v>
      </c>
      <c r="D19" s="2"/>
      <c r="F19" s="1">
        <v>15</v>
      </c>
      <c r="G19" s="4">
        <f t="shared" si="1"/>
        <v>10.85</v>
      </c>
      <c r="H19" s="4">
        <f t="shared" si="2"/>
        <v>10.5</v>
      </c>
      <c r="I19" s="10"/>
      <c r="J19" s="16"/>
    </row>
    <row r="20" spans="1:10" ht="15.75" x14ac:dyDescent="0.25">
      <c r="A20" s="6" t="s">
        <v>37</v>
      </c>
      <c r="B20" s="3">
        <f>B5*B7</f>
        <v>21</v>
      </c>
      <c r="C20" s="2" t="s">
        <v>9</v>
      </c>
      <c r="D20" s="2"/>
      <c r="F20" s="1" t="s">
        <v>59</v>
      </c>
      <c r="G20" s="4">
        <f>IF(J20,2,1)*$B$31+$B$12</f>
        <v>13.054999999999998</v>
      </c>
      <c r="H20" s="4">
        <f t="shared" si="2"/>
        <v>10.5</v>
      </c>
      <c r="I20" s="10"/>
      <c r="J20" s="16">
        <v>1</v>
      </c>
    </row>
    <row r="21" spans="1:10" ht="15.75" x14ac:dyDescent="0.25">
      <c r="A21" s="6" t="s">
        <v>38</v>
      </c>
      <c r="B21" s="3">
        <f>B20*B8</f>
        <v>13.65</v>
      </c>
      <c r="C21" s="2" t="s">
        <v>9</v>
      </c>
      <c r="D21" s="2"/>
      <c r="F21" s="1">
        <v>17</v>
      </c>
      <c r="G21" s="4">
        <f t="shared" ref="G21:G23" si="3">IF(J21,2,1)*$B$31+$B$12</f>
        <v>8.7674999999999983</v>
      </c>
      <c r="H21" s="4">
        <f t="shared" si="2"/>
        <v>10.5</v>
      </c>
      <c r="I21" s="10"/>
      <c r="J21" s="16"/>
    </row>
    <row r="22" spans="1:10" ht="15.75" x14ac:dyDescent="0.25">
      <c r="A22" s="6" t="s">
        <v>39</v>
      </c>
      <c r="B22" s="2">
        <f>B19/4</f>
        <v>15.312499999999998</v>
      </c>
      <c r="C22" s="2" t="s">
        <v>9</v>
      </c>
      <c r="D22" s="2" t="s">
        <v>40</v>
      </c>
      <c r="F22" s="1">
        <v>18</v>
      </c>
      <c r="G22" s="4">
        <f t="shared" si="3"/>
        <v>8.7674999999999983</v>
      </c>
      <c r="H22" s="4">
        <f t="shared" si="2"/>
        <v>10.5</v>
      </c>
      <c r="I22" s="10"/>
      <c r="J22" s="16"/>
    </row>
    <row r="23" spans="1:10" ht="15.75" x14ac:dyDescent="0.25">
      <c r="A23" s="6" t="s">
        <v>41</v>
      </c>
      <c r="B23" s="2">
        <f>(B5-B19)/5</f>
        <v>22.75</v>
      </c>
      <c r="C23" s="2" t="s">
        <v>9</v>
      </c>
      <c r="D23" s="2" t="s">
        <v>42</v>
      </c>
      <c r="F23" s="1">
        <v>19</v>
      </c>
      <c r="G23" s="4">
        <f t="shared" si="3"/>
        <v>8.7674999999999983</v>
      </c>
      <c r="H23" s="4">
        <f t="shared" si="2"/>
        <v>10.5</v>
      </c>
      <c r="I23" s="10"/>
      <c r="J23" s="16"/>
    </row>
    <row r="24" spans="1:10" ht="15.75" x14ac:dyDescent="0.25">
      <c r="A24" s="8" t="s">
        <v>50</v>
      </c>
      <c r="B24" s="2" t="s">
        <v>43</v>
      </c>
      <c r="C24" s="2" t="s">
        <v>6</v>
      </c>
      <c r="D24" s="4"/>
      <c r="F24" s="1" t="s">
        <v>60</v>
      </c>
      <c r="G24" s="4">
        <f>IF(J24,2,1)*$B$31+$B$12</f>
        <v>13.054999999999998</v>
      </c>
      <c r="H24" s="4">
        <f t="shared" si="2"/>
        <v>10.5</v>
      </c>
      <c r="I24" s="10"/>
      <c r="J24" s="17">
        <v>1</v>
      </c>
    </row>
    <row r="25" spans="1:10" ht="15.75" x14ac:dyDescent="0.25">
      <c r="A25" s="8" t="s">
        <v>46</v>
      </c>
      <c r="B25" s="2">
        <f>72000*100/9.80665</f>
        <v>734195.67334410839</v>
      </c>
      <c r="C25" s="2" t="s">
        <v>31</v>
      </c>
      <c r="D25" s="4"/>
    </row>
    <row r="26" spans="1:10" ht="15.75" x14ac:dyDescent="0.25">
      <c r="A26" s="8" t="s">
        <v>49</v>
      </c>
      <c r="B26" s="2">
        <f>320*100/9.80665</f>
        <v>3263.0918815293708</v>
      </c>
      <c r="C26" s="2" t="s">
        <v>31</v>
      </c>
      <c r="D26" s="2"/>
    </row>
    <row r="27" spans="1:10" ht="15.75" x14ac:dyDescent="0.25">
      <c r="A27" s="8" t="s">
        <v>48</v>
      </c>
      <c r="B27" s="2">
        <f>27000*100/9.80665</f>
        <v>275323.37750404066</v>
      </c>
      <c r="C27" s="2" t="s">
        <v>31</v>
      </c>
      <c r="D27" s="2"/>
    </row>
    <row r="28" spans="1:10" ht="15.75" x14ac:dyDescent="0.25">
      <c r="A28" s="9" t="s">
        <v>44</v>
      </c>
      <c r="B28" s="2">
        <v>4334000</v>
      </c>
      <c r="C28" s="2" t="s">
        <v>45</v>
      </c>
      <c r="D28" s="2"/>
    </row>
    <row r="29" spans="1:10" ht="15.75" x14ac:dyDescent="0.25">
      <c r="A29" s="9" t="s">
        <v>47</v>
      </c>
      <c r="B29" s="2">
        <v>1.0000000000000001E-5</v>
      </c>
      <c r="C29" s="2" t="s">
        <v>6</v>
      </c>
      <c r="D29" s="2"/>
    </row>
    <row r="30" spans="1:10" ht="15.75" x14ac:dyDescent="0.25">
      <c r="A30" s="6" t="s">
        <v>61</v>
      </c>
      <c r="B30" s="4">
        <f>30*$B$10*$B$10</f>
        <v>4.8000000000000007</v>
      </c>
      <c r="C30" s="2" t="s">
        <v>20</v>
      </c>
      <c r="D30" s="2"/>
    </row>
    <row r="31" spans="1:10" ht="15.75" x14ac:dyDescent="0.25">
      <c r="A31" s="6" t="s">
        <v>62</v>
      </c>
      <c r="B31" s="4">
        <f>0.7*$B$10*$B$22</f>
        <v>4.2874999999999988</v>
      </c>
      <c r="C31" s="2" t="s">
        <v>20</v>
      </c>
      <c r="D31" s="2"/>
    </row>
    <row r="32" spans="1:10" ht="15.75" x14ac:dyDescent="0.25">
      <c r="A32" s="6" t="s">
        <v>63</v>
      </c>
      <c r="B32" s="4">
        <f>0.7*$B$10*$B$23</f>
        <v>6.3699999999999992</v>
      </c>
      <c r="C32" s="2" t="s">
        <v>20</v>
      </c>
      <c r="D32" s="2"/>
    </row>
    <row r="33" spans="1:4" ht="15.75" x14ac:dyDescent="0.25">
      <c r="A33" s="6" t="s">
        <v>67</v>
      </c>
      <c r="B33" s="4">
        <v>3</v>
      </c>
      <c r="C33" s="2" t="s">
        <v>6</v>
      </c>
      <c r="D33" s="2" t="s">
        <v>68</v>
      </c>
    </row>
    <row r="34" spans="1:4" ht="15.75" x14ac:dyDescent="0.25">
      <c r="A34" s="23" t="s">
        <v>66</v>
      </c>
      <c r="B34" s="4">
        <f>(B11+B33)*2</f>
        <v>20</v>
      </c>
      <c r="C34" s="4" t="s">
        <v>6</v>
      </c>
      <c r="D34" s="2" t="s">
        <v>69</v>
      </c>
    </row>
    <row r="35" spans="1:4" ht="15.75" x14ac:dyDescent="0.25">
      <c r="D35" s="5"/>
    </row>
    <row r="36" spans="1:4" ht="15.75" x14ac:dyDescent="0.25">
      <c r="D36" s="5"/>
    </row>
  </sheetData>
  <mergeCells count="7">
    <mergeCell ref="H3:H4"/>
    <mergeCell ref="I2:I4"/>
    <mergeCell ref="J2:J4"/>
    <mergeCell ref="A1:D1"/>
    <mergeCell ref="A2:D2"/>
    <mergeCell ref="F2:F4"/>
    <mergeCell ref="G3:G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posmis</dc:creator>
  <cp:lastModifiedBy>Ilya Posmygaev</cp:lastModifiedBy>
  <dcterms:created xsi:type="dcterms:W3CDTF">2015-06-05T18:17:20Z</dcterms:created>
  <dcterms:modified xsi:type="dcterms:W3CDTF">2024-10-10T18:49:41Z</dcterms:modified>
</cp:coreProperties>
</file>