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F:\OneDrive\Documents\GitHub\Inferential-Statistics\"/>
    </mc:Choice>
  </mc:AlternateContent>
  <xr:revisionPtr revIDLastSave="122" documentId="A96F7B52CE4C7C355C3719D7FC32306371C23A5A" xr6:coauthVersionLast="25" xr6:coauthVersionMax="25" xr10:uidLastSave="{BAEC3601-95BA-481B-A43B-403D46B3D9D0}"/>
  <bookViews>
    <workbookView xWindow="0" yWindow="0" windowWidth="20490" windowHeight="7425" xr2:uid="{00000000-000D-0000-FFFF-FFFF00000000}"/>
  </bookViews>
  <sheets>
    <sheet name="Stroop Effect" sheetId="4" r:id="rId1"/>
  </sheets>
  <definedNames>
    <definedName name="_xlchart.v1.0" hidden="1">'Stroop Effect'!$A$1</definedName>
    <definedName name="_xlchart.v1.1" hidden="1">'Stroop Effect'!$A$2:$A$25</definedName>
    <definedName name="_xlchart.v1.2" hidden="1">'Stroop Effect'!$B$1</definedName>
    <definedName name="_xlchart.v1.3" hidden="1">'Stroop Effect'!$B$2:$B$25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H20" i="4"/>
  <c r="O18" i="4"/>
  <c r="O17" i="4"/>
  <c r="O20" i="4" s="1"/>
  <c r="O5" i="4"/>
  <c r="H4" i="4" l="1"/>
  <c r="D3" i="4" s="1"/>
  <c r="H2" i="4"/>
  <c r="H3" i="4" s="1"/>
  <c r="D17" i="4" l="1"/>
  <c r="D10" i="4"/>
  <c r="D24" i="4"/>
  <c r="D9" i="4"/>
  <c r="D23" i="4"/>
  <c r="D8" i="4"/>
  <c r="D13" i="4"/>
  <c r="D22" i="4"/>
  <c r="D14" i="4"/>
  <c r="D21" i="4"/>
  <c r="D6" i="4"/>
  <c r="D19" i="4"/>
  <c r="D11" i="4"/>
  <c r="D18" i="4"/>
  <c r="D12" i="4"/>
  <c r="D25" i="4"/>
  <c r="D20" i="4"/>
  <c r="D2" i="4"/>
  <c r="D4" i="4"/>
  <c r="D15" i="4"/>
  <c r="D7" i="4"/>
  <c r="D16" i="4"/>
  <c r="D5" i="4"/>
  <c r="H5" i="4" l="1"/>
  <c r="H6" i="4"/>
  <c r="H7" i="4" l="1"/>
  <c r="H24" i="4" l="1"/>
  <c r="H22" i="4"/>
  <c r="H21" i="4"/>
  <c r="H8" i="4"/>
  <c r="H28" i="4" l="1"/>
  <c r="H27" i="4"/>
  <c r="O23" i="4"/>
</calcChain>
</file>

<file path=xl/sharedStrings.xml><?xml version="1.0" encoding="utf-8"?>
<sst xmlns="http://schemas.openxmlformats.org/spreadsheetml/2006/main" count="45" uniqueCount="45">
  <si>
    <t>Sample Size</t>
  </si>
  <si>
    <t>Degrees of Freedom</t>
  </si>
  <si>
    <t xml:space="preserve"> Sample Mean</t>
  </si>
  <si>
    <t>CI =</t>
  </si>
  <si>
    <t>Sample Variance</t>
  </si>
  <si>
    <t>sum of squared variances / n-1</t>
  </si>
  <si>
    <t>p Range =</t>
  </si>
  <si>
    <t>Find t in t-table body.  p is upper and lower in heading.</t>
  </si>
  <si>
    <t>Sample Std Dev</t>
  </si>
  <si>
    <t>square root of(sum of squared variance / n-1)</t>
  </si>
  <si>
    <t>double it if 2 tail</t>
  </si>
  <si>
    <t>Std Err</t>
  </si>
  <si>
    <t>Std Dev / sqrt (n)</t>
  </si>
  <si>
    <t>Find p from t statistic</t>
  </si>
  <si>
    <t>https://www.graphpad.com/quickcalcs/</t>
  </si>
  <si>
    <t>t</t>
  </si>
  <si>
    <t>Dmean/ std err</t>
  </si>
  <si>
    <t>One tailed - P is probability above t statistic if positive and prob below if negative.</t>
  </si>
  <si>
    <t>Reject H0 if t statistic is significant</t>
  </si>
  <si>
    <t>Two tailed - P is prbability that is above (positive) or below (negative) the t statistic</t>
  </si>
  <si>
    <t>Reject null when p is less than alpha</t>
  </si>
  <si>
    <t>To find t critical values, look up based on DF and alpha in the t-table</t>
  </si>
  <si>
    <t>For a 1 tail test, use 2 tail critical t for the confidence interval and margin of error.</t>
  </si>
  <si>
    <t>Confidence Interval</t>
  </si>
  <si>
    <t>MUd</t>
  </si>
  <si>
    <t>MUx - Muy</t>
  </si>
  <si>
    <t>Lower Value:</t>
  </si>
  <si>
    <t>Upper Value:</t>
  </si>
  <si>
    <t>r^2</t>
  </si>
  <si>
    <t>t^2 / (t^2 + DF)</t>
  </si>
  <si>
    <t>Margin of Error:</t>
  </si>
  <si>
    <t>critical z * std err</t>
  </si>
  <si>
    <r>
      <t>N</t>
    </r>
    <r>
      <rPr>
        <vertAlign val="subscript"/>
        <sz val="11"/>
        <color theme="1"/>
        <rFont val="Calibri"/>
        <family val="2"/>
        <scheme val="minor"/>
      </rPr>
      <t>cong</t>
    </r>
  </si>
  <si>
    <r>
      <t>N</t>
    </r>
    <r>
      <rPr>
        <vertAlign val="subscript"/>
        <sz val="11"/>
        <color theme="1"/>
        <rFont val="Calibri"/>
        <family val="2"/>
        <scheme val="minor"/>
      </rPr>
      <t>incong</t>
    </r>
  </si>
  <si>
    <t>Di</t>
  </si>
  <si>
    <t>(D Statistics)</t>
  </si>
  <si>
    <t>H0:  MUd =</t>
  </si>
  <si>
    <t>Ha: MUd &lt;&gt;</t>
  </si>
  <si>
    <t>alpha =</t>
  </si>
  <si>
    <t>X Mean</t>
  </si>
  <si>
    <t>Y Mean</t>
  </si>
  <si>
    <t>sample mean - (critical z * std err)</t>
  </si>
  <si>
    <t>sample mean + (critical z * std err)</t>
  </si>
  <si>
    <t>t Statistic is in critical area - reject H0</t>
  </si>
  <si>
    <t>t Statistic is not in critical area - fail to reject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</si>
</sst>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2" fillId="0" borderId="0" xfId="2"/>
    <xf numFmtId="0" fontId="0" fillId="0" borderId="0" xfId="0" applyAlignment="1"/>
    <xf numFmtId="9" fontId="0" fillId="0" borderId="0" xfId="1" applyFont="1"/>
    <xf numFmtId="0" fontId="0" fillId="0" borderId="0" xfId="0" applyFill="1"/>
    <xf numFmtId="0" fontId="0" fillId="0" borderId="0" xfId="0" applyAlignment="1">
      <alignment horizontal="righ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Analysis of Data Sets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Analysis of Data Sets</a:t>
          </a:r>
        </a:p>
      </cx:txPr>
    </cx:title>
    <cx:plotArea>
      <cx:plotAreaRegion>
        <cx:series layoutId="boxWhisker" uniqueId="{C8C45BE9-8920-436D-BB54-81A240B1DEDB}">
          <cx:tx>
            <cx:txData>
              <cx:f>_xlchart.v1.0</cx:f>
              <cx:v>Ncong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D227BDE-CDFC-4371-BC76-C7879AF8F451}">
          <cx:tx>
            <cx:txData>
              <cx:f>_xlchart.v1.2</cx:f>
              <cx:v>Nincong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19999993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278605</xdr:colOff>
      <xdr:row>29</xdr:row>
      <xdr:rowOff>119063</xdr:rowOff>
    </xdr:from>
    <xdr:to>
      <xdr:col>6</xdr:col>
      <xdr:colOff>895350</xdr:colOff>
      <xdr:row>49</xdr:row>
      <xdr:rowOff>40481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568F88-CFE8-47EA-9E94-2864069EE5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605" y="5748338"/>
              <a:ext cx="4455320" cy="35409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raphpad.com/quickcal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08-C299-4E44-8647-F7967A1E16F3}">
  <dimension ref="A1:P28"/>
  <sheetViews>
    <sheetView tabSelected="1" workbookViewId="0">
      <selection sqref="A1:A24"/>
    </sheetView>
  </sheetViews>
  <sheetFormatPr defaultRowHeight="14.25" x14ac:dyDescent="0.45"/>
  <cols>
    <col min="3" max="3" width="18.1328125" customWidth="1"/>
    <col min="5" max="5" width="8.3984375" customWidth="1"/>
    <col min="6" max="6" width="9.06640625" hidden="1" customWidth="1"/>
    <col min="7" max="7" width="21" customWidth="1"/>
  </cols>
  <sheetData>
    <row r="1" spans="1:16" ht="15.75" x14ac:dyDescent="0.55000000000000004">
      <c r="A1" t="s">
        <v>32</v>
      </c>
      <c r="B1" t="s">
        <v>33</v>
      </c>
      <c r="C1" t="s">
        <v>34</v>
      </c>
      <c r="G1" t="s">
        <v>35</v>
      </c>
    </row>
    <row r="2" spans="1:16" x14ac:dyDescent="0.45">
      <c r="A2">
        <v>12.079000000000001</v>
      </c>
      <c r="B2">
        <v>19.277999999999999</v>
      </c>
      <c r="C2">
        <f>B2-A2</f>
        <v>7.1989999999999981</v>
      </c>
      <c r="D2">
        <f t="shared" ref="D2:D25" si="0">(C2-H$4)^2</f>
        <v>0.58643687673611011</v>
      </c>
      <c r="G2" s="1" t="s">
        <v>0</v>
      </c>
      <c r="H2">
        <f>COUNT(C2:C501)</f>
        <v>24</v>
      </c>
      <c r="N2" s="1" t="s">
        <v>36</v>
      </c>
      <c r="O2">
        <v>0</v>
      </c>
    </row>
    <row r="3" spans="1:16" x14ac:dyDescent="0.45">
      <c r="A3">
        <v>16.791</v>
      </c>
      <c r="B3">
        <v>18.741</v>
      </c>
      <c r="C3">
        <f t="shared" ref="C3:C25" si="1">B3-A3</f>
        <v>1.9499999999999993</v>
      </c>
      <c r="D3">
        <f t="shared" si="0"/>
        <v>36.177718793402754</v>
      </c>
      <c r="G3" s="1" t="s">
        <v>1</v>
      </c>
      <c r="H3">
        <f>H2-1</f>
        <v>23</v>
      </c>
      <c r="N3" s="1" t="s">
        <v>37</v>
      </c>
      <c r="O3">
        <v>0</v>
      </c>
    </row>
    <row r="4" spans="1:16" x14ac:dyDescent="0.45">
      <c r="A4">
        <v>9.5640000000000001</v>
      </c>
      <c r="B4">
        <v>21.213999999999999</v>
      </c>
      <c r="C4">
        <f t="shared" si="1"/>
        <v>11.649999999999999</v>
      </c>
      <c r="D4">
        <f t="shared" si="0"/>
        <v>13.580760460069452</v>
      </c>
      <c r="G4" s="1" t="s">
        <v>2</v>
      </c>
      <c r="H4">
        <f>AVERAGE(C2:C501)</f>
        <v>7.964791666666664</v>
      </c>
      <c r="N4" t="s">
        <v>38</v>
      </c>
      <c r="O4">
        <v>0.05</v>
      </c>
    </row>
    <row r="5" spans="1:16" x14ac:dyDescent="0.45">
      <c r="A5">
        <v>8.6300000000000008</v>
      </c>
      <c r="B5">
        <v>15.686999999999999</v>
      </c>
      <c r="C5">
        <f t="shared" si="1"/>
        <v>7.0569999999999986</v>
      </c>
      <c r="D5">
        <f t="shared" si="0"/>
        <v>0.8240857100694422</v>
      </c>
      <c r="G5" s="1" t="s">
        <v>4</v>
      </c>
      <c r="H5">
        <f>SUM(D2:D501)/H3</f>
        <v>23.666540867753621</v>
      </c>
      <c r="I5" t="s">
        <v>5</v>
      </c>
      <c r="N5" t="s">
        <v>3</v>
      </c>
      <c r="O5">
        <f>1-O4</f>
        <v>0.95</v>
      </c>
    </row>
    <row r="6" spans="1:16" x14ac:dyDescent="0.45">
      <c r="A6">
        <v>14.669</v>
      </c>
      <c r="B6">
        <v>22.803000000000001</v>
      </c>
      <c r="C6">
        <f t="shared" si="1"/>
        <v>8.1340000000000003</v>
      </c>
      <c r="D6">
        <f t="shared" si="0"/>
        <v>2.8631460069445447E-2</v>
      </c>
      <c r="G6" s="1" t="s">
        <v>8</v>
      </c>
      <c r="H6">
        <f>SQRT(SUM(D2:D501)/H3)</f>
        <v>4.8648269103590538</v>
      </c>
      <c r="I6" t="s">
        <v>9</v>
      </c>
      <c r="N6" t="s">
        <v>6</v>
      </c>
      <c r="O6" t="s">
        <v>7</v>
      </c>
    </row>
    <row r="7" spans="1:16" x14ac:dyDescent="0.45">
      <c r="A7">
        <v>12.238</v>
      </c>
      <c r="B7">
        <v>20.878</v>
      </c>
      <c r="C7">
        <f t="shared" si="1"/>
        <v>8.64</v>
      </c>
      <c r="D7">
        <f t="shared" si="0"/>
        <v>0.4559062934027821</v>
      </c>
      <c r="G7" s="1" t="s">
        <v>11</v>
      </c>
      <c r="H7">
        <f>H6/SQRT(H2)</f>
        <v>0.99302863477834025</v>
      </c>
      <c r="I7" t="s">
        <v>12</v>
      </c>
      <c r="O7" t="s">
        <v>10</v>
      </c>
    </row>
    <row r="8" spans="1:16" x14ac:dyDescent="0.45">
      <c r="A8">
        <v>14.692</v>
      </c>
      <c r="B8">
        <v>24.571999999999999</v>
      </c>
      <c r="C8">
        <f t="shared" si="1"/>
        <v>9.879999999999999</v>
      </c>
      <c r="D8">
        <f t="shared" si="0"/>
        <v>3.6680229600694507</v>
      </c>
      <c r="G8" s="1" t="s">
        <v>15</v>
      </c>
      <c r="H8">
        <f>H4/H7</f>
        <v>8.020706944109957</v>
      </c>
      <c r="I8" t="s">
        <v>16</v>
      </c>
      <c r="N8" s="1" t="s">
        <v>13</v>
      </c>
      <c r="O8" s="2" t="s">
        <v>14</v>
      </c>
    </row>
    <row r="9" spans="1:16" x14ac:dyDescent="0.45">
      <c r="A9">
        <v>8.9870000000000001</v>
      </c>
      <c r="B9">
        <v>17.393999999999998</v>
      </c>
      <c r="C9">
        <f t="shared" si="1"/>
        <v>8.4069999999999983</v>
      </c>
      <c r="D9">
        <f t="shared" si="0"/>
        <v>0.1955482100694452</v>
      </c>
    </row>
    <row r="10" spans="1:16" x14ac:dyDescent="0.45">
      <c r="A10">
        <v>9.4009999999999998</v>
      </c>
      <c r="B10">
        <v>20.762</v>
      </c>
      <c r="C10">
        <f t="shared" si="1"/>
        <v>11.361000000000001</v>
      </c>
      <c r="D10">
        <f t="shared" si="0"/>
        <v>11.5342310434028</v>
      </c>
      <c r="H10" t="s">
        <v>18</v>
      </c>
      <c r="P10" t="s">
        <v>17</v>
      </c>
    </row>
    <row r="11" spans="1:16" x14ac:dyDescent="0.45">
      <c r="A11">
        <v>14.48</v>
      </c>
      <c r="B11">
        <v>26.282</v>
      </c>
      <c r="C11">
        <f t="shared" si="1"/>
        <v>11.802</v>
      </c>
      <c r="D11">
        <f t="shared" si="0"/>
        <v>14.724167793402795</v>
      </c>
      <c r="P11" t="s">
        <v>19</v>
      </c>
    </row>
    <row r="12" spans="1:16" x14ac:dyDescent="0.45">
      <c r="A12">
        <v>22.327999999999999</v>
      </c>
      <c r="B12">
        <v>24.524000000000001</v>
      </c>
      <c r="C12">
        <f t="shared" si="1"/>
        <v>2.1960000000000015</v>
      </c>
      <c r="D12">
        <f t="shared" si="0"/>
        <v>33.278957293402733</v>
      </c>
      <c r="P12" t="s">
        <v>20</v>
      </c>
    </row>
    <row r="13" spans="1:16" ht="42.75" x14ac:dyDescent="0.45">
      <c r="A13">
        <v>15.298</v>
      </c>
      <c r="B13">
        <v>18.643999999999998</v>
      </c>
      <c r="C13">
        <f t="shared" si="1"/>
        <v>3.3459999999999983</v>
      </c>
      <c r="D13">
        <f t="shared" si="0"/>
        <v>21.333236460069436</v>
      </c>
      <c r="G13" s="6" t="s">
        <v>21</v>
      </c>
      <c r="H13">
        <v>2.069</v>
      </c>
    </row>
    <row r="14" spans="1:16" x14ac:dyDescent="0.45">
      <c r="A14">
        <v>15.073</v>
      </c>
      <c r="B14">
        <v>17.510000000000002</v>
      </c>
      <c r="C14">
        <f t="shared" si="1"/>
        <v>2.4370000000000012</v>
      </c>
      <c r="D14">
        <f t="shared" si="0"/>
        <v>30.556480710069401</v>
      </c>
    </row>
    <row r="15" spans="1:16" x14ac:dyDescent="0.45">
      <c r="A15">
        <v>16.928999999999998</v>
      </c>
      <c r="B15">
        <v>20.329999999999998</v>
      </c>
      <c r="C15">
        <f t="shared" si="1"/>
        <v>3.4009999999999998</v>
      </c>
      <c r="D15">
        <f t="shared" si="0"/>
        <v>20.828194376736089</v>
      </c>
    </row>
    <row r="16" spans="1:16" x14ac:dyDescent="0.45">
      <c r="A16">
        <v>18.2</v>
      </c>
      <c r="B16">
        <v>35.255000000000003</v>
      </c>
      <c r="C16">
        <f t="shared" si="1"/>
        <v>17.055000000000003</v>
      </c>
      <c r="D16">
        <f t="shared" si="0"/>
        <v>82.631887543402897</v>
      </c>
      <c r="G16" s="5"/>
      <c r="H16" s="5"/>
      <c r="I16" s="5"/>
      <c r="J16" s="5"/>
      <c r="K16" s="5"/>
      <c r="L16" s="5"/>
    </row>
    <row r="17" spans="1:16" x14ac:dyDescent="0.45">
      <c r="A17">
        <v>12.13</v>
      </c>
      <c r="B17">
        <v>22.158000000000001</v>
      </c>
      <c r="C17">
        <f t="shared" si="1"/>
        <v>10.028</v>
      </c>
      <c r="D17">
        <f t="shared" si="0"/>
        <v>4.2568286267361239</v>
      </c>
      <c r="G17" s="5"/>
      <c r="H17" s="5"/>
      <c r="I17" s="5"/>
      <c r="J17" s="5"/>
      <c r="K17" s="5"/>
      <c r="L17" s="5"/>
      <c r="N17" t="s">
        <v>39</v>
      </c>
      <c r="O17">
        <f>AVERAGE(A2:A501)</f>
        <v>14.051125000000001</v>
      </c>
    </row>
    <row r="18" spans="1:16" x14ac:dyDescent="0.45">
      <c r="A18">
        <v>18.495000000000001</v>
      </c>
      <c r="B18">
        <v>25.138999999999999</v>
      </c>
      <c r="C18">
        <f t="shared" si="1"/>
        <v>6.6439999999999984</v>
      </c>
      <c r="D18">
        <f t="shared" si="0"/>
        <v>1.7444906267361087</v>
      </c>
      <c r="N18" t="s">
        <v>40</v>
      </c>
      <c r="O18">
        <f>AVERAGE(B2:B501)</f>
        <v>22.015916666666669</v>
      </c>
    </row>
    <row r="19" spans="1:16" x14ac:dyDescent="0.45">
      <c r="A19">
        <v>10.638999999999999</v>
      </c>
      <c r="B19">
        <v>20.428999999999998</v>
      </c>
      <c r="C19">
        <f t="shared" si="1"/>
        <v>9.7899999999999991</v>
      </c>
      <c r="D19">
        <f t="shared" si="0"/>
        <v>3.331385460069451</v>
      </c>
      <c r="G19" s="3" t="s">
        <v>22</v>
      </c>
    </row>
    <row r="20" spans="1:16" x14ac:dyDescent="0.45">
      <c r="A20">
        <v>11.343999999999999</v>
      </c>
      <c r="B20">
        <v>17.425000000000001</v>
      </c>
      <c r="C20">
        <f t="shared" si="1"/>
        <v>6.0810000000000013</v>
      </c>
      <c r="D20">
        <f t="shared" si="0"/>
        <v>3.5486710434027628</v>
      </c>
      <c r="G20" s="1" t="s">
        <v>23</v>
      </c>
      <c r="H20" s="4">
        <f>O5</f>
        <v>0.95</v>
      </c>
      <c r="M20" t="s">
        <v>24</v>
      </c>
      <c r="N20" t="s">
        <v>25</v>
      </c>
      <c r="O20">
        <f>O17-O18</f>
        <v>-7.9647916666666685</v>
      </c>
    </row>
    <row r="21" spans="1:16" x14ac:dyDescent="0.45">
      <c r="A21">
        <v>12.369</v>
      </c>
      <c r="B21">
        <v>34.287999999999997</v>
      </c>
      <c r="C21">
        <f t="shared" si="1"/>
        <v>21.918999999999997</v>
      </c>
      <c r="D21">
        <f t="shared" si="0"/>
        <v>194.71993021006946</v>
      </c>
      <c r="G21" s="1" t="s">
        <v>26</v>
      </c>
      <c r="H21">
        <f>H4-(H13*H7)</f>
        <v>5.9102154213102782</v>
      </c>
      <c r="I21" t="s">
        <v>41</v>
      </c>
    </row>
    <row r="22" spans="1:16" x14ac:dyDescent="0.45">
      <c r="A22">
        <v>12.944000000000001</v>
      </c>
      <c r="B22">
        <v>23.893999999999998</v>
      </c>
      <c r="C22">
        <f t="shared" si="1"/>
        <v>10.949999999999998</v>
      </c>
      <c r="D22">
        <f t="shared" si="0"/>
        <v>8.9114687934027792</v>
      </c>
      <c r="G22" s="1" t="s">
        <v>27</v>
      </c>
      <c r="H22">
        <f>H4+(H13*H7)</f>
        <v>10.01936791202305</v>
      </c>
      <c r="I22" t="s">
        <v>42</v>
      </c>
    </row>
    <row r="23" spans="1:16" x14ac:dyDescent="0.45">
      <c r="A23">
        <v>14.233000000000001</v>
      </c>
      <c r="B23">
        <v>17.96</v>
      </c>
      <c r="C23">
        <f t="shared" si="1"/>
        <v>3.7270000000000003</v>
      </c>
      <c r="D23">
        <f t="shared" si="0"/>
        <v>17.958878210069418</v>
      </c>
      <c r="N23" t="s">
        <v>28</v>
      </c>
      <c r="O23">
        <f>H8^2 / (H8^2 + H3)</f>
        <v>0.73663641614450603</v>
      </c>
      <c r="P23" t="s">
        <v>29</v>
      </c>
    </row>
    <row r="24" spans="1:16" x14ac:dyDescent="0.45">
      <c r="A24">
        <v>19.71</v>
      </c>
      <c r="B24">
        <v>22.058</v>
      </c>
      <c r="C24">
        <f t="shared" si="1"/>
        <v>2.347999999999999</v>
      </c>
      <c r="D24">
        <f t="shared" si="0"/>
        <v>31.548348626736093</v>
      </c>
      <c r="G24" s="1" t="s">
        <v>30</v>
      </c>
      <c r="H24">
        <f>(H13*H7)</f>
        <v>2.0545762453563858</v>
      </c>
      <c r="I24" t="s">
        <v>31</v>
      </c>
    </row>
    <row r="25" spans="1:16" x14ac:dyDescent="0.45">
      <c r="A25">
        <v>16.004000000000001</v>
      </c>
      <c r="B25">
        <v>21.157</v>
      </c>
      <c r="C25">
        <f t="shared" si="1"/>
        <v>5.1529999999999987</v>
      </c>
      <c r="D25">
        <f t="shared" si="0"/>
        <v>7.9061723767361034</v>
      </c>
    </row>
    <row r="27" spans="1:16" x14ac:dyDescent="0.45">
      <c r="H27" t="b">
        <f>IF(OR(H8&lt;-H13,H8&gt;H13),TRUE, FALSE)</f>
        <v>1</v>
      </c>
      <c r="I27" t="s">
        <v>43</v>
      </c>
    </row>
    <row r="28" spans="1:16" x14ac:dyDescent="0.45">
      <c r="H28" t="b">
        <f>IF(AND(H8&gt;-H13,H8&lt;H13),TRUE, FALSE)</f>
        <v>0</v>
      </c>
      <c r="I28" t="s">
        <v>44</v>
      </c>
    </row>
  </sheetData>
  <hyperlinks>
    <hyperlink ref="O8" r:id="rId1" xr:uid="{EA045C4D-3D2B-4F64-BE30-3F0832FF360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 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JUSTIN</dc:creator>
  <cp:lastModifiedBy>Justin Brown</cp:lastModifiedBy>
  <dcterms:created xsi:type="dcterms:W3CDTF">2018-01-02T02:46:27Z</dcterms:created>
  <dcterms:modified xsi:type="dcterms:W3CDTF">2018-01-11T14:26:34Z</dcterms:modified>
</cp:coreProperties>
</file>