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https://d.docs.live.net/ecb31c4ccabb0618/Documents/GitHub/Inferential-Statistics/"/>
    </mc:Choice>
  </mc:AlternateContent>
  <xr:revisionPtr revIDLastSave="100" documentId="A96F7B52CE4C7C355C3719D7FC32306371C23A5A" xr6:coauthVersionLast="25" xr6:coauthVersionMax="25" xr10:uidLastSave="{220C4C6C-043C-452F-88D6-4DE368215679}"/>
  <bookViews>
    <workbookView xWindow="0" yWindow="0" windowWidth="20490" windowHeight="7425" xr2:uid="{00000000-000D-0000-FFFF-FFFF00000000}"/>
  </bookViews>
  <sheets>
    <sheet name="Stroop Effect" sheetId="3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I5" i="3"/>
  <c r="Q23" i="3"/>
  <c r="Q5" i="3"/>
  <c r="J23" i="3" s="1"/>
  <c r="J6" i="3"/>
  <c r="E4" i="3" s="1"/>
  <c r="I6" i="3"/>
  <c r="B2" i="3" s="1"/>
  <c r="I2" i="3"/>
  <c r="B8" i="3" l="1"/>
  <c r="B13" i="3"/>
  <c r="B19" i="3"/>
  <c r="B9" i="3"/>
  <c r="B15" i="3"/>
  <c r="B20" i="3"/>
  <c r="B25" i="3"/>
  <c r="B11" i="3"/>
  <c r="B16" i="3"/>
  <c r="B21" i="3"/>
  <c r="E14" i="3"/>
  <c r="B7" i="3"/>
  <c r="B12" i="3"/>
  <c r="B17" i="3"/>
  <c r="B23" i="3"/>
  <c r="B24" i="3"/>
  <c r="E23" i="3"/>
  <c r="E24" i="3"/>
  <c r="E6" i="3"/>
  <c r="E10" i="3"/>
  <c r="E18" i="3"/>
  <c r="E22" i="3"/>
  <c r="E7" i="3"/>
  <c r="E11" i="3"/>
  <c r="E15" i="3"/>
  <c r="E19" i="3"/>
  <c r="E8" i="3"/>
  <c r="E12" i="3"/>
  <c r="E16" i="3"/>
  <c r="E20" i="3"/>
  <c r="B6" i="3"/>
  <c r="B10" i="3"/>
  <c r="B14" i="3"/>
  <c r="B18" i="3"/>
  <c r="B22" i="3"/>
  <c r="E5" i="3"/>
  <c r="E9" i="3"/>
  <c r="E13" i="3"/>
  <c r="E17" i="3"/>
  <c r="E21" i="3"/>
  <c r="E25" i="3"/>
  <c r="E2" i="3"/>
  <c r="E3" i="3"/>
  <c r="B3" i="3"/>
  <c r="B4" i="3"/>
  <c r="B5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J2" i="3" l="1"/>
  <c r="J7" i="3" s="1"/>
  <c r="J9" i="3" s="1"/>
  <c r="J4" i="3"/>
  <c r="I4" i="3"/>
  <c r="I7" i="3"/>
  <c r="I9" i="3" s="1"/>
  <c r="I10" i="3" s="1"/>
  <c r="I8" i="3" l="1"/>
  <c r="I11" i="3" s="1"/>
  <c r="I3" i="3"/>
  <c r="J25" i="3"/>
  <c r="J24" i="3"/>
  <c r="J12" i="3"/>
  <c r="I12" i="3"/>
  <c r="I13" i="3"/>
  <c r="J13" i="3"/>
  <c r="Q26" i="3" l="1"/>
</calcChain>
</file>

<file path=xl/sharedStrings.xml><?xml version="1.0" encoding="utf-8"?>
<sst xmlns="http://schemas.openxmlformats.org/spreadsheetml/2006/main" count="47" uniqueCount="45">
  <si>
    <t>Sample Size</t>
  </si>
  <si>
    <t>Degrees of Freedom</t>
  </si>
  <si>
    <t>SS</t>
  </si>
  <si>
    <t xml:space="preserve"> Sample Mean</t>
  </si>
  <si>
    <t>CI =</t>
  </si>
  <si>
    <t>Sample Variance</t>
  </si>
  <si>
    <t>sum of squared variances / n-1</t>
  </si>
  <si>
    <t>Pooled Variance</t>
  </si>
  <si>
    <t>Sp2 = (SS for N1 + SS  N2) / (DF for N1 + DF for N2)</t>
  </si>
  <si>
    <t>p Range =</t>
  </si>
  <si>
    <t>Find t in t-table body.  p is upper and lower in heading.</t>
  </si>
  <si>
    <t>Sample Std Dev</t>
  </si>
  <si>
    <t>square root of(sum of squared variance / n-1)</t>
  </si>
  <si>
    <t>double it if 2 tail</t>
  </si>
  <si>
    <t>Std Err</t>
  </si>
  <si>
    <t>Std Dev / sqrt (n)</t>
  </si>
  <si>
    <t>Pooled (corrected) Std Err</t>
  </si>
  <si>
    <t>Find p from t statistic</t>
  </si>
  <si>
    <t>https://www.graphpad.com/quickcalcs/</t>
  </si>
  <si>
    <t>t</t>
  </si>
  <si>
    <t>Dmean/ std err</t>
  </si>
  <si>
    <t>Corrected t Statistic</t>
  </si>
  <si>
    <t>One tailed - P is probability above t statistic if positive and prob below if negative.</t>
  </si>
  <si>
    <t>Reject H0 if t statistic is significant</t>
  </si>
  <si>
    <t>Two tailed - P is prbability that is above (positive) or below (negative) the t statistic</t>
  </si>
  <si>
    <t>Reject null when p is less than alpha</t>
  </si>
  <si>
    <t>To find t critical values, look up based on DF and alpha in the t-table</t>
  </si>
  <si>
    <t>For a 1 tail test, use 2 tail critical t for the confidence interval and margin of error.</t>
  </si>
  <si>
    <t>Confidence Interval</t>
  </si>
  <si>
    <t>MUd</t>
  </si>
  <si>
    <t>MUx - Muy</t>
  </si>
  <si>
    <t>Lower Value:</t>
  </si>
  <si>
    <t>diff(sample means) - (critical z * std err)</t>
  </si>
  <si>
    <t>Upper Value:</t>
  </si>
  <si>
    <t>diff(sample mean) + (critical z * std err)</t>
  </si>
  <si>
    <t>r^2</t>
  </si>
  <si>
    <t>t^2 / (t^2 + DF)</t>
  </si>
  <si>
    <t>Margin of Error:</t>
  </si>
  <si>
    <t>critical z * std err</t>
  </si>
  <si>
    <r>
      <t>N</t>
    </r>
    <r>
      <rPr>
        <vertAlign val="subscript"/>
        <sz val="11"/>
        <color theme="1"/>
        <rFont val="Calibri"/>
        <family val="2"/>
        <scheme val="minor"/>
      </rPr>
      <t>cong</t>
    </r>
  </si>
  <si>
    <r>
      <t>N</t>
    </r>
    <r>
      <rPr>
        <vertAlign val="subscript"/>
        <sz val="11"/>
        <color theme="1"/>
        <rFont val="Calibri"/>
        <family val="2"/>
        <scheme val="minor"/>
      </rPr>
      <t>incong</t>
    </r>
  </si>
  <si>
    <t>Sample Median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</si>
  <si>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µ</t>
    </r>
    <r>
      <rPr>
        <vertAlign val="subscript"/>
        <sz val="11"/>
        <color theme="1"/>
        <rFont val="Calibri"/>
        <family val="2"/>
        <scheme val="minor"/>
      </rPr>
      <t>cong</t>
    </r>
    <r>
      <rPr>
        <sz val="11"/>
        <color theme="1"/>
        <rFont val="Calibri"/>
        <family val="2"/>
        <scheme val="minor"/>
      </rPr>
      <t xml:space="preserve"> - µ</t>
    </r>
    <r>
      <rPr>
        <vertAlign val="subscript"/>
        <sz val="11"/>
        <color theme="1"/>
        <rFont val="Calibri"/>
        <family val="2"/>
        <scheme val="minor"/>
      </rPr>
      <t>incong</t>
    </r>
    <r>
      <rPr>
        <sz val="11"/>
        <color theme="1"/>
        <rFont val="Calibri"/>
        <family val="2"/>
        <scheme val="minor"/>
      </rPr>
      <t xml:space="preserve"> =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</si>
  <si>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 µ</t>
    </r>
    <r>
      <rPr>
        <vertAlign val="subscript"/>
        <sz val="11"/>
        <color theme="1"/>
        <rFont val="Calibri"/>
        <family val="2"/>
        <scheme val="minor"/>
      </rPr>
      <t>cong</t>
    </r>
    <r>
      <rPr>
        <sz val="11"/>
        <color theme="1"/>
        <rFont val="Calibri"/>
        <family val="2"/>
        <scheme val="minor"/>
      </rPr>
      <t xml:space="preserve"> - µ</t>
    </r>
    <r>
      <rPr>
        <vertAlign val="subscript"/>
        <sz val="11"/>
        <color theme="1"/>
        <rFont val="Calibri"/>
        <family val="2"/>
        <scheme val="minor"/>
      </rPr>
      <t>incong</t>
    </r>
    <r>
      <rPr>
        <sz val="11"/>
        <color theme="1"/>
        <rFont val="Calibri"/>
        <family val="2"/>
        <scheme val="minor"/>
      </rPr>
      <t xml:space="preserve"> &lt;&gt;</t>
    </r>
  </si>
  <si>
    <t>α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</si>
</sst>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2"/>
    <xf numFmtId="0" fontId="0" fillId="0" borderId="0" xfId="0" applyAlignment="1">
      <alignment horizontal="center" wrapText="1"/>
    </xf>
    <xf numFmtId="0" fontId="0" fillId="0" borderId="0" xfId="0" applyAlignmen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Sheet2!$B$1:$B$33</c:f>
              <c:numCache>
                <c:formatCode>General</c:formatCode>
                <c:ptCount val="33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  <c:pt idx="19">
                  <c:v>0.30113743215480443</c:v>
                </c:pt>
                <c:pt idx="20">
                  <c:v>0.24197072451914337</c:v>
                </c:pt>
                <c:pt idx="21">
                  <c:v>0.18264908538902191</c:v>
                </c:pt>
                <c:pt idx="22">
                  <c:v>0.12951759566589174</c:v>
                </c:pt>
                <c:pt idx="23">
                  <c:v>8.6277318826511532E-2</c:v>
                </c:pt>
                <c:pt idx="24">
                  <c:v>5.3990966513188063E-2</c:v>
                </c:pt>
                <c:pt idx="25">
                  <c:v>3.1739651835667418E-2</c:v>
                </c:pt>
                <c:pt idx="26">
                  <c:v>1.752830049356854E-2</c:v>
                </c:pt>
                <c:pt idx="27">
                  <c:v>9.0935625015910529E-3</c:v>
                </c:pt>
                <c:pt idx="28">
                  <c:v>4.4318484119380075E-3</c:v>
                </c:pt>
                <c:pt idx="29">
                  <c:v>2.0290480572997681E-3</c:v>
                </c:pt>
                <c:pt idx="30">
                  <c:v>8.7268269504576015E-4</c:v>
                </c:pt>
                <c:pt idx="31">
                  <c:v>3.5259568236744541E-4</c:v>
                </c:pt>
                <c:pt idx="32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6-4A6C-933D-0134A2E1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31456"/>
        <c:axId val="243727928"/>
      </c:scatterChart>
      <c:valAx>
        <c:axId val="243731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43727928"/>
        <c:crosses val="autoZero"/>
        <c:crossBetween val="midCat"/>
      </c:valAx>
      <c:valAx>
        <c:axId val="243727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37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57150</xdr:rowOff>
    </xdr:from>
    <xdr:to>
      <xdr:col>16</xdr:col>
      <xdr:colOff>238124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357120</xdr:colOff>
      <xdr:row>9</xdr:row>
      <xdr:rowOff>157005</xdr:rowOff>
    </xdr:from>
    <xdr:to>
      <xdr:col>6</xdr:col>
      <xdr:colOff>447840</xdr:colOff>
      <xdr:row>10</xdr:row>
      <xdr:rowOff>76290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03574670-D196-4134-99B1-FCB6952E4717}"/>
                </a:ext>
              </a:extLst>
            </xdr14:cNvPr>
            <xdr14:cNvContentPartPr/>
          </xdr14:nvContentPartPr>
          <xdr14:nvPr macro=""/>
          <xdr14:xfrm>
            <a:off x="3786120" y="1785780"/>
            <a:ext cx="90720" cy="10026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03574670-D196-4134-99B1-FCB6952E471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81800" y="1781468"/>
              <a:ext cx="99360" cy="10888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490500</xdr:colOff>
      <xdr:row>9</xdr:row>
      <xdr:rowOff>33165</xdr:rowOff>
    </xdr:from>
    <xdr:to>
      <xdr:col>7</xdr:col>
      <xdr:colOff>4980</xdr:colOff>
      <xdr:row>10</xdr:row>
      <xdr:rowOff>42810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DF154B76-973F-4CED-8FD6-F71381A43718}"/>
                </a:ext>
              </a:extLst>
            </xdr14:cNvPr>
            <xdr14:cNvContentPartPr/>
          </xdr14:nvContentPartPr>
          <xdr14:nvPr macro=""/>
          <xdr14:xfrm>
            <a:off x="3919500" y="1661940"/>
            <a:ext cx="162180" cy="19062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DF154B76-973F-4CED-8FD6-F71381A4371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915194" y="1657632"/>
              <a:ext cx="170791" cy="19923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9480</xdr:colOff>
      <xdr:row>8</xdr:row>
      <xdr:rowOff>171300</xdr:rowOff>
    </xdr:from>
    <xdr:to>
      <xdr:col>7</xdr:col>
      <xdr:colOff>66900</xdr:colOff>
      <xdr:row>9</xdr:row>
      <xdr:rowOff>76185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599F82F-ADC1-470D-A217-146BB4769C91}"/>
                </a:ext>
              </a:extLst>
            </xdr14:cNvPr>
            <xdr14:cNvContentPartPr/>
          </xdr14:nvContentPartPr>
          <xdr14:nvPr macro=""/>
          <xdr14:xfrm>
            <a:off x="4086180" y="1619100"/>
            <a:ext cx="57420" cy="8586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599F82F-ADC1-470D-A217-146BB4769C9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081873" y="1614807"/>
              <a:ext cx="66033" cy="9444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114240</xdr:colOff>
      <xdr:row>8</xdr:row>
      <xdr:rowOff>95160</xdr:rowOff>
    </xdr:from>
    <xdr:to>
      <xdr:col>7</xdr:col>
      <xdr:colOff>166800</xdr:colOff>
      <xdr:row>9</xdr:row>
      <xdr:rowOff>28665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7B1BC7B-5F01-4043-853F-22A6E30A1D7C}"/>
                </a:ext>
              </a:extLst>
            </xdr14:cNvPr>
            <xdr14:cNvContentPartPr/>
          </xdr14:nvContentPartPr>
          <xdr14:nvPr macro=""/>
          <xdr14:xfrm>
            <a:off x="4190940" y="1542960"/>
            <a:ext cx="52560" cy="11448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7B1BC7B-5F01-4043-853F-22A6E30A1D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86649" y="1538654"/>
              <a:ext cx="61141" cy="12309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238020</xdr:colOff>
      <xdr:row>13</xdr:row>
      <xdr:rowOff>152385</xdr:rowOff>
    </xdr:from>
    <xdr:to>
      <xdr:col>14</xdr:col>
      <xdr:colOff>333600</xdr:colOff>
      <xdr:row>14</xdr:row>
      <xdr:rowOff>114510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9C26D9F0-4C6A-46DB-9A09-DE9F59CB8DE6}"/>
                </a:ext>
              </a:extLst>
            </xdr14:cNvPr>
            <xdr14:cNvContentPartPr/>
          </xdr14:nvContentPartPr>
          <xdr14:nvPr macro=""/>
          <xdr14:xfrm>
            <a:off x="8848620" y="2505060"/>
            <a:ext cx="95580" cy="14310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9C26D9F0-4C6A-46DB-9A09-DE9F59CB8DE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44292" y="2500756"/>
              <a:ext cx="104236" cy="15170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442860</xdr:colOff>
      <xdr:row>12</xdr:row>
      <xdr:rowOff>123660</xdr:rowOff>
    </xdr:from>
    <xdr:to>
      <xdr:col>14</xdr:col>
      <xdr:colOff>552660</xdr:colOff>
      <xdr:row>13</xdr:row>
      <xdr:rowOff>142845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900A3621-2588-47F9-8F80-57DA4B7DAFCE}"/>
                </a:ext>
              </a:extLst>
            </xdr14:cNvPr>
            <xdr14:cNvContentPartPr/>
          </xdr14:nvContentPartPr>
          <xdr14:nvPr macro=""/>
          <xdr14:xfrm>
            <a:off x="9053460" y="2295360"/>
            <a:ext cx="109800" cy="20016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900A3621-2588-47F9-8F80-57DA4B7DAFC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049140" y="2291048"/>
              <a:ext cx="118440" cy="20878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642840</xdr:colOff>
      <xdr:row>13</xdr:row>
      <xdr:rowOff>47625</xdr:rowOff>
    </xdr:from>
    <xdr:to>
      <xdr:col>15</xdr:col>
      <xdr:colOff>0</xdr:colOff>
      <xdr:row>13</xdr:row>
      <xdr:rowOff>47805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F43D7369-B06F-4D67-A6F6-192AE8DE1EAF}"/>
                </a:ext>
              </a:extLst>
            </xdr14:cNvPr>
            <xdr14:cNvContentPartPr/>
          </xdr14:nvContentPartPr>
          <xdr14:nvPr macro=""/>
          <xdr14:xfrm>
            <a:off x="9253440" y="2400300"/>
            <a:ext cx="4860" cy="18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F43D7369-B06F-4D67-A6F6-192AE8DE1EA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251280" y="2398140"/>
              <a:ext cx="9180" cy="45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9360</xdr:colOff>
      <xdr:row>12</xdr:row>
      <xdr:rowOff>28440</xdr:rowOff>
    </xdr:from>
    <xdr:to>
      <xdr:col>15</xdr:col>
      <xdr:colOff>305460</xdr:colOff>
      <xdr:row>13</xdr:row>
      <xdr:rowOff>33585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2B936C3-324E-4BDF-88B6-BA60A03ACD90}"/>
                </a:ext>
              </a:extLst>
            </xdr14:cNvPr>
            <xdr14:cNvContentPartPr/>
          </xdr14:nvContentPartPr>
          <xdr14:nvPr macro=""/>
          <xdr14:xfrm>
            <a:off x="9267660" y="2200140"/>
            <a:ext cx="296100" cy="18612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2B936C3-324E-4BDF-88B6-BA60A03ACD9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263337" y="2195820"/>
              <a:ext cx="304745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18900</xdr:colOff>
      <xdr:row>10</xdr:row>
      <xdr:rowOff>114270</xdr:rowOff>
    </xdr:from>
    <xdr:to>
      <xdr:col>14</xdr:col>
      <xdr:colOff>143160</xdr:colOff>
      <xdr:row>18</xdr:row>
      <xdr:rowOff>100350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13A4117-F7FD-48DD-A252-642F9FFB51FB}"/>
                </a:ext>
              </a:extLst>
            </xdr14:cNvPr>
            <xdr14:cNvContentPartPr/>
          </xdr14:nvContentPartPr>
          <xdr14:nvPr macro=""/>
          <xdr14:xfrm>
            <a:off x="7334100" y="1924020"/>
            <a:ext cx="1419660" cy="143388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13A4117-F7FD-48DD-A252-642F9FFB51F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329781" y="1919700"/>
              <a:ext cx="1428299" cy="1442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614280</xdr:colOff>
      <xdr:row>10</xdr:row>
      <xdr:rowOff>123810</xdr:rowOff>
    </xdr:from>
    <xdr:to>
      <xdr:col>6</xdr:col>
      <xdr:colOff>305280</xdr:colOff>
      <xdr:row>18</xdr:row>
      <xdr:rowOff>43470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270A0858-832B-495C-9240-D0A56BA98624}"/>
                </a:ext>
              </a:extLst>
            </xdr14:cNvPr>
            <xdr14:cNvContentPartPr/>
          </xdr14:nvContentPartPr>
          <xdr14:nvPr macro=""/>
          <xdr14:xfrm>
            <a:off x="2747880" y="1933560"/>
            <a:ext cx="986400" cy="136746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270A0858-832B-495C-9240-D0A56BA9862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743558" y="1929241"/>
              <a:ext cx="995043" cy="137609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3:59.2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10530 5240 3712,'-13'0'1472,"13"0"-768,0-14-320,0 14 416,0 0-224,0 0-96,0 0 96,0 0 0,0 0-288,0 0 320,0-13 224,13 13 96,-13 0 160,0-13-224,0 13-64,0 0 320,0 0-608,14-13-65,-14 13-127,0 0-64,13-14 0,-13 14 0,0 0-128,0 0 128,13-13 128,-13 13 96,0-13 0,0 13-96,13-13 0,-13 13-160,0 0-128,14-14 32,-1 1-96,-13 0-32,13 0-64,0-1 32,0 1 32,-13 0 64,14 0-32,-1-1 64,-13 1-128,13 13 0,-13-13 32,13 13 64,1 0-32,-14-13 128,13 13-96,0 0 192,-13 0-160,0 0 32,13 0-64,-13 0 32,14 0-64,-14 0-32,0 0 32,0 0 32,0 0-32,0 0 64,0 0 64,0 0 64,0 0-192,0 0 0,0 0-32,0 0 0,0 0 0,0 0 0,0-14 0,0 14-96,0 0 64,0 0-672,0 0-256,0 0-1344,0 0-607,0 0-2145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3:58.2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2513 278 5376,'0'27'2016,"0"-27"-1088,0 0-320,0 0 1248,0 0-480,14 0-480,-1 0-256,0-13-384,0 26-32,1-26 0,12-14-96,-13 0-96,1 1-704,-1 13-288,0-1-5728,1 14 3232</inkml:trace>
  <inkml:trace contextRef="#ctx0" brushRef="#br0" timeOffset="390.9764">2527 397 6400,'0'0'2368,"0"-27"-1280,13 27-704,0 0 608,1 0-320,-1 0-32,13 0-320,1-13-128,-14 0-96,14 13-96,-14-13 32,13-14-832,-13 1-256,1-1-2336</inkml:trace>
  <inkml:trace contextRef="#ctx0" brushRef="#br0" timeOffset="-150562.4332">2169 1335 5376,'0'13'2016,"0"-13"-1088,0 0-512,0 14 1088,0-1-832,0 0 672,0 14-800,0-1 288,0 1-480,-13-1 32,13 14-256,0-1 0,0 1-64,0 0-128,0-1 32,0 1 32,0 13 0,0 0 64,0 13-32,-13 0-32,13 0 32,0 1 32,0-1-32,-14 0-96,14-13 32,0 26 96,-13-26-32,13 13 64,0-13-64,-13 0-96,13-13 32,-13 13 32,13-13 0,0 12 64,0-12-32,-14 13-96,14-13 32,0 0 32,0 12 0,-13-12 0,13 13 0,0-13 64,0-14-32,0 1-32,0-1 32,0 1-128,0-14 64,0 0 32,0 14 0,-13-14 0,13 0 0,-13 0 64,13 0-32,0 1-96,0-1 32,0 0-32,0 0 0,0 1 64,0-1 0,-14 0 0,28 0 0,-28 1-288,14-1 160,0-13-576,0 13 384,0 0-704,0-13 576,0 0-1120,0 14 896,0-14-2304,0 0 1664,0 0-1440,0 0 1600</inkml:trace>
  <inkml:trace contextRef="#ctx0" brushRef="#br0" timeOffset="-3813.303">807 1256 6400,'0'0'2368,"0"0"-1280,-14 13-768,14-13 832,0 0-672,0 14 352,0-14-512,0 0 768,0 0-640,0 0 992,14 0-801,-14 0 545,13-14-704,0 1 96,0 0-320,1 0-160,-1-1-64,-13 1-32,26 0 0,-26-1-576,14 14 320,-1-13-1727,-13 13 1087,13 0-1632,-13 0 1440,0 0-1376,0 0 1408,0 0-2048,0 0 1728</inkml:trace>
  <inkml:trace contextRef="#ctx0" brushRef="#br0" timeOffset="-3409.4974">992 885 5376,'0'0'2016,"0"0"-1088,0-13-384,0 13 1184,0 0-960,0 0 576,0 13-832,0-13 320,0 14-512,0-1 480,0 0-480,0 0 512,0 14-513,14-1 577,-14 1-512,0-1 224,13 14-352,-13-13-64,13-1-128,-13-13-64,13 14 32,1-1 32,-1-12-32,13-1 64,-13-13-64,14-13-224,-1-1 96,1 1-1792,-1 0 1025,-12 0-3905,-1-1 2624,0 1-2528,-13 13 2688</inkml:trace>
  <inkml:trace contextRef="#ctx0" brushRef="#br0" timeOffset="-3157.911">873 1150 6400,'0'0'2368,"0"0"-1280,14-13-864,-14 13 992,13 0-704,13-13 160,-12 0-384,12-14-32,-13 14-160,14-13-64,-1 12 0,1-12-736,-1 13 384,-13 0-1088,14-1 800,-14-12-1184,0 13 992,0-1-1920,14 1 1536</inkml:trace>
  <inkml:trace contextRef="#ctx0" brushRef="#br0" timeOffset="-2637.2972">1336 992 3968,'0'0'1472,"0"0"-768,0 0-544,0-13 640,0 26-480,0-13 640,0 0-544,0 0 768,14 0-672,-14-13 768,0 13-768,0 0 416,0 0-576,0 0 192,0 0-320,0 0 64,0 0-160,0-14 224,-14 14-224,14 0 256,0 14-256,-13-1 320,0 0-256,0 0 95,-1 0-159,1 1 0,13-1-64,0 0-64,0 0 32,0-13-32,13 14 0,1-14-160,-1 13 96,0-13-671,14 0 415,-14-13-2848,0-1 1760,0 14-3328,1-26 2656</inkml:trace>
  <inkml:trace contextRef="#ctx0" brushRef="#br0" timeOffset="-2234.0759">1428 1018 4224,'0'0'1664,"0"0"-896,14 0-128,-14 0 896,0 14-864,0-14 192,13 13-544,-13-13 224,0 13-288,0-13 288,0-13-128,0 0-64,0 13 96,0 0-256,-13-14-32,13 1-96,0 13 32,-14 0 0,14-13-32,0 0-64,-13-1-64,13 14 32,0 0 32,0 0-160,13 0 32,1 0-448,-14 0-96,13 0 352,-13 0-480,13-13-160,0 13-1408,-13 0-1312,14 0 1280</inkml:trace>
  <inkml:trace contextRef="#ctx0" brushRef="#br0" timeOffset="-2033.0638">1548 952 5376,'13'0'2112,"-13"13"-1152,0-26-832,0 26 480,14-13-352,-14 0-64,0 0-416,0 0-2560,13 14 1504</inkml:trace>
  <inkml:trace contextRef="#ctx0" brushRef="#br0" timeOffset="-2032.0638">1442 846 4992,'0'0'1824,"13"13"-960,-13-26-1152,14 26-1760,-1-13-832</inkml:trace>
  <inkml:trace contextRef="#ctx0" brushRef="#br0" timeOffset="-1817.8556">1680 621 6656,'14'14'2464,"-1"-1"-1344,-13 13-608,13 1 704,-13-1-352,14-12-32,-1 12-352,0 1-64,-13-1-224,13 1-192,-13-14-32,14 0-608,-14 0-224,0 1-1184,0-14-2272</inkml:trace>
  <inkml:trace contextRef="#ctx0" brushRef="#br0" timeOffset="-1502.0279">1653 886 6144,'-13'0'2272,"26"14"-1216,1-28-736,-14 14 544,13-13-288,0-13-96,14-1-192,-14 1-128,26-1-64,-12 1-96,-1 12 96,1-12-576,-14 12-128,0 1-992,1 13-384,-1 0-672</inkml:trace>
  <inkml:trace contextRef="#ctx0" brushRef="#br0" timeOffset="-1132.4103">1919 754 6144,'-13'40'2368,"26"-66"-1280,-13 65-768,0-25 640,0-1-448,13 0-32,-13-13-1344,0 13-544,13-13-1632,-13 0-640</inkml:trace>
  <inkml:trace contextRef="#ctx0" brushRef="#br0" timeOffset="-1131.4103">1813 595 6784,'-27'-13'2528,"27"13"-1344,27 0-1088,-27 0 544,26 0-960,-12 0-288,-1 0-2080,13 0-864,-12 0 1472,12 0 768</inkml:trace>
  <inkml:trace contextRef="#ctx0" brushRef="#br0" timeOffset="-916.4599">2104 636 5760,'0'0'2176,"0"0"-1152,0 0-480,0 0 704,0 0-288,0 0 0,0-14-256,0 14-128,-14 0-320,14-13 128,-13 13 32,13 0-128,-13 13-32,0-13-128,13 14-96,-13-1 0,-1 13-32,14 14 0,0-27 0,-13 0 0,13 14 64,13-1-96,-13-12 0,14-1 32,-1-13 0,0-13-704,13-1-320,-12-12-896,12-1-384,1 1-992</inkml:trace>
  <inkml:trace contextRef="#ctx0" brushRef="#br0" timeOffset="-484.8948">2223 609 4992,'-13'0'1824,"13"0"-960,0 0-224,0 0 672,0 0 0,0 0 0,-14 0-288,14 0-160,0 0-480,0 0 32,-13 0 32,13-14-224,0 14-64,-13 0-96,13-13-64,0 13 32,0 13-32,-13-13 0,-1 14 64,14-1 32,-13 14 32,13-1 0,0-13 0,13 1-65,-13-14-63,0 0 32,14 0-32,-1-14 0,0 1 64,0 0-96,1 0 0,-1-1-32,-13 1 1,13 0 63,-13 13 63,14 0-31,-14 0-32,13 0-63,0 0-33,-13 0-928,0 0-448,13 0-288,-13-14-64,0 14 0,0 0 96,0 0 32,0-13-544</inkml:trace>
  <inkml:trace contextRef="#ctx0" brushRef="#br0" timeOffset="-253.3481">2222 13 6144,'0'-13'2368,"0"26"-1280,0 1-640,13 12 704,-13 0 0,14 14 64,-1 13 0,0-13-64,-13 13-609,27-13 33,-27 13 64,13-14-352,0 1-160,1-13-576,-1 12-192,13-26-1503,-12 1-705</inkml:trace>
  <inkml:trace contextRef="#ctx0" brushRef="#br0" timeOffset="33138.3762">2170 3135 2944,'0'0'1120,"0"0"-576,0 0-704,0 0 192,0 14-32,0-14 64,0 0-32,0 0 544,0 0-320,0 0 384,0 0-352,0 0-96,0 0-96,0 0-96,0 0 32,0-14-608,0 14 320,0 0-1664,0 0 1088,0-13-928,0 13 1024</inkml:trace>
  <inkml:trace contextRef="#ctx0" brushRef="#br0" timeOffset="33787.7731">2063 3070 2944,'0'-14'1120,"0"14"-576,0 14 64,0-14 1056,0 13-896,0-13 480,0 13-736,0-13 288,14 0-480,-14 13 320,13-13-352,-13 14 256,0-1-288,0 0 192,0 0-224,0 1 224,13-1-256,-13 0 256,0 13-256,0-12 256,0 12-256,0 1 32,0-1-128,0 14-64,0-14 0,-13 1 32,13-1-32,0 14-32,0-14 32,0 1 32,0 12-32,0-12-448,0-1 224,0 1-1664,0-1 1024,0-13-3456,0 14 2400</inkml:trace>
  <inkml:trace contextRef="#ctx0" brushRef="#br0" timeOffset="37930.3676">1932 3149 5504,'0'0'2112,"0"0"-1152,13 13-288,-13 1 1216,14-1-1056,-14 0 160,0 14-608,13 25 0,-13 1-256,0-13 0,13 13-64,-13-13-64,0 0 32,0-1 32,0-12-32,0-1 128,13 14-96,-13-27 128,0 0-128,0-26 128,0 13-128,14-13 128,-14-14-128,0-12 128,13 12-128,-13-12-96,0-1 0,0-13 32,0 13 0,0 0 0,0 27 0,0 0 0,0 0 0,0 13 0,0 13 0,0 13 0,0 1 0,0-14 64,0 14-32,0-1-32,0 1 32,0-14-128,0 0 64,0 0-32,13 1 0,-13-28 0,0 14 0,13-26 128,-13-1-32,0 1 64,0-1-64,13-26 64,-13 14-64,0-1-32,0 14 32,0-14 96,0 13-64,0 14 32,0 13-32,0 27-64,0-14 32,0 27-32,0-1 0,0 1-96,-13 13 64,13 0-32,0-13 0,0 13-224,0-14 160,0-12-384,0-1 288,0 1 64,0-14 64,0-26 160,0 13-32,0-27 64,0 1-64,0-14 64,0 14-64,-13-27 64,13 13-64,-13-26-32,13 26 32,0-13-128,0 13 64,-13 14 32,13-1 0,0 14 64,0 13-32,-14 13 192,14 14-128,-13 13-32,13-1-32,-13 1-32,13 13 0,-13 0-96,-1 0 64,14-13-32,0 13 0,-13-27 0,13 0 0,0-12 0,0-14 0,0-27 64,13 27 0,-13-39 0,0 12 0,0-26 0,14 13 0,-14-13 64,0 14-32,0-14 128,13 13-96,-13 14 192,0-1-160,-13 14 256,13 13-224,0 13 96,-14 14-128,14 12 96,-13 1-128,0 13-32,0 0 0,-14 0-32,14 0 0,0-13-96,13-1 64,-13-12-192,13-1 128,-14-13-96,14-13 96,0-13 64,0 0 32,14-27 0,-14 1 0,0-1 0,0-13 0,0 0 64,0 13-32,-14 0 192,14 1-128,-13 12 192,13 14-192,0 13-33,-13 13-31,0 14 32,13-1-32,-14 14 64,1 0-64,0 13-32,0 0 32,13-27-32,-14 14 0,1-14-96,13 1 64,-13-27-32,13 13 0,0-26 0,0 13 1,0-40 63,0 14 0,0-14 0,0 0 0,0 0 0,0 1 0,0-1 63,0 0-31,0 14 64,0 12-64,0 1-32,-13 13 32,13 13 96,0 1-64,-13 25 128,13 1-128,-14 0 32,1 0-32,13-1 32,-13 1-64,13 0-96,-13-14 32,13 1-256,0-1 160,0-26-160,0 0 160,-14-26 1,28-1 63,-14-12 64,0-1 0,0-13 0,0 0 0,0 13 64,0 14-32,-14-1 127,14 14-95,0 0-32,0 26 0,-13 13-32,13-12 0,-13 25 64,0 1-32,-1 0 64,1 0-64,0-14 64,13 14-64,-13-14-96,13 14 32,-14-27-192,14 0 128,-13-26-95,13 13 95,0-26 0,0-1 32,0 1 128,0-1-32,0-12-32,0 12 32,0 1-192,0 12 96,-13 1-32,13 0 32,-13 13 64,13 13 0,0-13 64,-13 27-32,13-14 128,0 13-96,-14-12 32,14 12-32,-13 1-64,13-14 32,-13 0-192,13 0 96,-13-13-96,13 0 64,0 0 0,0-13 32,-14-13 128,14-1-32,0 1-32,0-1 32,-13 1-256,13 12 128,0-12-32,0 26 64,-13-13 128,13 26-32,-13 0 128,13 0-96,-14 14 128,1 13-128,0-14 128,0 14-128,0-14-32,-1 1 0,1-1-128,13-13 64,-13 1-192,13-14 128,0-14-32,0 14 64,-13-26 192,13-1-64,0 1 128,0 0-128,-14-1 256,14 14-193,0 0 97,-13-1-128,13 14 0,-13 0-32,0 14 32,13-1-64,-14 0 64,14 14-64,-13-1 64,13 0-64,-13 1 64,0-1-64,13-12-96,0-1 32,-13 0-192,13 0 128,0-26-160,0 13 128,-14-13 64,14 0 64,0-14 64,0 14-32,-13-14 64,13 14-64,-13 0 64,13 0-64,0 13 64,0 0-64,-13 26-32,13-13 32,-14 14-32,14-1 0,0-12 64,0 12-32,-13-13-288,13 1 128,-13-1-383,13 0 287,0-26-96,0 13 192,0-13 64,0-1 64,0-12 0,0 13 0,0-14 128,0 1-64,0-1 192,0 1-160,-13 26 191,13-13-191,-14 26 192,14-13-192,-26 26 96,26 1-96,-13-1 0,-1 1-32,1-1 32,0 1-64,13-1-32,-13-13 32,13 1-32,-13-1 0,13-13-160,0 0 96,-14-13-32,14 13 32,0-27 64,0 1 0,-13-1 64,13 14-32,0-14 128,0 14-96,-13 0 128,13 0-128,-13 13-32,13 13 0,-14 0-32,14 0 0,-13 1 0,0-1 0,13-13-160,0 13 96,-13 0-320,13-13 224,0 0-224,0-13 224,-14 0 65,14 0 95,-13-1 63,13 1-31,-13 0-32,13 0 32,-13 13-32,0 0 0,-1 0 0,14 13 0,-13 0 0,0 14 0,0-14 64,13 0-32,-14 0-223,14 1 95,-13-14-320,13 0 256,0-14 64,0 14 64,-13-13 96,13-13-32,0 12 128,0 1-96,-13 13 128,13 0-128,-14 0 128,14 13-129,-13 1 129,0-1-128,0 0 128,13 0-128,-13 1-160,13-1 32,-14-13-192,14 0 160,-13 0-95,13-13 95,-13-1 192,13 14-32,0-13 383,-13 0-223,13 0 96,-14 13-192,14 0 0,-13 13-64,0-13-64,13 13 32,-13-13-192,-1 0 96,1 0-384,13 13 224,-13-26-287,13 13 255,-13 0 96,0-13 64,13 0 224,-14 13-64,1-14 128,13 14-128,-13 14-32,13-14 0,-13 13-32,-1 0 0,1-13 64,13 13-32,-13-13-160,13 0 64,-13 0-256,13 0 192,-14 0-96,1-13 128,13 13 128,-13-13 0,0 13 320,13 0-160,-27 0 160,27 0-193,-26 13 129,13-13-160,-1 13 160,1-13-192,-13 14 96,12-14-96,1 13 96,0-13-128,0 0 32,-1 13-32,14-13-64,-13 0 32,13 0-128,0 0 64,0 0-128,0 13 96,13-13-32,1 0 32,-1 0 64,13 0 0,1 0-96,13 0 64,-1 0-128,-12 0 96,12-13-96,1 0 64,13 0 64,-13-1 32,13 1-96,-14 0 64,14 0-128,0-1 96,-13 14-32,0-13 33,13 13-1,-14 0 0,1 0 0,0 0 0,-1-13 64,1 13 0,13-27-96,0 14 64,0-13 32,-13 13 0,-1-14 64,14 14-32,-13 0-32,0-1 32,-1 1-320,1 0 160,0 0-576,-1 13 384,-12-14-1280,12 14 928,-12-13-2336,-1 13 1696,14-13-2144,-13 0 1984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3:59.9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0 120 6784,'0'0'2624,"0"0"-1408,0 0-1408,0-14 2272,0 14-160,0-13-928,0 13 191,0-13-767,0 0 256,13 13-384,-13-14 352,14 1-384,-1 0 384,13 13-384,-13-13 448,14-1-416,-14 14 224,14 0-288,-1 0-64,1 14-96,-14-1 96,0 13-96,0 14 128,-13 0-128,0 13 32,-13 0-96,-13 0 32,12 0 0,-12 0 64,-1-14-64,1 1 64,13-13-128,-14-14-64,27 0-32,-13-13 0,13 0 96,0-40 0,13 14-128,0 13 32,1-14 64,-1 14 32,13 0 32,-12-1 0,12 14 64,-13 0-96,1 0-64,12 0-288,0 0-96,-12 0-384,-1-13-3903,13 13 2591,1-13-704,-14 0-576,14 0-288</inkml:trace>
  <inkml:trace contextRef="#ctx0" brushRef="#br0" timeOffset="216.2014">397 186 6656,'14'0'2464,"-14"0"-1344,0 13-384,0-13 768,0 0 0,13 0 608,-13 14-1153,0-14 65,14 0-640,-14 0-96,0 0-448,0 0-2527,0 0 1439,0 0-4352,0 0 3168,13 0-1504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00.4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11378 4498 8448,'-14'27'3232,"14"-27"-1728,0 13-992,-13 0 1088,26 1-960,-13-1 127,0 13-479,0-12 96,14 12-224,-1 1 0,0-1-96,0-12 32,14-1-64,-14 0 64,1-13-64,-1 0-32,0-13 32,-13 0-32,13-1 0,-13-12 64,0-1-32,-13 1 64,13 12-64,-26-12-96,-1 13 32,0-1-1088,14 14 576,-13 14-4671,12-14 2879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00.8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11642 4313 7936,'0'-27'2976,"0"27"-1600,13 13-480,-13-13 1792,14 14-1473,-1-1 545,-13 13-1056,13 1 32,0 13-448,1-1-1024,-1 1 384,0-14-4735,0 14 2815,0-13-3840,1-14 3488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11.4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13 159 6144,'0'0'2368,"0"0"-1280,0 0-352,0 0 1408,0 0-1216,0-13 576,13 13-928,0 0 479,1-13-607,-1-1 192,13 1-384,1-13-64,-1 12-128,1-12-960,-1 13 480,-13-1-2143,14 14 1407,-14-13-3552,0 13 2624</inkml:trace>
  <inkml:trace contextRef="#ctx0" brushRef="#br0" timeOffset="256.3237">0 398 7936,'14'-13'2976,"-14"13"-1600,26-40-1472,-13 27 672,0 13-416,14-14 128,-14 1-160,14 0 0,-1 0-64,1-1-1184,-1 1 608,-13 0-3456,14-1 2208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12.4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25162 6403 4736,'0'-13'1760,"0"13"-960,0 0-32,0-14 1472,0 28-1216,0-14 1056,0 0-1216,0 0 832,0 13-993,0 0 641,0 14-800,0-1 512,0 1-608,0 12 96,0 1-288,-13 0-32,26-1-128,-13 14-256,0 0 64,14-13-608,-1-1 416,0-12-448,0 13 416,14-27-128,-1 0 288,1-13-64,-1 0 128,1-13 0,-1 13 32,-13-27 64,14 14 0,-14-13 64,0-1-32,-13 14 128,13-13-96,-13 12 256,0 1-192,-13 0 160,13 13-160,-13 13 224,0-13-224,0 13 160,-14 1-160,14-1 0,13 13-64,-13-13-896,13 14 448,0-1-1952,0-12 1313,0-1-3361,13-13 2464,-13 13-2496,13-13 2528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12.7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25705 6668 12032,'0'0'4479,"0"0"-2431,26 0-2752,-26 0-3679,0 0 2207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21.1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53 238 4736,'0'0'1824,"0"0"-960,0 13-320,0-13 1536,0 0-1152,0 0 1216,0 0-1280,-13 0 864,13 14-1024,0-1 351,-13 0-607,13 0 0,0 1-256,-13 12-96,-1-13-64,14 1-32,0-1 0,0-13 64,14 13-32,12-13-32,1 0 32,12-13-128,-12 13 64,13 0 32,-1 0 0,1 0 0,-13 0 0,-1 0 0,1 13 0,-14-13 0,0 13 0,-13-13 64,0 14-32,0 12-96,-13-13 32,-14 1-896,14-1 512,-13 0-2783,-1 0 1759,1-13-3584,12 0 2848</inkml:trace>
  <inkml:trace contextRef="#ctx0" brushRef="#br0" timeOffset="234.2162">67 252 9216,'0'0'3520,"0"0"-1920,27 0-1440,-14 0 832,13-13-608,1-1-64,-1 14-192,14-26-576,0 13 224,0-1-2944,-1-12 1760,1 13-3424,0-1 2720</inkml:trace>
  <inkml:trace contextRef="#ctx0" brushRef="#br0" timeOffset="803.3945">530 27 10112,'0'13'3872,"0"-13"-2112,0 0-1344,0 0 1439,0 0-1087,0 0 480,13 0-736,-13 0 64,27 0-320,-14-13-160,0 13-64,1-13-32,12 13 0,1-14 0,-1 14 0,1 0-96,-14 0 64,0 0 32,0 14 0,1-1 0,-14 13 0,-14-12-224,14 12 128,-13 0-320,-13-12 256,12-1-288,1 13 256,13-26-128,-13 14 192,26-1 0,-13-13 64,27 13 0,-14-13 0,0 0 128,14 0-32,-14 13 544,0-13-320,0 14 736,1 12-544,-28-13 288,14 14-448,-26-1-288,13 1-32,-27-1-2176,0 0 1184,-13 14-5535,13 0 3647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1:29.6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186 1150 640,'0'0'352,"0"0"-192,0 0 224,0 0 1088,0 0-768,0 0 1024,0 0-1024,0 0 512,0 0-704,0 0 288,0 0-480,-13 0 128,13 0-288,0 13 224,0-13-256,0 0 384,0 13-288,0 1 160,0-14-224,-13 13 288,13 13-256,0-12 160,0 12-192,0 1 0,0-1-96,0 14 96,0-1-96,0 1 384,0 0-224,0 13 384,0-14-352,-14 28 96,14-14-224,-13 26 0,0-13-64,0 0-64,-1 0 32,1 1 32,13-1-32,-13 0 128,13 0-96,-13 13 128,13-12-128,-14 12 128,14-13-128,0 0 32,0-13-32,-13 0-64,13 0 32,0 0-32,0-13 0,0-1 0,0 1 0,0 0 0,0-1 0,0 1 0,0 0 0,0 0 0,0-1 0,0 1 0,0 0 0,0-14-96,0 14 64,0-14 32,13 1 0,-13-14-224,14 13 128,-14-12-608,0 12 416,13-13-1024,-13 1 736,0-1-1824,0-13 1344,0 13-2624,13 0 2080</inkml:trace>
  <inkml:trace contextRef="#ctx0" brushRef="#br0" timeOffset="27918.2769">265 582 3968,'0'0'1472,"0"0"-768,0 0-256,0 0 1248,0 0-928,0 0 1120,13 0-1088,-13 0 1152,14 0-1120,-14-14 992,13 14-1025,0 0 641,-13 0-832,0 14 288,13-14-512,-13 13 224,0 0-352,0 0 64,0 14-192,-13-1 64,13 1-96,0 26 0,0-13-32,-13-1-64,26 1 32,-13 0-128,13-1 64,1-12 32,-1 13 0,0-27 64,0 13-32,14-12-32,-1-1 32,1 0-384,-1-13 192,1 0-864,-1 0 576,0-13-1344,1 13 992,-1-13-1663,-12 13 1407,-1-14-1888,-13 1 1664,0 13-2464,-13-13 2112</inkml:trace>
  <inkml:trace contextRef="#ctx0" brushRef="#br0" timeOffset="28246.5789">147 939 5760,'-14'0'2176,"14"0"-1152,0 0-288,-13 0 1472,13 0-1216,0 0 800,0 13-1088,0-13 703,0 0-799,0-13 448,13 13-608,1 0 192,-1 0-384,13-13-64,14-1-128,0-12-480,-14 13 224,27-14-1024,-26 14 640,12-13-1343,1 12 1087,-14 1-2368,1 0 1824,-14 0-2816,13-1 2368</inkml:trace>
  <inkml:trace contextRef="#ctx0" brushRef="#br0" timeOffset="29152.969">782 952 3840,'0'0'1472,"0"0"-768,0-13-128,0 13 832,0 0-768,0 0 416,0 0-640,0 0 544,0 0-544,0 0 480,0 0-480,0 0 384,0 0-448,0 0 192,13 0-320,-13-13-64,0 13-96,0-14-128,0 1 32,0 0 32,0 0 0,-13-1-96,13 14 64,0 0 32,-13 0 0,-1 14 192,14-1-96,-13 0 384,0 0-256,0 1 160,-1-1-224,1 13 223,13-12-255,0 12 160,0 0-160,13-12-64,1-1-32,-1-13-256,0 13 128,0-13-607,14 0 415,-14 0-960,0 0 736,14-13-1824,-14 13 1312,0-13-2976,-13 13 2240</inkml:trace>
  <inkml:trace contextRef="#ctx0" brushRef="#br0" timeOffset="29526.2441">887 979 3968,'27'0'1472,"-27"0"-768,0 13-128,0-13 1280,0 0-1024,0 0 576,0 0-832,0 13 416,13-13-576,1 13 256,-14-13-384,0 0 128,0 13-256,0-13 0,0 0-96,0-13 96,0 13-96,-14 0 128,14 0-128,-13-13 256,13 13-192,-13-13 320,13 0-256,-14-1 96,14 14-161,0-13 1,0 0-64,0 0-128,0 13 32,14 0 32,-1-14 0,-13 14-160,27 0 97,-27-13-609,26 13 384,-26 0-1792,27 0 1152,-27 0-3456,13 0 2464</inkml:trace>
  <inkml:trace contextRef="#ctx0" brushRef="#br0" timeOffset="29760.6035">1072 899 7168,'0'13'2720,"0"-13"-1472,0 0-1024,0 14 1056,0-14-736,0 13 448,13-13-576,-13 13 32,0-13-256,0 13-1024,14-13 448,-14 14-3680,0-14 2272,0 0-2496,0 0 2464</inkml:trace>
  <inkml:trace contextRef="#ctx0" brushRef="#br0" timeOffset="29948.8866">980 661 7168,'0'0'2720,"0"0"-1472,0 0-1248,0 0 576,0 0-384,0 0-96,13 14-64,-13-14-832,14 0 448,-14 0-3168,13 0 1952</inkml:trace>
  <inkml:trace contextRef="#ctx0" brushRef="#br0" timeOffset="30198.8837">1231 621 6784,'0'27'2624,"0"-27"-1408,0 26-800,0-12 1280,14-1-992,-14 0 448,0 27-672,13-14-64,-13 1-256,13-14-96,-13 13-32,14 1-896,-14-14 480,0 0-1664,0 0 1120,0-13-1888,0 14 1600,0-14-1888,0 13 1792</inkml:trace>
  <inkml:trace contextRef="#ctx0" brushRef="#br0" timeOffset="30386.4394">1125 900 8576,'0'0'3232,"0"0"-1728,0-14-1248,13 14 1024,-13 0-736,14-26 128,12 13-384,1 0 31,-1-1-191,1 1-128,-14 0-32,13 0-1439,-12 13 767,-1-14-3264,0 14 2176,0-13-2336,1 13 2368</inkml:trace>
  <inkml:trace contextRef="#ctx0" brushRef="#br0" timeOffset="30542.6745">1416 714 6656,'0'14'2528,"0"-14"-1344,0 13-896,0 0 960,13 1-704,-13-1 224,0 13-480,0-12 64,14-1-224,-14 0-1248,0 0 576,0-13-3648,0 14 2336</inkml:trace>
  <inkml:trace contextRef="#ctx0" brushRef="#br0" timeOffset="30727.0646">1351 608 9472,'-14'0'3584,"14"0"-1920,14 14-1728,-14-14 576,0 0-416,13 0-1568,0 0 768,-13 0-3872,14 0 2560</inkml:trace>
  <inkml:trace contextRef="#ctx0" brushRef="#br0" timeOffset="31231.1418">1708 701 6912,'0'0'2624,"0"0"-1408,0 0-928,0 0 896,0 0-704,0 0 352,0 0-512,-13 0 256,13 0-320,0-13 192,0 13-224,-14-14 0,14 14-128,-13 0 96,13-13-128,-26 13 192,26 13-160,-27-13 255,27 14-223,-13-1 160,0 0-160,13 14 160,-14-1-192,14 1 96,0-14-96,0 0 160,14 0-160,-14-13-96,13-13-32,0 13-480,0-13 288,1 0-320,12-1 288,-13 1-63,1 13 191,-1-13 128,0 13 32,-13-13 255,13 26-159,1-13 256,-14 13-256,13 0 96,0 1-128,-13-1-608,27 0 256,-27 0-1727,13 1 1087,0-14-2912,0 0 2144,-13 0-2176,14 0 2176</inkml:trace>
  <inkml:trace contextRef="#ctx0" brushRef="#br0" timeOffset="31528.0144">1747 158 5632,'0'-13'2112,"0"13"-1152,0 13-480,0 1 1216,0-14-960,14 26 1152,-14 1-1088,13-1 928,-13 1-993,13 12 705,0 1-832,1 0 448,-1-1-608,-13 1-32,13 0-256,1 0-320,-14-1 96,13 1-1056,-13-14 640,13 1-2271,0-14 1535,-13 0-4192,14 1 3040</inkml:trace>
  <inkml:trace contextRef="#ctx0" brushRef="#br0" timeOffset="32619.7547">1933 463 9472,'0'0'3520,"0"0"-1920,0 0-1440,0 0 832,0 13-608,0-13-128,13 0-161,1 14-798,-14-1 415,26-26-1664,-12 13 1088,-1 0-3488,13-14 2432</inkml:trace>
  <inkml:trace contextRef="#ctx0" brushRef="#br0" timeOffset="32822.8993">1959 582 6784,'0'0'2528,"0"0"-1344,13 0-896,-13 0 704,14 0-608,-1-14-128,0 14-160,14 0-928,-1 0 448,-13 0-2944,1 0 1856,12 0-1984,-13-13 1984</inkml:trace>
  <inkml:trace contextRef="#ctx0" brushRef="#br0" timeOffset="45581.7854">2263 317 5376,'0'0'2112,"0"0"-1152,0 0-1120,0 0 1856,0-13-512,0 0-32,0 13 192,0-13-768,0-1 384,0 1-544,0 0 256,14 0-385,-1-1 65,-13 1-224,13 0-128,0 0-32,-13-14 32,27 27 0,-14 0-96,0 0 64,1 27 224,12-1-96,-13 1 192,1 12-192,-14 14 96,13-13-96,-26 13 96,13-13-128,-14 13 32,1-14-32,-13 1-64,12 0 32,-12-14-192,-1-12 96,14-1-32,0-13 32,-14 0 128,27 0-32,0-13-32,0-1 32,0 1-32,0 0 0,27 0-96,-14 13 64,14-14 32,-14 14 0,13-13 0,1 13 0,-14 0-160,0 13 96,1 1-608,-1-14 384,0 13-1311,-13-13 927,13 13-3040,-13-13 2080,14 0-2656,-14 0 2464</inkml:trace>
  <inkml:trace contextRef="#ctx0" brushRef="#br0" timeOffset="45757.8732">2541 555 10112,'0'13'3776,"0"-13"-2048,0 0-1888,0 14 640,0-14-352,0 0-992,13 0 448,-13 0-2368,0 0 1536,14 0-2944,-14-14 2368</inkml:trace>
  <inkml:trace contextRef="#ctx0" brushRef="#br0" timeOffset="46241.7354">2713 119 3968,'-13'0'1568,"13"0"-832,0 13-224,0-13 1280,0 0-960,0 14 928,0 12-1024,-13 1 768,-1-1-864,14 14 448,-13 0-640,13 13 96,0-14-288,0 1-161,13-13-63,-13-1-127,27 1 63,-14-27-32,0 13 0,14-26 64,-1-1 0,1 1 64,-1-13-32,-13-14 63,1 13-63,-14-26 64,0 27-64,-14-27 64,1 26-64,-13 1 128,12 13-96,-25-1-96,12 14 0,1 14-543,-1 12 319,1 1-1504,-1-1 960,14 1-2752,13-1 2016,-13-13-2336,13 14 2208</inkml:trace>
  <inkml:trace contextRef="#ctx0" brushRef="#br0" timeOffset="46491.735">3017 0 8576,'0'13'3232,"0"1"-1728,14 12-832,-14-13 1664,0 0-1313,13 27 577,-13-13-960,0 26-96,0-1-320,0 1-1344,13 0 608,-13-13-5375,0 0 3263</inkml:trace>
  <inkml:trace contextRef="#ctx0" brushRef="#br0" timeOffset="158685.6218">3414 2461 5888,'0'0'2272,"0"0"-1216,0 0-672,0 0 960,0 0-768,0 0 480,0 13-608,0-13 800,0 14-672,0-14 832,0 0-801,0 13 385,0 0-544,-14 0 160,14 14-352,-13-1 192,0 1-224,0-1 128,-14 14-192,1 13 128,-1-13-160,-12-1 0,12 14-64,-13 0 32,-12 13-64,12-26 64,13 0-64,-12 0-448,12-1 224,-12 1-2784,12-14 1601,1 14-4833,-1 0 3488</inkml:trace>
  <inkml:trace contextRef="#ctx0" brushRef="#br0" timeOffset="159192.3688">2765 3004 6400,'0'0'2368,"0"0"-1280,0 0-576,0 0 1248,0 13-992,-13 1 768,13-1-896,0 13 704,-13 1-737,13 13 449,0-14-608,-13 14 96,-1-14-288,14 14-32,0-13-128,-13-1 0,26 0-32,-13-12-128,14 12 32,-1-26 32,13 13 0,-12 1-96,25-14-128,-12 0-672,12 0 480,1-14-2271,-13 14 1503,-1 0-4064,0 0 2944</inkml:trace>
  <inkml:trace contextRef="#ctx0" brushRef="#br0" timeOffset="160818.1813">3652 1720 3968,'0'0'1568,"0"0"-832,0 14-96,0-1 1376,0 0-1088,0 0 608,0 1-896,0 12 256,0 0-512,0 14 224,0 13-352,0-13 192,0-1-224,0 1 352,13 0-320,1-1 32,-1-12-192,0-14-352,14 14 160,-14-14-608,26-13 384,-12 0-1184,-1 0 832,1-13-2592,-1 13 1824,-12-14-2144,-1 14 2048</inkml:trace>
  <inkml:trace contextRef="#ctx0" brushRef="#br0" timeOffset="161130.7139">3520 2171 5760,'-27'0'2176,"27"0"-1152,0-14-576,0 14 1216,0 0-960,14 0 800,-14 0-864,13 0 928,0 0-896,0-13 735,1 0-799,12 0 224,-13 0-480,14-14-128,-1 14-128,14-27-1216,0 14 608,13-1-1695,-13 1 1247,-1-1-1888,-12 1 1632,-1 13-2944,1-1 2368</inkml:trace>
  <inkml:trace contextRef="#ctx0" brushRef="#br0" timeOffset="178842.361">213 2818 3968,'0'27'1568,"0"-27"-832,-14 53-640,14-14 448,0-12-320,0 13-96,0 13-96,0-14-32,0 1 0,0 0 0,0-1 0,-13 1-224,13 0 128,0-14-384,0-13 256,0 1-288,0-1 256,0-13 0,0 13 160,0-26 192,0 0-32,0-14 192,0 1-160,0-27 32,13 13-64,-13-13-64,0 0 32,0-13 160,0 13-96,0 0 608,14 14-416,-14-1 448,0 27-416,0-14-32,0 27-160,0 13-32,0 14-32,0 13-128,0 12 32,0 1-32,0 0 0,0 13 0,0-13 0,0 0 0,13 0 0,-13 0-96,0-13 96,0-14-192,0 14 160,0-27 32,13 0 64,-13-13 352,0-13-192,0 0 352,0-14-288,0-25 32,0-1-160,0-27-64,0 27 0,0-13 96,0 0-64,0 26 192,0 1-160,0 12 96,0 14-96,0 26-64,0 0 0,13 14-32,-13 13 0,0 26 64,0-13-32,0 0-96,14-14 32,-14 1-32,0-14 0,0 1 0,13-1 0,-13 1 0,13-27 0,-13 0 352,13 0-192,0-40 192,-13 14-160,14-27 64,-1 13-96,-13-26 96,13 0-128,-13 0 256,13 13-192,-13 13 320,0 0-256,0 40 256,0 0-256,0 27 32,0 12-128,0 1-64,14 13 0,-14-13-32,0 13 0,13 13 0,-13-13 0,0-14-96,0 1 64,13-13-128,-13-1 96,0-13 96,13 0 0,-13-26 192,14 0-128,-14-40 32,13 13-64,-13-26-64,13 13 32,0-13-128,-13 13 64,13 14 32,-13 12 0,14 1 0,-14 12 0,0 28 64,13-1-32,-13 27-32,0-1 32,13 14-32,-13-13 0,0 13-96,13 0 64,-13-14 32,14 1 0,-14 13-224,13-13 128,0-27-96,-13 0 96,13-13 192,1-13-32,-1-14 32,0 1-32,-13-40 32,26 0-64,-26 0-32,14 13 32,-1 13 32,-13 0-32,13 40 128,0 0-96,-13 40-32,0-14 0,14 14-32,-1 0 0,-13 0 64,0-1-32,0 1-32,13-14 32,-13 14-192,13-14 96,-13-12-32,14-1 32,-14 0 192,13-13-64,-13-13 256,0 0-192,13-27 32,0 0-96,-13-13 32,0 14-64,0-14-96,0 26 32,0 1 32,0 26 0,13 0 64,-13 26-32,0 1-96,14-1 32,-14 14 32,13 0 0,0-1 64,0 14-32,1 0-32,-1 0 32,-13 0-128,13-27 64,0-12 32,1-1 0,-14-40 64,13 14-32,-13-13 64,13-1-64,-13-39 64,13 26-64,-13-12-32,14 12 32,-14 13-32,0 1 0,13 26 0,-13 0 0,0 26 0,0-12 0,13 12 0,-13 1 0,13 12 0,-13-12 0,13-1 0,-13 1 0,14-1-96,-1-13 64,-13-13 96,13 0-32,0-13 128,-13 0-96,14-14 32,-14 1-32,13-1-64,0 1 32,-13 13-32,13 0 0,1-1 0,-14 28 0,13-1-96,0-13 64,-13 26-32,26 1 0,-26-14-160,27 13 128,-14 1-256,0-1 224,14-26-224,-14 14 192,0-14 64,14-14 96,-14 1 64,0 0-32,0-14 64,1 1-64,-1-1 256,0 27-160,-13-13 256,13 13-256,-13 13 32,14 1-96,-1-1-64,-13 13 32,13-12-128,-13 12 64,13-13 32,-13 14 0,14-27 0,-14 13 0,13-13 0,0 0 0,-13 0 128,13-13-64,-13 0 32,13-1-32,-13 1 32,14 0-64,-1 13 128,-13 0-96,13 0 32,-13 13-32,13 0-64,1 14 32,-14-14-128,13 13 64,0 1-256,0-1 160,1-12-96,-1-1 128,0-26 0,13-1 32,-12 14 128,-1-13-32,0 0 64,0 0-64,1-1 128,-1 14-96,-13 0 32,13 0-32,0 0-64,1 0 32,-14 0-128,13 0 64,0 0 32,0-13 0,1 13 0,-1-13 0,-13 0 64,13 13-32,0 0-32,0-13 32,1 13-128,-14 0 64,13 13 32,0-13 0,0 13 64,1-13-32,-1 13-96,0 0 32,-13 1 32,13-1 0,1-13 0,-14 0 0,13 0-96,-13-13 64,13 13 32,-13 0 0,13-14 64,0 28-32,-13-1 64,14-13-64,-14 26-160,13 1 64,-13-14-256,0 14 192,13-14-448,0-13 320,1 0-288,-14 0 288,13-13 0,0-1 160,14 1 0,-14 0 32,0 0 128,13-1-32,-12 14 64,12 14-64,-13-14-96,1 13 32,-1-13-128,13 13 96,-12-26-192,12 13 160,-13-13-1664,14-1 992,-1 1-2784,1 0 1984</inkml:trace>
  <inkml:trace contextRef="#ctx0" brushRef="#br0" timeOffset="180413.5614">0 2447 1152,'14'0'512,"-14"0"-256,13 0 32,-13 0 544,0 0-448,0 0 192,0 14-352,0-14 64,0 0-160,0 0 224,0 0-224,0 13 320,0-13-256,0 13 384,0-13-320,0 13 96,-13-13-224,13 0 0,0 14-64,0-14-64,13 0 32,-13 0 32,0 0-32,13 0 320,-13 13-160,0 0 448,0-13-352,0 13 160,0-13-288,0 0 0,0 0-96,0 14-64,0-14 32,0 0-32,0 0 0,0 13 192,0-13-96,0 0 192,0 13-192,0-13 192,0 13-192,0-13 192,0 0-192,0 13 96,0 1-96,0-14 96,0 13-128,0-13 256,0 13-192,0 0 320,0 1-256,0-1 160,0 0-192,0 0 224,0 14-256,0-14 160,0 13-160,0-12-64,0 12-32,0-13 32,14 14-32,-14-1 128,0 1-96,0-1 192,0 1-160,0 12 256,0-12-224,0 12 256,0-12-256,0 13 32,-14-14-96,14 14-64,0-14 32,0 1-32,-13-1 64,13 1-32,0 12-32,0-12 32,0-1-32,0 1 0,0-1 191,0 1-95,0-1 32,0 1-64,-13-1-64,26 0 32,-13 1-128,0-1 64,0 1 32,0-1 0,0-13 64,0 14-32,0-14-32,0 0 32,0 1-32,0 12 0,0-13 64,0 1-32,0 12 64,0-13-64,0 0-96,0 14 32,0-14 32,0 0 0,0 1-639,0-14 351,0 13-1312,13 0 928,-13-13-3744,0 0 2464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raphpad.com/quickcalc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3930-6D5E-4318-A660-52FE8DBF24D9}">
  <dimension ref="A1:R27"/>
  <sheetViews>
    <sheetView tabSelected="1" workbookViewId="0">
      <selection activeCell="K16" sqref="K16"/>
    </sheetView>
  </sheetViews>
  <sheetFormatPr defaultRowHeight="14.25" x14ac:dyDescent="0.45"/>
  <cols>
    <col min="5" max="5" width="18.1328125" customWidth="1"/>
    <col min="7" max="7" width="8.3984375" customWidth="1"/>
    <col min="8" max="8" width="8.59765625" customWidth="1"/>
    <col min="9" max="9" width="10" customWidth="1"/>
  </cols>
  <sheetData>
    <row r="1" spans="1:18" ht="15.75" x14ac:dyDescent="0.55000000000000004">
      <c r="A1" t="s">
        <v>39</v>
      </c>
      <c r="D1" t="s">
        <v>40</v>
      </c>
      <c r="I1" t="s">
        <v>39</v>
      </c>
      <c r="J1" t="s">
        <v>40</v>
      </c>
    </row>
    <row r="2" spans="1:18" ht="15.75" x14ac:dyDescent="0.55000000000000004">
      <c r="A2">
        <v>12.079000000000001</v>
      </c>
      <c r="B2">
        <f>(A2-$I$6)^2</f>
        <v>3.8892770156250007</v>
      </c>
      <c r="D2">
        <v>19.277999999999999</v>
      </c>
      <c r="E2">
        <f>(D2-$J$6)^2</f>
        <v>7.4961876736111321</v>
      </c>
      <c r="H2" s="1" t="s">
        <v>0</v>
      </c>
      <c r="I2">
        <f>COUNT(A2:A499)</f>
        <v>24</v>
      </c>
      <c r="J2">
        <f>COUNT(E2:E499)</f>
        <v>24</v>
      </c>
      <c r="P2" s="1" t="s">
        <v>42</v>
      </c>
      <c r="Q2" s="7">
        <v>0</v>
      </c>
    </row>
    <row r="3" spans="1:18" ht="15.75" x14ac:dyDescent="0.55000000000000004">
      <c r="A3">
        <v>16.791</v>
      </c>
      <c r="B3">
        <f>(A3-$I$6)^2</f>
        <v>7.5069150156249975</v>
      </c>
      <c r="D3">
        <v>18.741</v>
      </c>
      <c r="E3">
        <f>(D3-$J$6)^2</f>
        <v>10.72507917361113</v>
      </c>
      <c r="H3" s="1" t="s">
        <v>1</v>
      </c>
      <c r="I3" s="2">
        <f>I2+J2-2</f>
        <v>46</v>
      </c>
      <c r="J3" s="2"/>
      <c r="P3" s="1" t="s">
        <v>43</v>
      </c>
      <c r="Q3" s="7">
        <v>0</v>
      </c>
    </row>
    <row r="4" spans="1:18" ht="15.4" x14ac:dyDescent="0.45">
      <c r="A4">
        <v>9.5640000000000001</v>
      </c>
      <c r="B4">
        <f>(A4-$I$6)^2</f>
        <v>20.134290765625007</v>
      </c>
      <c r="D4">
        <v>21.213999999999999</v>
      </c>
      <c r="E4">
        <f>(D4-$J$6)^2</f>
        <v>0.64307034027778409</v>
      </c>
      <c r="H4" t="s">
        <v>2</v>
      </c>
      <c r="I4">
        <f>SUM(B2:B499)</f>
        <v>291.38766862500006</v>
      </c>
      <c r="J4">
        <f>SUM(E2:E499)</f>
        <v>529.27041183333336</v>
      </c>
      <c r="P4" s="9" t="s">
        <v>44</v>
      </c>
      <c r="Q4" s="7">
        <v>0.05</v>
      </c>
    </row>
    <row r="5" spans="1:18" x14ac:dyDescent="0.45">
      <c r="A5">
        <v>8.6300000000000008</v>
      </c>
      <c r="B5">
        <f>(A5-$I$6)^2</f>
        <v>29.388596265625001</v>
      </c>
      <c r="D5">
        <v>15.686999999999999</v>
      </c>
      <c r="E5">
        <f>(D5-$J$6)^2</f>
        <v>40.055186173611155</v>
      </c>
      <c r="H5" s="1" t="s">
        <v>41</v>
      </c>
      <c r="I5">
        <f>MEDIAN(A2:A25)</f>
        <v>14.3565</v>
      </c>
      <c r="J5">
        <f>MEDIAN(D2:D25)</f>
        <v>21.017499999999998</v>
      </c>
      <c r="P5" s="1" t="s">
        <v>4</v>
      </c>
      <c r="Q5" s="7">
        <f>1-Q4</f>
        <v>0.95</v>
      </c>
    </row>
    <row r="6" spans="1:18" x14ac:dyDescent="0.45">
      <c r="A6">
        <v>14.669</v>
      </c>
      <c r="B6">
        <f>(A6-$I$6)^2</f>
        <v>0.38176951562499967</v>
      </c>
      <c r="D6">
        <v>22.803000000000001</v>
      </c>
      <c r="E6">
        <f>(D6-$J$6)^2</f>
        <v>0.61950017361110832</v>
      </c>
      <c r="H6" s="1" t="s">
        <v>3</v>
      </c>
      <c r="I6">
        <f>AVERAGE(A2:A499)</f>
        <v>14.051125000000001</v>
      </c>
      <c r="J6">
        <f>AVERAGE(D2:D499)</f>
        <v>22.015916666666669</v>
      </c>
    </row>
    <row r="7" spans="1:18" x14ac:dyDescent="0.45">
      <c r="A7">
        <v>12.238</v>
      </c>
      <c r="B7">
        <f>(A7-$I$6)^2</f>
        <v>3.2874222656250045</v>
      </c>
      <c r="D7">
        <v>20.878</v>
      </c>
      <c r="E7">
        <f>(D7-$J$6)^2</f>
        <v>1.2948543402777835</v>
      </c>
      <c r="H7" s="1" t="s">
        <v>5</v>
      </c>
      <c r="I7">
        <f>SUM(B2:B502)/(I2-1)</f>
        <v>12.669029070652176</v>
      </c>
      <c r="J7">
        <f>SUM(E2:E502)/(J2-1)</f>
        <v>23.011757036231884</v>
      </c>
      <c r="K7" t="s">
        <v>6</v>
      </c>
      <c r="P7" t="s">
        <v>9</v>
      </c>
      <c r="Q7" t="s">
        <v>10</v>
      </c>
    </row>
    <row r="8" spans="1:18" x14ac:dyDescent="0.45">
      <c r="A8">
        <v>14.692</v>
      </c>
      <c r="B8">
        <f>(A8-$I$6)^2</f>
        <v>0.41072076562499926</v>
      </c>
      <c r="D8">
        <v>24.571999999999999</v>
      </c>
      <c r="E8">
        <f>(D8-$J$6)^2</f>
        <v>6.5335620069444271</v>
      </c>
      <c r="H8" s="1" t="s">
        <v>7</v>
      </c>
      <c r="I8" s="2">
        <f>(I4+J4)/(I2-1+J2-1)</f>
        <v>17.840393053442032</v>
      </c>
      <c r="J8" s="2"/>
      <c r="K8" t="s">
        <v>8</v>
      </c>
      <c r="Q8" t="s">
        <v>13</v>
      </c>
    </row>
    <row r="9" spans="1:18" x14ac:dyDescent="0.45">
      <c r="A9">
        <v>8.9870000000000001</v>
      </c>
      <c r="B9">
        <f>(A9-$I$6)^2</f>
        <v>25.645362015625008</v>
      </c>
      <c r="D9">
        <v>17.393999999999998</v>
      </c>
      <c r="E9">
        <f>(D9-$J$6)^2</f>
        <v>21.362113673611152</v>
      </c>
      <c r="H9" s="1" t="s">
        <v>11</v>
      </c>
      <c r="I9">
        <f>SQRT(I7)</f>
        <v>3.5593579576451955</v>
      </c>
      <c r="J9">
        <f>SQRT(J7)</f>
        <v>4.7970571224691376</v>
      </c>
      <c r="K9" t="s">
        <v>12</v>
      </c>
    </row>
    <row r="10" spans="1:18" x14ac:dyDescent="0.45">
      <c r="A10">
        <v>9.4009999999999998</v>
      </c>
      <c r="B10">
        <f>(A10-$I$6)^2</f>
        <v>21.623662515625011</v>
      </c>
      <c r="D10">
        <v>20.762</v>
      </c>
      <c r="E10">
        <f>(D10-$J$6)^2</f>
        <v>1.5723070069444498</v>
      </c>
      <c r="H10" s="1" t="s">
        <v>14</v>
      </c>
      <c r="I10" s="2">
        <f>SQRT(I9^2/I2 +J9^2/J2)</f>
        <v>1.2193028422505088</v>
      </c>
      <c r="J10" s="2"/>
      <c r="K10" t="s">
        <v>15</v>
      </c>
      <c r="P10" s="1" t="s">
        <v>17</v>
      </c>
      <c r="Q10" s="3" t="s">
        <v>18</v>
      </c>
    </row>
    <row r="11" spans="1:18" x14ac:dyDescent="0.45">
      <c r="A11">
        <v>14.48</v>
      </c>
      <c r="B11">
        <f>(A11-$I$6)^2</f>
        <v>0.18393376562499972</v>
      </c>
      <c r="D11">
        <v>26.282</v>
      </c>
      <c r="E11">
        <f>(D11-$J$6)^2</f>
        <v>18.199467006944424</v>
      </c>
      <c r="H11" s="1" t="s">
        <v>16</v>
      </c>
      <c r="I11" s="2">
        <f>SQRT((I8/I2) + (I8/J2))</f>
        <v>1.219302842250509</v>
      </c>
      <c r="J11" s="2"/>
      <c r="P11" s="1"/>
      <c r="Q11" s="3"/>
    </row>
    <row r="12" spans="1:18" x14ac:dyDescent="0.45">
      <c r="A12">
        <v>22.327999999999999</v>
      </c>
      <c r="B12">
        <f>(A12-$I$6)^2</f>
        <v>68.506659765624974</v>
      </c>
      <c r="D12">
        <v>24.524000000000001</v>
      </c>
      <c r="E12">
        <f>(D12-$J$6)^2</f>
        <v>6.290482006944436</v>
      </c>
      <c r="H12" s="1" t="s">
        <v>19</v>
      </c>
      <c r="I12">
        <f>((I6-J6)-Q2)/I10</f>
        <v>-6.5322505539032303</v>
      </c>
      <c r="J12">
        <f>((J6-I6)-Q2)/I10</f>
        <v>6.5322505539032303</v>
      </c>
      <c r="K12" t="s">
        <v>20</v>
      </c>
    </row>
    <row r="13" spans="1:18" x14ac:dyDescent="0.45">
      <c r="A13">
        <v>15.298</v>
      </c>
      <c r="B13">
        <f>(A13-$I$6)^2</f>
        <v>1.5546972656249982</v>
      </c>
      <c r="D13">
        <v>18.643999999999998</v>
      </c>
      <c r="E13">
        <f>(D13-$J$6)^2</f>
        <v>11.369822006944473</v>
      </c>
      <c r="H13" s="1" t="s">
        <v>21</v>
      </c>
      <c r="I13">
        <f>((I6-J6)-Q2)/I11</f>
        <v>-6.5322505539032285</v>
      </c>
      <c r="J13">
        <f>((J6-I6)-R2)/I11</f>
        <v>6.5322505539032285</v>
      </c>
      <c r="R13" t="s">
        <v>22</v>
      </c>
    </row>
    <row r="14" spans="1:18" x14ac:dyDescent="0.45">
      <c r="A14">
        <v>15.073</v>
      </c>
      <c r="B14">
        <f>(A14-$I$6)^2</f>
        <v>1.0442285156249993</v>
      </c>
      <c r="D14">
        <v>17.510000000000002</v>
      </c>
      <c r="E14">
        <f>(D14-$J$6)^2</f>
        <v>20.303285006944453</v>
      </c>
      <c r="R14" t="s">
        <v>24</v>
      </c>
    </row>
    <row r="15" spans="1:18" x14ac:dyDescent="0.45">
      <c r="A15">
        <v>16.928999999999998</v>
      </c>
      <c r="B15">
        <f>(A15-$I$6)^2</f>
        <v>8.2821645156249861</v>
      </c>
      <c r="D15">
        <v>20.329999999999998</v>
      </c>
      <c r="E15">
        <f>(D15-$J$6)^2</f>
        <v>2.8423150069444589</v>
      </c>
      <c r="I15" t="s">
        <v>23</v>
      </c>
      <c r="R15" t="s">
        <v>25</v>
      </c>
    </row>
    <row r="16" spans="1:18" ht="14.25" customHeight="1" x14ac:dyDescent="0.45">
      <c r="A16">
        <v>18.2</v>
      </c>
      <c r="B16">
        <f>(A16-$I$6)^2</f>
        <v>17.213163765624987</v>
      </c>
      <c r="D16">
        <v>35.255000000000003</v>
      </c>
      <c r="E16">
        <f>(D16-$J$6)^2</f>
        <v>175.27332750694444</v>
      </c>
      <c r="G16" s="4" t="s">
        <v>26</v>
      </c>
      <c r="H16" s="4"/>
      <c r="I16" s="4"/>
      <c r="J16">
        <v>2.0099999999999998</v>
      </c>
    </row>
    <row r="17" spans="1:18" x14ac:dyDescent="0.45">
      <c r="A17">
        <v>12.13</v>
      </c>
      <c r="B17">
        <f>(A17-$I$6)^2</f>
        <v>3.6907212656249997</v>
      </c>
      <c r="D17">
        <v>22.158000000000001</v>
      </c>
      <c r="E17">
        <f>(D17-$J$6)^2</f>
        <v>2.0187673611110735E-2</v>
      </c>
    </row>
    <row r="18" spans="1:18" x14ac:dyDescent="0.45">
      <c r="A18">
        <v>18.495000000000001</v>
      </c>
      <c r="B18">
        <f>(A18-$I$6)^2</f>
        <v>19.748025015625004</v>
      </c>
      <c r="D18">
        <v>25.138999999999999</v>
      </c>
      <c r="E18">
        <f>(D18-$J$6)^2</f>
        <v>9.7536495069444236</v>
      </c>
    </row>
    <row r="19" spans="1:18" x14ac:dyDescent="0.45">
      <c r="A19">
        <v>10.638999999999999</v>
      </c>
      <c r="B19">
        <f>(A19-$I$6)^2</f>
        <v>11.642597015625009</v>
      </c>
      <c r="D19">
        <v>20.428999999999998</v>
      </c>
      <c r="E19">
        <f>(D19-$J$6)^2</f>
        <v>2.5183045069444576</v>
      </c>
    </row>
    <row r="20" spans="1:18" x14ac:dyDescent="0.45">
      <c r="A20">
        <v>11.343999999999999</v>
      </c>
      <c r="B20">
        <f>(A20-$I$6)^2</f>
        <v>7.3285257656250069</v>
      </c>
      <c r="D20">
        <v>17.425000000000001</v>
      </c>
      <c r="E20">
        <f>(D20-$J$6)^2</f>
        <v>21.076515840277796</v>
      </c>
      <c r="I20" s="8"/>
      <c r="J20" s="8"/>
      <c r="K20" s="8"/>
      <c r="L20" s="8"/>
      <c r="M20" s="8"/>
      <c r="N20" s="8"/>
    </row>
    <row r="21" spans="1:18" x14ac:dyDescent="0.45">
      <c r="A21">
        <v>12.369</v>
      </c>
      <c r="B21">
        <f>(A21-$I$6)^2</f>
        <v>2.8295445156250034</v>
      </c>
      <c r="D21">
        <v>34.287999999999997</v>
      </c>
      <c r="E21">
        <f>(D21-$J$6)^2</f>
        <v>150.60402934027763</v>
      </c>
    </row>
    <row r="22" spans="1:18" x14ac:dyDescent="0.45">
      <c r="A22">
        <v>12.944000000000001</v>
      </c>
      <c r="B22">
        <f>(A22-$I$6)^2</f>
        <v>1.2257257656249998</v>
      </c>
      <c r="D22">
        <v>23.893999999999998</v>
      </c>
      <c r="E22">
        <f>(D22-$J$6)^2</f>
        <v>3.5271970069444287</v>
      </c>
      <c r="I22" s="5" t="s">
        <v>27</v>
      </c>
    </row>
    <row r="23" spans="1:18" x14ac:dyDescent="0.45">
      <c r="A23">
        <v>14.233000000000001</v>
      </c>
      <c r="B23">
        <f>(A23-$I$6)^2</f>
        <v>3.3078515624999923E-2</v>
      </c>
      <c r="D23">
        <v>17.96</v>
      </c>
      <c r="E23">
        <f>(D23-$J$6)^2</f>
        <v>16.450460006944457</v>
      </c>
      <c r="I23" s="1" t="s">
        <v>28</v>
      </c>
      <c r="J23" s="6">
        <f>Q5</f>
        <v>0.95</v>
      </c>
      <c r="O23" t="s">
        <v>29</v>
      </c>
      <c r="P23" t="s">
        <v>30</v>
      </c>
      <c r="Q23">
        <f>Q20-Q21</f>
        <v>0</v>
      </c>
    </row>
    <row r="24" spans="1:18" x14ac:dyDescent="0.45">
      <c r="A24">
        <v>19.71</v>
      </c>
      <c r="B24">
        <f>(A24-$I$6)^2</f>
        <v>32.022866265624998</v>
      </c>
      <c r="D24">
        <v>22.058</v>
      </c>
      <c r="E24">
        <f>(D24-$J$6)^2</f>
        <v>1.7710069444442133E-3</v>
      </c>
      <c r="I24" s="1" t="s">
        <v>31</v>
      </c>
      <c r="J24">
        <f>ABS(I6-J6) - (J16*I10)</f>
        <v>5.5139929537431467</v>
      </c>
      <c r="K24" t="s">
        <v>32</v>
      </c>
    </row>
    <row r="25" spans="1:18" x14ac:dyDescent="0.45">
      <c r="A25">
        <v>16.004000000000001</v>
      </c>
      <c r="B25">
        <f>(A25-$I$6)^2</f>
        <v>3.8137207656250021</v>
      </c>
      <c r="D25">
        <v>21.157</v>
      </c>
      <c r="E25">
        <f>(D25-$J$6)^2</f>
        <v>0.73773784027778211</v>
      </c>
      <c r="I25" s="1" t="s">
        <v>33</v>
      </c>
      <c r="J25">
        <f>ABS(I6-J6)+(J16*I10)</f>
        <v>10.41559037959019</v>
      </c>
      <c r="K25" t="s">
        <v>34</v>
      </c>
    </row>
    <row r="26" spans="1:18" x14ac:dyDescent="0.45">
      <c r="P26" t="s">
        <v>35</v>
      </c>
      <c r="Q26">
        <f>I12^2 / (I12^2 + I3)</f>
        <v>0.48122424981950718</v>
      </c>
      <c r="R26" t="s">
        <v>36</v>
      </c>
    </row>
    <row r="27" spans="1:18" x14ac:dyDescent="0.45">
      <c r="I27" s="1" t="s">
        <v>37</v>
      </c>
      <c r="K27" t="s">
        <v>38</v>
      </c>
    </row>
  </sheetData>
  <mergeCells count="5">
    <mergeCell ref="I3:J3"/>
    <mergeCell ref="I10:J10"/>
    <mergeCell ref="G16:I16"/>
    <mergeCell ref="I8:J8"/>
    <mergeCell ref="I11:J11"/>
  </mergeCells>
  <hyperlinks>
    <hyperlink ref="Q10" r:id="rId1" xr:uid="{530581AE-F7C7-454A-A560-57E4F5D5D63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topLeftCell="B1" workbookViewId="0">
      <selection activeCell="R30" sqref="R30"/>
    </sheetView>
  </sheetViews>
  <sheetFormatPr defaultRowHeight="14.25" x14ac:dyDescent="0.45"/>
  <cols>
    <col min="1" max="1" width="9.06640625" hidden="1" customWidth="1"/>
    <col min="2" max="2" width="11.73046875" bestFit="1" customWidth="1"/>
  </cols>
  <sheetData>
    <row r="1" spans="1:2" x14ac:dyDescent="0.45">
      <c r="A1">
        <v>-4</v>
      </c>
      <c r="B1">
        <f>NORMDIST(A1,0,1,0)</f>
        <v>1.3383022576488537E-4</v>
      </c>
    </row>
    <row r="2" spans="1:2" x14ac:dyDescent="0.45">
      <c r="A2">
        <v>-3.75</v>
      </c>
      <c r="B2">
        <f t="shared" ref="B2:B33" si="0">NORMDIST(A2,0,1,0)</f>
        <v>3.5259568236744541E-4</v>
      </c>
    </row>
    <row r="3" spans="1:2" x14ac:dyDescent="0.45">
      <c r="A3">
        <v>-3.5</v>
      </c>
      <c r="B3">
        <f t="shared" si="0"/>
        <v>8.7268269504576015E-4</v>
      </c>
    </row>
    <row r="4" spans="1:2" x14ac:dyDescent="0.45">
      <c r="A4">
        <v>-3.25</v>
      </c>
      <c r="B4">
        <f t="shared" si="0"/>
        <v>2.0290480572997681E-3</v>
      </c>
    </row>
    <row r="5" spans="1:2" x14ac:dyDescent="0.45">
      <c r="A5">
        <v>-3</v>
      </c>
      <c r="B5">
        <f t="shared" si="0"/>
        <v>4.4318484119380075E-3</v>
      </c>
    </row>
    <row r="6" spans="1:2" x14ac:dyDescent="0.45">
      <c r="A6">
        <v>-2.75</v>
      </c>
      <c r="B6">
        <f t="shared" si="0"/>
        <v>9.0935625015910529E-3</v>
      </c>
    </row>
    <row r="7" spans="1:2" x14ac:dyDescent="0.45">
      <c r="A7">
        <v>-2.5</v>
      </c>
      <c r="B7">
        <f t="shared" si="0"/>
        <v>1.752830049356854E-2</v>
      </c>
    </row>
    <row r="8" spans="1:2" x14ac:dyDescent="0.45">
      <c r="A8">
        <v>-2.25</v>
      </c>
      <c r="B8">
        <f t="shared" si="0"/>
        <v>3.1739651835667418E-2</v>
      </c>
    </row>
    <row r="9" spans="1:2" x14ac:dyDescent="0.45">
      <c r="A9">
        <v>-2</v>
      </c>
      <c r="B9">
        <f t="shared" si="0"/>
        <v>5.3990966513188063E-2</v>
      </c>
    </row>
    <row r="10" spans="1:2" x14ac:dyDescent="0.45">
      <c r="A10">
        <v>-1.75</v>
      </c>
      <c r="B10">
        <f t="shared" si="0"/>
        <v>8.6277318826511532E-2</v>
      </c>
    </row>
    <row r="11" spans="1:2" x14ac:dyDescent="0.45">
      <c r="A11">
        <v>-1.5</v>
      </c>
      <c r="B11">
        <f t="shared" si="0"/>
        <v>0.12951759566589174</v>
      </c>
    </row>
    <row r="12" spans="1:2" x14ac:dyDescent="0.45">
      <c r="A12">
        <v>-1.25</v>
      </c>
      <c r="B12">
        <f t="shared" si="0"/>
        <v>0.18264908538902191</v>
      </c>
    </row>
    <row r="13" spans="1:2" x14ac:dyDescent="0.45">
      <c r="A13">
        <v>-1</v>
      </c>
      <c r="B13">
        <f t="shared" si="0"/>
        <v>0.24197072451914337</v>
      </c>
    </row>
    <row r="14" spans="1:2" x14ac:dyDescent="0.45">
      <c r="A14">
        <v>-0.75</v>
      </c>
      <c r="B14">
        <f t="shared" si="0"/>
        <v>0.30113743215480443</v>
      </c>
    </row>
    <row r="15" spans="1:2" x14ac:dyDescent="0.45">
      <c r="A15">
        <v>-0.5</v>
      </c>
      <c r="B15">
        <f t="shared" si="0"/>
        <v>0.35206532676429952</v>
      </c>
    </row>
    <row r="16" spans="1:2" x14ac:dyDescent="0.45">
      <c r="A16">
        <v>-0.25</v>
      </c>
      <c r="B16">
        <f t="shared" si="0"/>
        <v>0.38666811680284924</v>
      </c>
    </row>
    <row r="17" spans="1:2" x14ac:dyDescent="0.45">
      <c r="A17">
        <v>0</v>
      </c>
      <c r="B17">
        <f t="shared" si="0"/>
        <v>0.3989422804014327</v>
      </c>
    </row>
    <row r="18" spans="1:2" x14ac:dyDescent="0.45">
      <c r="A18">
        <v>0.25</v>
      </c>
      <c r="B18">
        <f t="shared" si="0"/>
        <v>0.38666811680284924</v>
      </c>
    </row>
    <row r="19" spans="1:2" x14ac:dyDescent="0.45">
      <c r="A19">
        <v>0.5</v>
      </c>
      <c r="B19">
        <f t="shared" si="0"/>
        <v>0.35206532676429952</v>
      </c>
    </row>
    <row r="20" spans="1:2" x14ac:dyDescent="0.45">
      <c r="A20">
        <v>0.75</v>
      </c>
      <c r="B20">
        <f t="shared" si="0"/>
        <v>0.30113743215480443</v>
      </c>
    </row>
    <row r="21" spans="1:2" x14ac:dyDescent="0.45">
      <c r="A21">
        <v>1</v>
      </c>
      <c r="B21">
        <f t="shared" si="0"/>
        <v>0.24197072451914337</v>
      </c>
    </row>
    <row r="22" spans="1:2" x14ac:dyDescent="0.45">
      <c r="A22">
        <v>1.25</v>
      </c>
      <c r="B22">
        <f t="shared" si="0"/>
        <v>0.18264908538902191</v>
      </c>
    </row>
    <row r="23" spans="1:2" x14ac:dyDescent="0.45">
      <c r="A23">
        <v>1.5</v>
      </c>
      <c r="B23">
        <f t="shared" si="0"/>
        <v>0.12951759566589174</v>
      </c>
    </row>
    <row r="24" spans="1:2" x14ac:dyDescent="0.45">
      <c r="A24">
        <v>1.75</v>
      </c>
      <c r="B24">
        <f t="shared" si="0"/>
        <v>8.6277318826511532E-2</v>
      </c>
    </row>
    <row r="25" spans="1:2" x14ac:dyDescent="0.45">
      <c r="A25">
        <v>2</v>
      </c>
      <c r="B25">
        <f t="shared" si="0"/>
        <v>5.3990966513188063E-2</v>
      </c>
    </row>
    <row r="26" spans="1:2" x14ac:dyDescent="0.45">
      <c r="A26">
        <v>2.25</v>
      </c>
      <c r="B26">
        <f t="shared" si="0"/>
        <v>3.1739651835667418E-2</v>
      </c>
    </row>
    <row r="27" spans="1:2" x14ac:dyDescent="0.45">
      <c r="A27">
        <v>2.5</v>
      </c>
      <c r="B27">
        <f t="shared" si="0"/>
        <v>1.752830049356854E-2</v>
      </c>
    </row>
    <row r="28" spans="1:2" x14ac:dyDescent="0.45">
      <c r="A28">
        <v>2.75</v>
      </c>
      <c r="B28">
        <f t="shared" si="0"/>
        <v>9.0935625015910529E-3</v>
      </c>
    </row>
    <row r="29" spans="1:2" x14ac:dyDescent="0.45">
      <c r="A29">
        <v>3</v>
      </c>
      <c r="B29">
        <f t="shared" si="0"/>
        <v>4.4318484119380075E-3</v>
      </c>
    </row>
    <row r="30" spans="1:2" x14ac:dyDescent="0.45">
      <c r="A30">
        <v>3.25</v>
      </c>
      <c r="B30">
        <f t="shared" si="0"/>
        <v>2.0290480572997681E-3</v>
      </c>
    </row>
    <row r="31" spans="1:2" x14ac:dyDescent="0.45">
      <c r="A31">
        <v>3.5</v>
      </c>
      <c r="B31">
        <f t="shared" si="0"/>
        <v>8.7268269504576015E-4</v>
      </c>
    </row>
    <row r="32" spans="1:2" x14ac:dyDescent="0.45">
      <c r="A32">
        <v>3.75</v>
      </c>
      <c r="B32">
        <f t="shared" si="0"/>
        <v>3.5259568236744541E-4</v>
      </c>
    </row>
    <row r="33" spans="1:2" x14ac:dyDescent="0.45">
      <c r="A33">
        <v>4</v>
      </c>
      <c r="B33">
        <f t="shared" si="0"/>
        <v>1.3383022576488537E-4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Stroop Effect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JUSTIN</dc:creator>
  <cp:lastModifiedBy>Justin Brown</cp:lastModifiedBy>
  <dcterms:created xsi:type="dcterms:W3CDTF">2018-01-02T02:46:27Z</dcterms:created>
  <dcterms:modified xsi:type="dcterms:W3CDTF">2018-01-10T22:12:42Z</dcterms:modified>
</cp:coreProperties>
</file>