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oily/Dropbox/Courses/UO/MAT3777/"/>
    </mc:Choice>
  </mc:AlternateContent>
  <xr:revisionPtr revIDLastSave="0" documentId="8_{22792EDB-A819-3144-BA19-882C4E696871}" xr6:coauthVersionLast="47" xr6:coauthVersionMax="47" xr10:uidLastSave="{00000000-0000-0000-0000-000000000000}"/>
  <bookViews>
    <workbookView xWindow="0" yWindow="460" windowWidth="33480" windowHeight="20560" xr2:uid="{24BC3088-61BC-4F61-BD46-FC79B104D4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F35" i="1"/>
  <c r="E35" i="1"/>
  <c r="F34" i="1"/>
  <c r="D35" i="1"/>
  <c r="D34" i="1"/>
  <c r="F30" i="1"/>
  <c r="E30" i="1"/>
  <c r="F32" i="1"/>
  <c r="F31" i="1"/>
  <c r="E32" i="1"/>
  <c r="D32" i="1"/>
  <c r="E31" i="1"/>
  <c r="U34" i="1"/>
  <c r="U33" i="1"/>
  <c r="L24" i="1"/>
  <c r="L23" i="1"/>
  <c r="D24" i="1"/>
  <c r="D31" i="1" s="1"/>
  <c r="D30" i="1"/>
  <c r="K22" i="1"/>
  <c r="J22" i="1"/>
  <c r="I22" i="1"/>
  <c r="H22" i="1"/>
  <c r="G22" i="1"/>
  <c r="F22" i="1"/>
  <c r="E22" i="1"/>
  <c r="D22" i="1"/>
  <c r="D29" i="1"/>
  <c r="K21" i="1"/>
  <c r="J21" i="1"/>
  <c r="I21" i="1"/>
  <c r="H21" i="1"/>
  <c r="G21" i="1"/>
  <c r="F21" i="1"/>
  <c r="E21" i="1"/>
  <c r="D21" i="1"/>
  <c r="K20" i="1"/>
  <c r="J20" i="1"/>
  <c r="I20" i="1"/>
  <c r="H20" i="1"/>
  <c r="G20" i="1"/>
  <c r="F20" i="1"/>
  <c r="E20" i="1"/>
  <c r="D20" i="1"/>
  <c r="K17" i="1"/>
  <c r="K23" i="1" s="1"/>
  <c r="J17" i="1"/>
  <c r="J23" i="1" s="1"/>
  <c r="I17" i="1"/>
  <c r="I23" i="1" s="1"/>
  <c r="H17" i="1"/>
  <c r="H23" i="1" s="1"/>
  <c r="G17" i="1"/>
  <c r="G23" i="1" s="1"/>
  <c r="F17" i="1"/>
  <c r="F23" i="1" s="1"/>
  <c r="E17" i="1"/>
  <c r="E23" i="1" s="1"/>
  <c r="D17" i="1"/>
  <c r="D23" i="1" s="1"/>
  <c r="K16" i="1"/>
  <c r="J16" i="1"/>
  <c r="I16" i="1"/>
  <c r="H16" i="1"/>
  <c r="G16" i="1"/>
  <c r="F16" i="1"/>
  <c r="E16" i="1"/>
  <c r="D16" i="1"/>
</calcChain>
</file>

<file path=xl/sharedStrings.xml><?xml version="1.0" encoding="utf-8"?>
<sst xmlns="http://schemas.openxmlformats.org/spreadsheetml/2006/main" count="26" uniqueCount="26">
  <si>
    <t>Parcelle</t>
  </si>
  <si>
    <t>Numéro du compartiment</t>
  </si>
  <si>
    <t>I</t>
  </si>
  <si>
    <t>II</t>
  </si>
  <si>
    <t>III</t>
  </si>
  <si>
    <t>IV</t>
  </si>
  <si>
    <t>V</t>
  </si>
  <si>
    <t>VI</t>
  </si>
  <si>
    <t>VII</t>
  </si>
  <si>
    <t>VIII</t>
  </si>
  <si>
    <t>s_i^2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</si>
  <si>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</si>
  <si>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N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</si>
  <si>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ybar_i</t>
  </si>
  <si>
    <t>Ni * ybar_i</t>
  </si>
  <si>
    <t>m</t>
  </si>
  <si>
    <t>Nbar</t>
  </si>
  <si>
    <t>M</t>
  </si>
  <si>
    <t>parcel_area</t>
  </si>
  <si>
    <t>EAS2D</t>
  </si>
  <si>
    <t>s_T^2</t>
  </si>
  <si>
    <t>Var(EAS2D)</t>
  </si>
  <si>
    <t>var_i</t>
  </si>
  <si>
    <t>N_i^2/Nbar^2*var_i</t>
  </si>
  <si>
    <t>Nbar_avg</t>
  </si>
  <si>
    <t>Marges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</si>
</sst>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"/>
    <numFmt numFmtId="197" formatCode="0E+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72" fontId="0" fillId="0" borderId="0" xfId="0" applyNumberFormat="1"/>
    <xf numFmtId="19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783A8-D7C2-4D74-87C8-95B3B776B641}">
  <dimension ref="C3:U35"/>
  <sheetViews>
    <sheetView tabSelected="1" workbookViewId="0">
      <selection activeCell="E35" sqref="E35"/>
    </sheetView>
  </sheetViews>
  <sheetFormatPr baseColWidth="10" defaultColWidth="8.83203125" defaultRowHeight="15" x14ac:dyDescent="0.2"/>
  <cols>
    <col min="3" max="3" width="11.83203125" bestFit="1" customWidth="1"/>
    <col min="4" max="5" width="13.6640625" bestFit="1" customWidth="1"/>
    <col min="6" max="6" width="32" bestFit="1" customWidth="1"/>
    <col min="7" max="11" width="13.6640625" bestFit="1" customWidth="1"/>
    <col min="12" max="12" width="12" bestFit="1" customWidth="1"/>
    <col min="21" max="21" width="11.83203125" bestFit="1" customWidth="1"/>
  </cols>
  <sheetData>
    <row r="3" spans="3:12" ht="15" customHeight="1" x14ac:dyDescent="0.2">
      <c r="C3" s="1" t="s">
        <v>0</v>
      </c>
      <c r="D3" s="7" t="s">
        <v>1</v>
      </c>
      <c r="E3" s="7"/>
      <c r="F3" s="7"/>
      <c r="G3" s="7"/>
      <c r="H3" s="7"/>
      <c r="I3" s="7"/>
      <c r="J3" s="7"/>
      <c r="K3" s="7"/>
      <c r="L3" s="2"/>
    </row>
    <row r="4" spans="3:12" ht="16" x14ac:dyDescent="0.2">
      <c r="C4" s="3"/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/>
    </row>
    <row r="5" spans="3:12" x14ac:dyDescent="0.2">
      <c r="C5" s="2">
        <v>1</v>
      </c>
      <c r="D5" s="2">
        <v>96</v>
      </c>
      <c r="E5" s="2">
        <v>98</v>
      </c>
      <c r="F5" s="2">
        <v>135</v>
      </c>
      <c r="G5" s="2">
        <v>142</v>
      </c>
      <c r="H5" s="2">
        <v>118</v>
      </c>
      <c r="I5" s="2">
        <v>80</v>
      </c>
      <c r="J5" s="2">
        <v>76</v>
      </c>
      <c r="K5" s="2">
        <v>110</v>
      </c>
      <c r="L5" s="3"/>
    </row>
    <row r="6" spans="3:12" x14ac:dyDescent="0.2">
      <c r="C6" s="2">
        <v>2</v>
      </c>
      <c r="D6" s="2">
        <v>100</v>
      </c>
      <c r="E6" s="2">
        <v>142</v>
      </c>
      <c r="F6" s="2">
        <v>88</v>
      </c>
      <c r="G6" s="2">
        <v>130</v>
      </c>
      <c r="H6" s="2">
        <v>95</v>
      </c>
      <c r="I6" s="2">
        <v>73</v>
      </c>
      <c r="J6" s="2">
        <v>62</v>
      </c>
      <c r="K6" s="2">
        <v>125</v>
      </c>
      <c r="L6" s="3"/>
    </row>
    <row r="7" spans="3:12" x14ac:dyDescent="0.2">
      <c r="C7" s="2">
        <v>3</v>
      </c>
      <c r="D7" s="2">
        <v>113</v>
      </c>
      <c r="E7" s="2">
        <v>143</v>
      </c>
      <c r="F7" s="2">
        <v>87</v>
      </c>
      <c r="G7" s="2">
        <v>106</v>
      </c>
      <c r="H7" s="2">
        <v>109</v>
      </c>
      <c r="I7" s="2">
        <v>96</v>
      </c>
      <c r="J7" s="2">
        <v>105</v>
      </c>
      <c r="K7" s="2">
        <v>77</v>
      </c>
      <c r="L7" s="3"/>
    </row>
    <row r="8" spans="3:12" x14ac:dyDescent="0.2">
      <c r="C8" s="2">
        <v>4</v>
      </c>
      <c r="D8" s="2">
        <v>112</v>
      </c>
      <c r="E8" s="2">
        <v>84</v>
      </c>
      <c r="F8" s="2">
        <v>108</v>
      </c>
      <c r="G8" s="2">
        <v>96</v>
      </c>
      <c r="H8" s="2">
        <v>147</v>
      </c>
      <c r="I8" s="2">
        <v>113</v>
      </c>
      <c r="J8" s="2">
        <v>125</v>
      </c>
      <c r="K8" s="2">
        <v>62</v>
      </c>
      <c r="L8" s="3"/>
    </row>
    <row r="9" spans="3:12" x14ac:dyDescent="0.2">
      <c r="C9" s="2">
        <v>5</v>
      </c>
      <c r="D9" s="2">
        <v>88</v>
      </c>
      <c r="E9" s="2">
        <v>89</v>
      </c>
      <c r="F9" s="2">
        <v>145</v>
      </c>
      <c r="G9" s="2">
        <v>91</v>
      </c>
      <c r="H9" s="2">
        <v>91</v>
      </c>
      <c r="I9" s="2">
        <v>125</v>
      </c>
      <c r="J9" s="2">
        <v>99</v>
      </c>
      <c r="K9" s="2">
        <v>70</v>
      </c>
      <c r="L9" s="3"/>
    </row>
    <row r="10" spans="3:12" x14ac:dyDescent="0.2">
      <c r="C10" s="2">
        <v>6</v>
      </c>
      <c r="D10" s="2">
        <v>139</v>
      </c>
      <c r="E10" s="2">
        <v>90</v>
      </c>
      <c r="F10" s="2">
        <v>129</v>
      </c>
      <c r="G10" s="2">
        <v>88</v>
      </c>
      <c r="H10" s="2">
        <v>125</v>
      </c>
      <c r="I10" s="2">
        <v>68</v>
      </c>
      <c r="J10" s="2">
        <v>64</v>
      </c>
      <c r="K10" s="2">
        <v>98</v>
      </c>
      <c r="L10" s="3"/>
    </row>
    <row r="11" spans="3:12" x14ac:dyDescent="0.2">
      <c r="C11" s="2">
        <v>7</v>
      </c>
      <c r="D11" s="2">
        <v>140</v>
      </c>
      <c r="E11" s="2">
        <v>89</v>
      </c>
      <c r="F11" s="2">
        <v>84</v>
      </c>
      <c r="G11" s="2">
        <v>99</v>
      </c>
      <c r="H11" s="2">
        <v>115</v>
      </c>
      <c r="I11" s="2">
        <v>130</v>
      </c>
      <c r="J11" s="2">
        <v>135</v>
      </c>
      <c r="K11" s="2">
        <v>65</v>
      </c>
      <c r="L11" s="3"/>
    </row>
    <row r="12" spans="3:12" x14ac:dyDescent="0.2">
      <c r="C12" s="2">
        <v>8</v>
      </c>
      <c r="D12" s="2">
        <v>143</v>
      </c>
      <c r="E12" s="2">
        <v>94</v>
      </c>
      <c r="F12" s="2">
        <v>96</v>
      </c>
      <c r="G12" s="2">
        <v>140</v>
      </c>
      <c r="H12" s="2">
        <v>132</v>
      </c>
      <c r="I12" s="2">
        <v>76</v>
      </c>
      <c r="J12" s="2">
        <v>78</v>
      </c>
      <c r="K12" s="2">
        <v>97</v>
      </c>
      <c r="L12" s="3"/>
    </row>
    <row r="13" spans="3:12" x14ac:dyDescent="0.2">
      <c r="C13" s="2">
        <v>9</v>
      </c>
      <c r="D13" s="2">
        <v>131</v>
      </c>
      <c r="E13" s="2">
        <v>125</v>
      </c>
      <c r="F13" s="2"/>
      <c r="G13" s="2">
        <v>98</v>
      </c>
      <c r="H13" s="2">
        <v>148</v>
      </c>
      <c r="I13" s="2">
        <v>84</v>
      </c>
      <c r="J13" s="2"/>
      <c r="K13" s="2">
        <v>106</v>
      </c>
      <c r="L13" s="3"/>
    </row>
    <row r="14" spans="3:12" x14ac:dyDescent="0.2">
      <c r="C14" s="2">
        <v>10</v>
      </c>
      <c r="D14" s="2"/>
      <c r="E14" s="2">
        <v>116</v>
      </c>
      <c r="F14" s="2"/>
      <c r="G14" s="2"/>
      <c r="H14" s="2"/>
      <c r="I14" s="2">
        <v>105</v>
      </c>
      <c r="J14" s="2"/>
      <c r="K14" s="2"/>
      <c r="L14" s="3"/>
    </row>
    <row r="15" spans="3:12" x14ac:dyDescent="0.2"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3:12" ht="18" x14ac:dyDescent="0.2">
      <c r="C16" s="4" t="s">
        <v>11</v>
      </c>
      <c r="D16" s="2">
        <f t="shared" ref="D16:K16" si="0">COUNT(D5:D14)</f>
        <v>9</v>
      </c>
      <c r="E16" s="2">
        <f t="shared" si="0"/>
        <v>10</v>
      </c>
      <c r="F16" s="2">
        <f t="shared" si="0"/>
        <v>8</v>
      </c>
      <c r="G16" s="2">
        <f t="shared" si="0"/>
        <v>9</v>
      </c>
      <c r="H16" s="2">
        <f t="shared" si="0"/>
        <v>9</v>
      </c>
      <c r="I16" s="2">
        <f t="shared" si="0"/>
        <v>10</v>
      </c>
      <c r="J16" s="2">
        <f t="shared" si="0"/>
        <v>8</v>
      </c>
      <c r="K16" s="2">
        <f t="shared" si="0"/>
        <v>9</v>
      </c>
      <c r="L16" s="2"/>
    </row>
    <row r="17" spans="3:12" x14ac:dyDescent="0.2">
      <c r="C17" s="6" t="s">
        <v>13</v>
      </c>
      <c r="D17" s="6">
        <f t="shared" ref="D17:K17" si="1">AVERAGE(D5:D14)</f>
        <v>118</v>
      </c>
      <c r="E17" s="6">
        <f t="shared" si="1"/>
        <v>107</v>
      </c>
      <c r="F17" s="6">
        <f t="shared" si="1"/>
        <v>109</v>
      </c>
      <c r="G17" s="6">
        <f t="shared" si="1"/>
        <v>110</v>
      </c>
      <c r="H17" s="6">
        <f t="shared" si="1"/>
        <v>120</v>
      </c>
      <c r="I17" s="6">
        <f t="shared" si="1"/>
        <v>95</v>
      </c>
      <c r="J17" s="6">
        <f t="shared" si="1"/>
        <v>93</v>
      </c>
      <c r="K17" s="6">
        <f t="shared" si="1"/>
        <v>90</v>
      </c>
      <c r="L17" s="6"/>
    </row>
    <row r="18" spans="3:12" x14ac:dyDescent="0.2"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3:12" ht="18" x14ac:dyDescent="0.2">
      <c r="C19" s="4" t="s">
        <v>12</v>
      </c>
      <c r="D19" s="2">
        <v>1760</v>
      </c>
      <c r="E19" s="2">
        <v>1975</v>
      </c>
      <c r="F19" s="2">
        <v>1615</v>
      </c>
      <c r="G19" s="2">
        <v>1785</v>
      </c>
      <c r="H19" s="2">
        <v>1775</v>
      </c>
      <c r="I19" s="2">
        <v>2050</v>
      </c>
      <c r="J19" s="2">
        <v>1680</v>
      </c>
      <c r="K19" s="2">
        <v>1865</v>
      </c>
      <c r="L19" s="2"/>
    </row>
    <row r="20" spans="3:12" ht="16" x14ac:dyDescent="0.2">
      <c r="C20" s="2" t="s">
        <v>10</v>
      </c>
      <c r="D20" s="5">
        <f t="shared" ref="D20:K20" si="2">VAR(D5:D14)</f>
        <v>436</v>
      </c>
      <c r="E20" s="5">
        <f t="shared" si="2"/>
        <v>515.77777777777783</v>
      </c>
      <c r="F20" s="5">
        <f t="shared" si="2"/>
        <v>584.57142857142856</v>
      </c>
      <c r="G20" s="5">
        <f t="shared" si="2"/>
        <v>455.75</v>
      </c>
      <c r="H20" s="5">
        <f t="shared" si="2"/>
        <v>412.25</v>
      </c>
      <c r="I20" s="5">
        <f t="shared" si="2"/>
        <v>496.66666666666669</v>
      </c>
      <c r="J20" s="5">
        <f t="shared" si="2"/>
        <v>754.85714285714289</v>
      </c>
      <c r="K20" s="5">
        <f t="shared" si="2"/>
        <v>496.5</v>
      </c>
      <c r="L20" s="2"/>
    </row>
    <row r="21" spans="3:12" ht="16" x14ac:dyDescent="0.2">
      <c r="C21" s="2" t="s">
        <v>22</v>
      </c>
      <c r="D21" s="5">
        <f t="shared" ref="D21:K21" si="3">D20/D16*(1-D16/D19)</f>
        <v>48.196717171717168</v>
      </c>
      <c r="E21" s="5">
        <f t="shared" si="3"/>
        <v>51.316624472573842</v>
      </c>
      <c r="F21" s="5">
        <f t="shared" si="3"/>
        <v>72.709464838567001</v>
      </c>
      <c r="G21" s="5">
        <f t="shared" si="3"/>
        <v>50.383566760037347</v>
      </c>
      <c r="H21" s="5">
        <f t="shared" si="3"/>
        <v>45.573302034428799</v>
      </c>
      <c r="I21" s="5">
        <f t="shared" si="3"/>
        <v>49.424390243902444</v>
      </c>
      <c r="J21" s="5">
        <f t="shared" si="3"/>
        <v>93.90782312925171</v>
      </c>
      <c r="K21" s="5">
        <f t="shared" si="3"/>
        <v>54.900446827524569</v>
      </c>
      <c r="L21" s="2"/>
    </row>
    <row r="22" spans="3:12" x14ac:dyDescent="0.2">
      <c r="C22" t="s">
        <v>23</v>
      </c>
      <c r="D22" s="8">
        <f>D19^2*D21/$D$29^2</f>
        <v>45.413743367321118</v>
      </c>
      <c r="E22" s="8">
        <f t="shared" ref="E22:K22" si="4">E19^2*E21/$D$29^2</f>
        <v>60.888712237056623</v>
      </c>
      <c r="F22" s="8">
        <f t="shared" si="4"/>
        <v>57.687339381853583</v>
      </c>
      <c r="G22" s="8">
        <f t="shared" si="4"/>
        <v>48.832601056037326</v>
      </c>
      <c r="H22" s="8">
        <f t="shared" si="4"/>
        <v>43.67689122982933</v>
      </c>
      <c r="I22" s="8">
        <f t="shared" si="4"/>
        <v>63.1820262860303</v>
      </c>
      <c r="J22" s="8">
        <f t="shared" si="4"/>
        <v>80.624093464187197</v>
      </c>
      <c r="K22" s="8">
        <f t="shared" si="4"/>
        <v>58.086881221011126</v>
      </c>
    </row>
    <row r="23" spans="3:12" x14ac:dyDescent="0.2">
      <c r="C23" t="s">
        <v>14</v>
      </c>
      <c r="D23">
        <f t="shared" ref="D23:K23" si="5">D19*D17</f>
        <v>207680</v>
      </c>
      <c r="E23">
        <f t="shared" si="5"/>
        <v>211325</v>
      </c>
      <c r="F23">
        <f t="shared" si="5"/>
        <v>176035</v>
      </c>
      <c r="G23">
        <f t="shared" si="5"/>
        <v>196350</v>
      </c>
      <c r="H23">
        <f t="shared" si="5"/>
        <v>213000</v>
      </c>
      <c r="I23">
        <f t="shared" si="5"/>
        <v>194750</v>
      </c>
      <c r="J23">
        <f t="shared" si="5"/>
        <v>156240</v>
      </c>
      <c r="K23">
        <f t="shared" si="5"/>
        <v>167850</v>
      </c>
      <c r="L23">
        <f>AVERAGE(D23:K23)</f>
        <v>190403.75</v>
      </c>
    </row>
    <row r="24" spans="3:12" x14ac:dyDescent="0.2">
      <c r="C24" t="s">
        <v>20</v>
      </c>
      <c r="D24">
        <f>VAR(D23:K23)</f>
        <v>454757176.78571427</v>
      </c>
      <c r="L24">
        <f>D29*D30*D26</f>
        <v>7616149.9999999991</v>
      </c>
    </row>
    <row r="25" spans="3:12" x14ac:dyDescent="0.2">
      <c r="C25" t="s">
        <v>15</v>
      </c>
      <c r="D25">
        <v>8</v>
      </c>
    </row>
    <row r="26" spans="3:12" x14ac:dyDescent="0.2">
      <c r="C26" t="s">
        <v>17</v>
      </c>
      <c r="D26">
        <v>40</v>
      </c>
    </row>
    <row r="27" spans="3:12" x14ac:dyDescent="0.2">
      <c r="C27" t="s">
        <v>18</v>
      </c>
      <c r="D27">
        <v>2.5000000000000001E-2</v>
      </c>
    </row>
    <row r="28" spans="3:12" x14ac:dyDescent="0.2">
      <c r="C28" t="s">
        <v>16</v>
      </c>
      <c r="D28">
        <v>1800</v>
      </c>
    </row>
    <row r="29" spans="3:12" x14ac:dyDescent="0.2">
      <c r="C29" t="s">
        <v>24</v>
      </c>
      <c r="D29">
        <f>AVERAGE(D19:K19)</f>
        <v>1813.125</v>
      </c>
    </row>
    <row r="30" spans="3:12" x14ac:dyDescent="0.2">
      <c r="C30" t="s">
        <v>19</v>
      </c>
      <c r="D30">
        <f>1/D25/D29*SUM(D23:K23)</f>
        <v>105.01413305756634</v>
      </c>
      <c r="E30">
        <f>D29*D30</f>
        <v>190403.74999999997</v>
      </c>
      <c r="F30">
        <f>D29*D26*D30</f>
        <v>7616149.9999999991</v>
      </c>
    </row>
    <row r="31" spans="3:12" x14ac:dyDescent="0.2">
      <c r="C31" t="s">
        <v>21</v>
      </c>
      <c r="D31">
        <f>1/D28^2/D26^2*(D26^2*D24/D25*(1-D25/D26)+D26/D25*SUM(D22:K22))</f>
        <v>14.035715775014607</v>
      </c>
      <c r="E31">
        <f>D31*D29^2</f>
        <v>46141324.552767068</v>
      </c>
      <c r="F31" s="9">
        <f>(D26*D29)^2*D31</f>
        <v>73826119284.427307</v>
      </c>
    </row>
    <row r="32" spans="3:12" x14ac:dyDescent="0.2">
      <c r="C32" t="s">
        <v>25</v>
      </c>
      <c r="D32">
        <f>2*SQRT(D31)</f>
        <v>7.4928541357788641</v>
      </c>
      <c r="E32">
        <f>2*SQRT(E31)</f>
        <v>13585.481154934052</v>
      </c>
      <c r="F32">
        <f>2*SQRT(F31)</f>
        <v>543419.24619736208</v>
      </c>
    </row>
    <row r="33" spans="4:21" x14ac:dyDescent="0.2">
      <c r="U33">
        <f>1/1800^2</f>
        <v>3.0864197530864198E-7</v>
      </c>
    </row>
    <row r="34" spans="4:21" x14ac:dyDescent="0.2">
      <c r="D34">
        <f>D30-D32</f>
        <v>97.52127892178747</v>
      </c>
      <c r="E34">
        <f>E30-E32</f>
        <v>176818.2688450659</v>
      </c>
      <c r="F34">
        <f>F30-F32</f>
        <v>7072730.7538026366</v>
      </c>
      <c r="U34">
        <f>1/1813^2</f>
        <v>3.0423164927932083E-7</v>
      </c>
    </row>
    <row r="35" spans="4:21" x14ac:dyDescent="0.2">
      <c r="D35">
        <f>D30+D32</f>
        <v>112.50698719334521</v>
      </c>
      <c r="E35">
        <f>E30+E32</f>
        <v>203989.23115493404</v>
      </c>
      <c r="F35">
        <f>F30+F32</f>
        <v>8159569.2461973615</v>
      </c>
    </row>
  </sheetData>
  <mergeCells count="11">
    <mergeCell ref="L17:L18"/>
    <mergeCell ref="D3:K3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Idlewyld Analytics and Consulting Services</dc:creator>
  <cp:lastModifiedBy>Patrick Boily</cp:lastModifiedBy>
  <dcterms:created xsi:type="dcterms:W3CDTF">2021-07-23T02:27:07Z</dcterms:created>
  <dcterms:modified xsi:type="dcterms:W3CDTF">2021-07-23T17:59:58Z</dcterms:modified>
</cp:coreProperties>
</file>