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__Study\Projects\Lua\AzurLaneScripts\src\"/>
    </mc:Choice>
  </mc:AlternateContent>
  <bookViews>
    <workbookView xWindow="0" yWindow="0" windowWidth="22260" windowHeight="12645" activeTab="3"/>
  </bookViews>
  <sheets>
    <sheet name="舰炮" sheetId="1" r:id="rId1"/>
    <sheet name="防空炮" sheetId="7" r:id="rId2"/>
    <sheet name="鱼雷" sheetId="3" r:id="rId3"/>
    <sheet name="舰载机" sheetId="4" r:id="rId4"/>
    <sheet name="设备" sheetId="6" r:id="rId5"/>
    <sheet name="附件" sheetId="5" r:id="rId6"/>
    <sheet name="Sheet1" sheetId="8" r:id="rId7"/>
  </sheets>
  <definedNames>
    <definedName name="_xlnm._FilterDatabase" localSheetId="1" hidden="1">防空炮!$A$1:$U$115</definedName>
    <definedName name="_xlnm._FilterDatabase" localSheetId="0" hidden="1">舰炮!$A$1:$AK$326</definedName>
    <definedName name="_xlnm._FilterDatabase" localSheetId="3" hidden="1">舰载机!$A$2:$CB$149</definedName>
    <definedName name="_xlnm._FilterDatabase" localSheetId="4" hidden="1">设备!$A$1:$AA$104</definedName>
    <definedName name="_xlnm._FilterDatabase" localSheetId="2" hidden="1">鱼雷!$A$1:$AD$89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7" i="3" l="1"/>
  <c r="AD7" i="3" s="1"/>
  <c r="Z3" i="3"/>
  <c r="AD3" i="3" s="1"/>
  <c r="Z9" i="3"/>
  <c r="AD9" i="3" s="1"/>
  <c r="Z5" i="3"/>
  <c r="AD5" i="3" s="1"/>
  <c r="Z12" i="3"/>
  <c r="AD12" i="3" s="1"/>
  <c r="Z4" i="3"/>
  <c r="AD4" i="3" s="1"/>
  <c r="Z11" i="3"/>
  <c r="AD11" i="3" s="1"/>
  <c r="Z8" i="3"/>
  <c r="AD8" i="3" s="1"/>
  <c r="Z15" i="3"/>
  <c r="AD15" i="3" s="1"/>
  <c r="Z6" i="3"/>
  <c r="AD6" i="3" s="1"/>
  <c r="Z13" i="3"/>
  <c r="AD13" i="3" s="1"/>
  <c r="Z17" i="3"/>
  <c r="AD17" i="3" s="1"/>
  <c r="Z23" i="3"/>
  <c r="AD23" i="3" s="1"/>
  <c r="Z16" i="3"/>
  <c r="AD16" i="3" s="1"/>
  <c r="Z18" i="3"/>
  <c r="AD18" i="3" s="1"/>
  <c r="Z21" i="3"/>
  <c r="AD21" i="3" s="1"/>
  <c r="Z29" i="3"/>
  <c r="AD29" i="3" s="1"/>
  <c r="Z20" i="3"/>
  <c r="AD20" i="3" s="1"/>
  <c r="Z26" i="3"/>
  <c r="AD26" i="3" s="1"/>
  <c r="Z14" i="3"/>
  <c r="AD14" i="3" s="1"/>
  <c r="Z27" i="3"/>
  <c r="AD27" i="3" s="1"/>
  <c r="Z32" i="3"/>
  <c r="AD32" i="3" s="1"/>
  <c r="Z24" i="3"/>
  <c r="AD24" i="3" s="1"/>
  <c r="Z10" i="3"/>
  <c r="AD10" i="3" s="1"/>
  <c r="Z22" i="3"/>
  <c r="AD22" i="3" s="1"/>
  <c r="Z36" i="3"/>
  <c r="AD36" i="3" s="1"/>
  <c r="Z47" i="3"/>
  <c r="AD47" i="3" s="1"/>
  <c r="Z42" i="3"/>
  <c r="AD42" i="3" s="1"/>
  <c r="Z54" i="3"/>
  <c r="AD54" i="3" s="1"/>
  <c r="Z44" i="3"/>
  <c r="AD44" i="3" s="1"/>
  <c r="Z55" i="3"/>
  <c r="AD55" i="3" s="1"/>
  <c r="Z38" i="3"/>
  <c r="AD38" i="3" s="1"/>
  <c r="Z51" i="3"/>
  <c r="AD51" i="3" s="1"/>
  <c r="Z25" i="3"/>
  <c r="AD25" i="3" s="1"/>
  <c r="Z28" i="3"/>
  <c r="AD28" i="3" s="1"/>
  <c r="Z39" i="3"/>
  <c r="AD39" i="3" s="1"/>
  <c r="Z37" i="3"/>
  <c r="AD37" i="3" s="1"/>
  <c r="Z43" i="3"/>
  <c r="AD43" i="3" s="1"/>
  <c r="Z19" i="3"/>
  <c r="AD19" i="3" s="1"/>
  <c r="Z35" i="3"/>
  <c r="AD35" i="3" s="1"/>
  <c r="Z34" i="3"/>
  <c r="AD34" i="3" s="1"/>
  <c r="Z46" i="3"/>
  <c r="AD46" i="3" s="1"/>
  <c r="Z30" i="3"/>
  <c r="AD30" i="3" s="1"/>
  <c r="Z40" i="3"/>
  <c r="AD40" i="3" s="1"/>
  <c r="Z33" i="3"/>
  <c r="AD33" i="3" s="1"/>
  <c r="Z31" i="3"/>
  <c r="AD31" i="3" s="1"/>
  <c r="Z45" i="3"/>
  <c r="AD45" i="3" s="1"/>
  <c r="Z58" i="3"/>
  <c r="AD58" i="3" s="1"/>
  <c r="Z65" i="3"/>
  <c r="AD65" i="3" s="1"/>
  <c r="Z64" i="3"/>
  <c r="AD64" i="3" s="1"/>
  <c r="Z60" i="3"/>
  <c r="AD60" i="3" s="1"/>
  <c r="Z49" i="3"/>
  <c r="AD49" i="3" s="1"/>
  <c r="Z53" i="3"/>
  <c r="AD53" i="3" s="1"/>
  <c r="Z41" i="3"/>
  <c r="AD41" i="3" s="1"/>
  <c r="Z63" i="3"/>
  <c r="AD63" i="3" s="1"/>
  <c r="Z70" i="3"/>
  <c r="AD70" i="3" s="1"/>
  <c r="Z50" i="3"/>
  <c r="AD50" i="3" s="1"/>
  <c r="Z48" i="3"/>
  <c r="AD48" i="3" s="1"/>
  <c r="Z52" i="3"/>
  <c r="AD52" i="3" s="1"/>
  <c r="Z67" i="3"/>
  <c r="AD67" i="3" s="1"/>
  <c r="Z71" i="3"/>
  <c r="AD71" i="3" s="1"/>
  <c r="Z76" i="3"/>
  <c r="AD76" i="3" s="1"/>
  <c r="Z78" i="3"/>
  <c r="AD78" i="3" s="1"/>
  <c r="Z72" i="3"/>
  <c r="AD72" i="3" s="1"/>
  <c r="Z75" i="3"/>
  <c r="AD75" i="3" s="1"/>
  <c r="Z59" i="3"/>
  <c r="AD59" i="3" s="1"/>
  <c r="Z57" i="3"/>
  <c r="AD57" i="3" s="1"/>
  <c r="Z66" i="3"/>
  <c r="AD66" i="3" s="1"/>
  <c r="Z61" i="3"/>
  <c r="AD61" i="3" s="1"/>
  <c r="Z62" i="3"/>
  <c r="AD62" i="3" s="1"/>
  <c r="Z68" i="3"/>
  <c r="AD68" i="3" s="1"/>
  <c r="Z56" i="3"/>
  <c r="AD56" i="3" s="1"/>
  <c r="Z77" i="3"/>
  <c r="AD77" i="3" s="1"/>
  <c r="Z73" i="3"/>
  <c r="AD73" i="3" s="1"/>
  <c r="Z79" i="3"/>
  <c r="AD79" i="3" s="1"/>
  <c r="Z69" i="3"/>
  <c r="AD69" i="3" s="1"/>
  <c r="Z74" i="3"/>
  <c r="AD74" i="3" s="1"/>
  <c r="Z80" i="3"/>
  <c r="AD80" i="3" s="1"/>
  <c r="Z83" i="3"/>
  <c r="AD83" i="3" s="1"/>
  <c r="Z86" i="3"/>
  <c r="AD86" i="3" s="1"/>
  <c r="Z87" i="3"/>
  <c r="AD87" i="3" s="1"/>
  <c r="Z81" i="3"/>
  <c r="AD81" i="3" s="1"/>
  <c r="Z85" i="3"/>
  <c r="AD85" i="3" s="1"/>
  <c r="Z88" i="3"/>
  <c r="AD88" i="3" s="1"/>
  <c r="Z82" i="3"/>
  <c r="AD82" i="3" s="1"/>
  <c r="Z89" i="3"/>
  <c r="AD89" i="3" s="1"/>
  <c r="Z84" i="3"/>
  <c r="AD84" i="3" s="1"/>
  <c r="Z2" i="3"/>
  <c r="AD2" i="3" s="1"/>
  <c r="Y7" i="3"/>
  <c r="AA7" i="3" s="1"/>
  <c r="Y3" i="3"/>
  <c r="AB3" i="3" s="1"/>
  <c r="Y9" i="3"/>
  <c r="AC9" i="3" s="1"/>
  <c r="Y5" i="3"/>
  <c r="AC5" i="3" s="1"/>
  <c r="Y12" i="3"/>
  <c r="AC12" i="3" s="1"/>
  <c r="Y4" i="3"/>
  <c r="AC4" i="3" s="1"/>
  <c r="Y11" i="3"/>
  <c r="AC11" i="3" s="1"/>
  <c r="Y8" i="3"/>
  <c r="AC8" i="3" s="1"/>
  <c r="Y15" i="3"/>
  <c r="AA15" i="3" s="1"/>
  <c r="Y6" i="3"/>
  <c r="AB6" i="3" s="1"/>
  <c r="Y13" i="3"/>
  <c r="AC13" i="3" s="1"/>
  <c r="Y17" i="3"/>
  <c r="AC17" i="3" s="1"/>
  <c r="Y23" i="3"/>
  <c r="AC23" i="3" s="1"/>
  <c r="Y16" i="3"/>
  <c r="AC16" i="3" s="1"/>
  <c r="Y18" i="3"/>
  <c r="AC18" i="3" s="1"/>
  <c r="Y21" i="3"/>
  <c r="AC21" i="3" s="1"/>
  <c r="Y29" i="3"/>
  <c r="AA29" i="3" s="1"/>
  <c r="Y20" i="3"/>
  <c r="AB20" i="3" s="1"/>
  <c r="Y26" i="3"/>
  <c r="AC26" i="3" s="1"/>
  <c r="Y14" i="3"/>
  <c r="AC14" i="3" s="1"/>
  <c r="Y27" i="3"/>
  <c r="AC27" i="3" s="1"/>
  <c r="Y32" i="3"/>
  <c r="AC32" i="3" s="1"/>
  <c r="Y24" i="3"/>
  <c r="AC24" i="3" s="1"/>
  <c r="Y10" i="3"/>
  <c r="AC10" i="3" s="1"/>
  <c r="Y22" i="3"/>
  <c r="AA22" i="3" s="1"/>
  <c r="Y36" i="3"/>
  <c r="AB36" i="3" s="1"/>
  <c r="Y47" i="3"/>
  <c r="AC47" i="3" s="1"/>
  <c r="Y42" i="3"/>
  <c r="AC42" i="3" s="1"/>
  <c r="Y54" i="3"/>
  <c r="AC54" i="3" s="1"/>
  <c r="Y44" i="3"/>
  <c r="AC44" i="3" s="1"/>
  <c r="Y55" i="3"/>
  <c r="AC55" i="3" s="1"/>
  <c r="Y38" i="3"/>
  <c r="AC38" i="3" s="1"/>
  <c r="Y51" i="3"/>
  <c r="AA51" i="3" s="1"/>
  <c r="Y25" i="3"/>
  <c r="AB25" i="3" s="1"/>
  <c r="Y28" i="3"/>
  <c r="AC28" i="3" s="1"/>
  <c r="Y39" i="3"/>
  <c r="AC39" i="3" s="1"/>
  <c r="Y37" i="3"/>
  <c r="AC37" i="3" s="1"/>
  <c r="Y43" i="3"/>
  <c r="AC43" i="3" s="1"/>
  <c r="Y19" i="3"/>
  <c r="AC19" i="3" s="1"/>
  <c r="Y35" i="3"/>
  <c r="AC35" i="3" s="1"/>
  <c r="Y34" i="3"/>
  <c r="AA34" i="3" s="1"/>
  <c r="Y46" i="3"/>
  <c r="AB46" i="3" s="1"/>
  <c r="Y30" i="3"/>
  <c r="AC30" i="3" s="1"/>
  <c r="Y40" i="3"/>
  <c r="AC40" i="3" s="1"/>
  <c r="Y33" i="3"/>
  <c r="AC33" i="3" s="1"/>
  <c r="Y31" i="3"/>
  <c r="AC31" i="3" s="1"/>
  <c r="Y45" i="3"/>
  <c r="AC45" i="3" s="1"/>
  <c r="Y58" i="3"/>
  <c r="AC58" i="3" s="1"/>
  <c r="Y65" i="3"/>
  <c r="AA65" i="3" s="1"/>
  <c r="Y64" i="3"/>
  <c r="AB64" i="3" s="1"/>
  <c r="Y60" i="3"/>
  <c r="AC60" i="3" s="1"/>
  <c r="Y49" i="3"/>
  <c r="AC49" i="3" s="1"/>
  <c r="Y53" i="3"/>
  <c r="AC53" i="3" s="1"/>
  <c r="Y41" i="3"/>
  <c r="AC41" i="3" s="1"/>
  <c r="Y63" i="3"/>
  <c r="AC63" i="3" s="1"/>
  <c r="Y70" i="3"/>
  <c r="AC70" i="3" s="1"/>
  <c r="Y50" i="3"/>
  <c r="AA50" i="3" s="1"/>
  <c r="Y48" i="3"/>
  <c r="AB48" i="3" s="1"/>
  <c r="Y52" i="3"/>
  <c r="AC52" i="3" s="1"/>
  <c r="Y67" i="3"/>
  <c r="AC67" i="3" s="1"/>
  <c r="Y71" i="3"/>
  <c r="AC71" i="3" s="1"/>
  <c r="Y76" i="3"/>
  <c r="AC76" i="3" s="1"/>
  <c r="Y78" i="3"/>
  <c r="AB78" i="3" s="1"/>
  <c r="Y72" i="3"/>
  <c r="AC72" i="3" s="1"/>
  <c r="Y75" i="3"/>
  <c r="AA75" i="3" s="1"/>
  <c r="Y59" i="3"/>
  <c r="AB59" i="3" s="1"/>
  <c r="Y57" i="3"/>
  <c r="AC57" i="3" s="1"/>
  <c r="Y66" i="3"/>
  <c r="AC66" i="3" s="1"/>
  <c r="Y61" i="3"/>
  <c r="AC61" i="3" s="1"/>
  <c r="Y62" i="3"/>
  <c r="AC62" i="3" s="1"/>
  <c r="Y68" i="3"/>
  <c r="AB68" i="3" s="1"/>
  <c r="Y56" i="3"/>
  <c r="AC56" i="3" s="1"/>
  <c r="Y77" i="3"/>
  <c r="AA77" i="3" s="1"/>
  <c r="Y73" i="3"/>
  <c r="AB73" i="3" s="1"/>
  <c r="Y79" i="3"/>
  <c r="AC79" i="3" s="1"/>
  <c r="Y69" i="3"/>
  <c r="AC69" i="3" s="1"/>
  <c r="Y74" i="3"/>
  <c r="AC74" i="3" s="1"/>
  <c r="Y80" i="3"/>
  <c r="AC80" i="3" s="1"/>
  <c r="Y83" i="3"/>
  <c r="AC83" i="3" s="1"/>
  <c r="Y86" i="3"/>
  <c r="AC86" i="3" s="1"/>
  <c r="Y87" i="3"/>
  <c r="AA87" i="3" s="1"/>
  <c r="Y81" i="3"/>
  <c r="AB81" i="3" s="1"/>
  <c r="Y85" i="3"/>
  <c r="AC85" i="3" s="1"/>
  <c r="Y88" i="3"/>
  <c r="AC88" i="3" s="1"/>
  <c r="Y82" i="3"/>
  <c r="AC82" i="3" s="1"/>
  <c r="Y89" i="3"/>
  <c r="AC89" i="3" s="1"/>
  <c r="Y84" i="3"/>
  <c r="AB84" i="3" s="1"/>
  <c r="Y2" i="3"/>
  <c r="AA2" i="3" s="1"/>
  <c r="AC59" i="3" l="1"/>
  <c r="AC6" i="3"/>
  <c r="AC3" i="3"/>
  <c r="AB63" i="3"/>
  <c r="AC48" i="3"/>
  <c r="AC15" i="3"/>
  <c r="AB65" i="3"/>
  <c r="AC64" i="3"/>
  <c r="AB34" i="3"/>
  <c r="AC46" i="3"/>
  <c r="AC7" i="3"/>
  <c r="AB51" i="3"/>
  <c r="AC25" i="3"/>
  <c r="AB87" i="3"/>
  <c r="AB22" i="3"/>
  <c r="AC36" i="3"/>
  <c r="AB77" i="3"/>
  <c r="AB29" i="3"/>
  <c r="AC81" i="3"/>
  <c r="AC20" i="3"/>
  <c r="AB75" i="3"/>
  <c r="AB15" i="3"/>
  <c r="AC73" i="3"/>
  <c r="AC29" i="3"/>
  <c r="AB50" i="3"/>
  <c r="AB7" i="3"/>
  <c r="AA86" i="3"/>
  <c r="AA56" i="3"/>
  <c r="AA72" i="3"/>
  <c r="AA70" i="3"/>
  <c r="AA58" i="3"/>
  <c r="AA35" i="3"/>
  <c r="AA38" i="3"/>
  <c r="AA10" i="3"/>
  <c r="AA21" i="3"/>
  <c r="AA8" i="3"/>
  <c r="AC2" i="3"/>
  <c r="AC87" i="3"/>
  <c r="AC77" i="3"/>
  <c r="AC75" i="3"/>
  <c r="AC50" i="3"/>
  <c r="AC65" i="3"/>
  <c r="AC34" i="3"/>
  <c r="AC51" i="3"/>
  <c r="AC22" i="3"/>
  <c r="AB86" i="3"/>
  <c r="AB56" i="3"/>
  <c r="AB72" i="3"/>
  <c r="AB70" i="3"/>
  <c r="AB58" i="3"/>
  <c r="AB35" i="3"/>
  <c r="AB38" i="3"/>
  <c r="AB10" i="3"/>
  <c r="AB21" i="3"/>
  <c r="AB8" i="3"/>
  <c r="AA84" i="3"/>
  <c r="AA83" i="3"/>
  <c r="AA68" i="3"/>
  <c r="AA78" i="3"/>
  <c r="AA63" i="3"/>
  <c r="AA45" i="3"/>
  <c r="AA19" i="3"/>
  <c r="AA55" i="3"/>
  <c r="AA24" i="3"/>
  <c r="AA18" i="3"/>
  <c r="AA11" i="3"/>
  <c r="AB45" i="3"/>
  <c r="AB19" i="3"/>
  <c r="AB55" i="3"/>
  <c r="AB24" i="3"/>
  <c r="AB18" i="3"/>
  <c r="AB11" i="3"/>
  <c r="AA89" i="3"/>
  <c r="AA80" i="3"/>
  <c r="AA62" i="3"/>
  <c r="AA76" i="3"/>
  <c r="AA41" i="3"/>
  <c r="AA31" i="3"/>
  <c r="AA43" i="3"/>
  <c r="AA44" i="3"/>
  <c r="AA32" i="3"/>
  <c r="AA16" i="3"/>
  <c r="AA4" i="3"/>
  <c r="AB2" i="3"/>
  <c r="AB83" i="3"/>
  <c r="AC84" i="3"/>
  <c r="AC68" i="3"/>
  <c r="AC78" i="3"/>
  <c r="AB89" i="3"/>
  <c r="AB80" i="3"/>
  <c r="AB62" i="3"/>
  <c r="AB76" i="3"/>
  <c r="AB41" i="3"/>
  <c r="AB31" i="3"/>
  <c r="AB43" i="3"/>
  <c r="AB44" i="3"/>
  <c r="AB32" i="3"/>
  <c r="AB16" i="3"/>
  <c r="AB4" i="3"/>
  <c r="AA82" i="3"/>
  <c r="AA74" i="3"/>
  <c r="AA61" i="3"/>
  <c r="AA71" i="3"/>
  <c r="AA53" i="3"/>
  <c r="AA33" i="3"/>
  <c r="AA37" i="3"/>
  <c r="AA54" i="3"/>
  <c r="AA27" i="3"/>
  <c r="AA23" i="3"/>
  <c r="AA12" i="3"/>
  <c r="AB82" i="3"/>
  <c r="AB74" i="3"/>
  <c r="AB61" i="3"/>
  <c r="AB71" i="3"/>
  <c r="AB53" i="3"/>
  <c r="AB33" i="3"/>
  <c r="AB37" i="3"/>
  <c r="AB54" i="3"/>
  <c r="AB27" i="3"/>
  <c r="AB23" i="3"/>
  <c r="AB12" i="3"/>
  <c r="AA88" i="3"/>
  <c r="AA69" i="3"/>
  <c r="AA66" i="3"/>
  <c r="AA67" i="3"/>
  <c r="AA49" i="3"/>
  <c r="AA40" i="3"/>
  <c r="AA39" i="3"/>
  <c r="AA42" i="3"/>
  <c r="AA14" i="3"/>
  <c r="AA17" i="3"/>
  <c r="AA5" i="3"/>
  <c r="AB88" i="3"/>
  <c r="AB69" i="3"/>
  <c r="AB66" i="3"/>
  <c r="AB67" i="3"/>
  <c r="AB49" i="3"/>
  <c r="AB40" i="3"/>
  <c r="AB39" i="3"/>
  <c r="AB42" i="3"/>
  <c r="AB14" i="3"/>
  <c r="AB17" i="3"/>
  <c r="AB5" i="3"/>
  <c r="AA85" i="3"/>
  <c r="AA79" i="3"/>
  <c r="AA57" i="3"/>
  <c r="AA52" i="3"/>
  <c r="AA60" i="3"/>
  <c r="AA30" i="3"/>
  <c r="AA28" i="3"/>
  <c r="AA47" i="3"/>
  <c r="AA26" i="3"/>
  <c r="AA13" i="3"/>
  <c r="AA9" i="3"/>
  <c r="AB85" i="3"/>
  <c r="AB79" i="3"/>
  <c r="AB57" i="3"/>
  <c r="AB52" i="3"/>
  <c r="AB60" i="3"/>
  <c r="AB30" i="3"/>
  <c r="AB28" i="3"/>
  <c r="AB47" i="3"/>
  <c r="AB26" i="3"/>
  <c r="AB13" i="3"/>
  <c r="AB9" i="3"/>
  <c r="AA81" i="3"/>
  <c r="AA73" i="3"/>
  <c r="AA59" i="3"/>
  <c r="AA48" i="3"/>
  <c r="AA64" i="3"/>
  <c r="AA46" i="3"/>
  <c r="AA25" i="3"/>
  <c r="AA36" i="3"/>
  <c r="AA20" i="3"/>
  <c r="AA6" i="3"/>
  <c r="AA3" i="3"/>
  <c r="BO86" i="4"/>
  <c r="BO87" i="4"/>
  <c r="BO88" i="4"/>
  <c r="BO89" i="4"/>
  <c r="BO90" i="4"/>
  <c r="BO91" i="4"/>
  <c r="BO92" i="4"/>
  <c r="BO93" i="4"/>
  <c r="BO94" i="4"/>
  <c r="BO95" i="4"/>
  <c r="BO96" i="4"/>
  <c r="BO97" i="4"/>
  <c r="BO98" i="4"/>
  <c r="BO99" i="4"/>
  <c r="BO100" i="4"/>
  <c r="BO101" i="4"/>
  <c r="BO102" i="4"/>
  <c r="BO103" i="4"/>
  <c r="BO104" i="4"/>
  <c r="BO105" i="4"/>
  <c r="BO106" i="4"/>
  <c r="BO107" i="4"/>
  <c r="BO108" i="4"/>
  <c r="BO109" i="4"/>
  <c r="BO110" i="4"/>
  <c r="BO111" i="4"/>
  <c r="BO112" i="4"/>
  <c r="BO113" i="4"/>
  <c r="BO114" i="4"/>
  <c r="BO115" i="4"/>
  <c r="BO116" i="4"/>
  <c r="BO117" i="4"/>
  <c r="BO118" i="4"/>
  <c r="BO119" i="4"/>
  <c r="BO120" i="4"/>
  <c r="BO121" i="4"/>
  <c r="BO122" i="4"/>
  <c r="BO123" i="4"/>
  <c r="BO124" i="4"/>
  <c r="BO125" i="4"/>
  <c r="BO126" i="4"/>
  <c r="BO127" i="4"/>
  <c r="BO128" i="4"/>
  <c r="BO49" i="4"/>
  <c r="BO14" i="4"/>
  <c r="BO27" i="4"/>
  <c r="BO9" i="4"/>
  <c r="BO12" i="4"/>
  <c r="BO79" i="4"/>
  <c r="BO60" i="4"/>
  <c r="BO52" i="4"/>
  <c r="BO78" i="4"/>
  <c r="BO48" i="4"/>
  <c r="BO53" i="4"/>
  <c r="BO38" i="4"/>
  <c r="BO32" i="4"/>
  <c r="BO39" i="4"/>
  <c r="BO3" i="4"/>
  <c r="BO6" i="4"/>
  <c r="BO13" i="4"/>
  <c r="BO26" i="4"/>
  <c r="BO42" i="4"/>
  <c r="BO44" i="4"/>
  <c r="BO43" i="4"/>
  <c r="BO16" i="4"/>
  <c r="BO30" i="4"/>
  <c r="BO58" i="4"/>
  <c r="BO81" i="4"/>
  <c r="BO29" i="4"/>
  <c r="BO65" i="4"/>
  <c r="BO66" i="4"/>
  <c r="BO10" i="4"/>
  <c r="BO22" i="4"/>
  <c r="BO4" i="4"/>
  <c r="BO5" i="4"/>
  <c r="BO61" i="4"/>
  <c r="BO37" i="4"/>
  <c r="BO50" i="4"/>
  <c r="BO11" i="4"/>
  <c r="BO23" i="4"/>
  <c r="BW83" i="4" l="1"/>
  <c r="BZ83" i="4" s="1"/>
  <c r="BX83" i="4"/>
  <c r="CA83" i="4" s="1"/>
  <c r="BY83" i="4"/>
  <c r="CB83" i="4" s="1"/>
  <c r="BW133" i="4"/>
  <c r="BZ133" i="4" s="1"/>
  <c r="BX133" i="4"/>
  <c r="CA133" i="4" s="1"/>
  <c r="BY133" i="4"/>
  <c r="CB133" i="4" s="1"/>
  <c r="BW44" i="4"/>
  <c r="BZ44" i="4" s="1"/>
  <c r="BX44" i="4"/>
  <c r="CA44" i="4" s="1"/>
  <c r="BY44" i="4"/>
  <c r="CB44" i="4" s="1"/>
  <c r="BW43" i="4"/>
  <c r="BZ43" i="4" s="1"/>
  <c r="BX43" i="4"/>
  <c r="CA43" i="4" s="1"/>
  <c r="BY43" i="4"/>
  <c r="CB43" i="4" s="1"/>
  <c r="BW92" i="4"/>
  <c r="BZ92" i="4" s="1"/>
  <c r="BX92" i="4"/>
  <c r="CA92" i="4" s="1"/>
  <c r="BY92" i="4"/>
  <c r="CB92" i="4" s="1"/>
  <c r="BW67" i="4"/>
  <c r="BZ67" i="4" s="1"/>
  <c r="BX67" i="4"/>
  <c r="CA67" i="4" s="1"/>
  <c r="BY67" i="4"/>
  <c r="CB67" i="4" s="1"/>
  <c r="BW70" i="4"/>
  <c r="BZ70" i="4" s="1"/>
  <c r="BX70" i="4"/>
  <c r="CA70" i="4" s="1"/>
  <c r="BY70" i="4"/>
  <c r="CB70" i="4" s="1"/>
  <c r="BW109" i="4"/>
  <c r="BZ109" i="4" s="1"/>
  <c r="BX109" i="4"/>
  <c r="CA109" i="4" s="1"/>
  <c r="BY109" i="4"/>
  <c r="CB109" i="4" s="1"/>
  <c r="BW25" i="4"/>
  <c r="BZ25" i="4" s="1"/>
  <c r="BX25" i="4"/>
  <c r="CA25" i="4" s="1"/>
  <c r="BY25" i="4"/>
  <c r="CB25" i="4" s="1"/>
  <c r="BW112" i="4"/>
  <c r="BZ112" i="4" s="1"/>
  <c r="BX112" i="4"/>
  <c r="CA112" i="4" s="1"/>
  <c r="BY112" i="4"/>
  <c r="CB112" i="4" s="1"/>
  <c r="BW57" i="4"/>
  <c r="BZ57" i="4" s="1"/>
  <c r="BX57" i="4"/>
  <c r="CA57" i="4" s="1"/>
  <c r="BY57" i="4"/>
  <c r="CB57" i="4" s="1"/>
  <c r="BW68" i="4"/>
  <c r="BZ68" i="4" s="1"/>
  <c r="BX68" i="4"/>
  <c r="CA68" i="4" s="1"/>
  <c r="BY68" i="4"/>
  <c r="CB68" i="4" s="1"/>
  <c r="BW125" i="4"/>
  <c r="BZ125" i="4" s="1"/>
  <c r="BX125" i="4"/>
  <c r="CA125" i="4" s="1"/>
  <c r="BY125" i="4"/>
  <c r="CB125" i="4" s="1"/>
  <c r="BW13" i="4"/>
  <c r="BZ13" i="4" s="1"/>
  <c r="BX13" i="4"/>
  <c r="CA13" i="4" s="1"/>
  <c r="BY13" i="4"/>
  <c r="CB13" i="4" s="1"/>
  <c r="BW120" i="4"/>
  <c r="BZ120" i="4" s="1"/>
  <c r="BX120" i="4"/>
  <c r="CA120" i="4" s="1"/>
  <c r="BY120" i="4"/>
  <c r="CB120" i="4" s="1"/>
  <c r="BW118" i="4"/>
  <c r="BZ118" i="4" s="1"/>
  <c r="BX118" i="4"/>
  <c r="CA118" i="4" s="1"/>
  <c r="BY118" i="4"/>
  <c r="CB118" i="4" s="1"/>
  <c r="BW97" i="4"/>
  <c r="BZ97" i="4" s="1"/>
  <c r="BX97" i="4"/>
  <c r="CA97" i="4" s="1"/>
  <c r="BY97" i="4"/>
  <c r="CB97" i="4" s="1"/>
  <c r="BW16" i="4"/>
  <c r="BZ16" i="4" s="1"/>
  <c r="BX16" i="4"/>
  <c r="CA16" i="4" s="1"/>
  <c r="BY16" i="4"/>
  <c r="CB16" i="4" s="1"/>
  <c r="BW76" i="4"/>
  <c r="BZ76" i="4" s="1"/>
  <c r="BX76" i="4"/>
  <c r="CA76" i="4" s="1"/>
  <c r="BY76" i="4"/>
  <c r="CB76" i="4" s="1"/>
  <c r="BW48" i="4"/>
  <c r="BZ48" i="4" s="1"/>
  <c r="BX48" i="4"/>
  <c r="CA48" i="4" s="1"/>
  <c r="BY48" i="4"/>
  <c r="CB48" i="4" s="1"/>
  <c r="BW40" i="4"/>
  <c r="BZ40" i="4" s="1"/>
  <c r="BX40" i="4"/>
  <c r="CA40" i="4" s="1"/>
  <c r="BY40" i="4"/>
  <c r="CB40" i="4" s="1"/>
  <c r="BW30" i="4"/>
  <c r="BZ30" i="4" s="1"/>
  <c r="BX30" i="4"/>
  <c r="CA30" i="4" s="1"/>
  <c r="BY30" i="4"/>
  <c r="CB30" i="4" s="1"/>
  <c r="BW7" i="4"/>
  <c r="BZ7" i="4" s="1"/>
  <c r="BX7" i="4"/>
  <c r="CA7" i="4" s="1"/>
  <c r="BY7" i="4"/>
  <c r="CB7" i="4" s="1"/>
  <c r="BW17" i="4"/>
  <c r="BZ17" i="4" s="1"/>
  <c r="BX17" i="4"/>
  <c r="CA17" i="4" s="1"/>
  <c r="BY17" i="4"/>
  <c r="CB17" i="4" s="1"/>
  <c r="BW15" i="4"/>
  <c r="BZ15" i="4" s="1"/>
  <c r="BX15" i="4"/>
  <c r="CA15" i="4" s="1"/>
  <c r="BY15" i="4"/>
  <c r="CB15" i="4" s="1"/>
  <c r="BW28" i="4"/>
  <c r="BZ28" i="4" s="1"/>
  <c r="BX28" i="4"/>
  <c r="CA28" i="4" s="1"/>
  <c r="BY28" i="4"/>
  <c r="CB28" i="4" s="1"/>
  <c r="BW138" i="4"/>
  <c r="BZ138" i="4" s="1"/>
  <c r="BX138" i="4"/>
  <c r="CA138" i="4" s="1"/>
  <c r="BY138" i="4"/>
  <c r="CB138" i="4" s="1"/>
  <c r="BW87" i="4"/>
  <c r="BZ87" i="4" s="1"/>
  <c r="BX87" i="4"/>
  <c r="CA87" i="4" s="1"/>
  <c r="BY87" i="4"/>
  <c r="CB87" i="4" s="1"/>
  <c r="BW93" i="4"/>
  <c r="BZ93" i="4" s="1"/>
  <c r="BX93" i="4"/>
  <c r="CA93" i="4" s="1"/>
  <c r="BY93" i="4"/>
  <c r="CB93" i="4" s="1"/>
  <c r="BW77" i="4"/>
  <c r="BZ77" i="4" s="1"/>
  <c r="BX77" i="4"/>
  <c r="CA77" i="4" s="1"/>
  <c r="BY77" i="4"/>
  <c r="CB77" i="4" s="1"/>
  <c r="BW105" i="4"/>
  <c r="BZ105" i="4" s="1"/>
  <c r="BX105" i="4"/>
  <c r="CA105" i="4" s="1"/>
  <c r="BY105" i="4"/>
  <c r="CB105" i="4" s="1"/>
  <c r="BW106" i="4"/>
  <c r="BZ106" i="4" s="1"/>
  <c r="BX106" i="4"/>
  <c r="CA106" i="4" s="1"/>
  <c r="BY106" i="4"/>
  <c r="CB106" i="4" s="1"/>
  <c r="BW58" i="4"/>
  <c r="BZ58" i="4" s="1"/>
  <c r="BX58" i="4"/>
  <c r="CA58" i="4" s="1"/>
  <c r="BY58" i="4"/>
  <c r="CB58" i="4" s="1"/>
  <c r="BW8" i="4"/>
  <c r="BZ8" i="4" s="1"/>
  <c r="BX8" i="4"/>
  <c r="CA8" i="4" s="1"/>
  <c r="BY8" i="4"/>
  <c r="CB8" i="4" s="1"/>
  <c r="BW127" i="4"/>
  <c r="BZ127" i="4" s="1"/>
  <c r="BX127" i="4"/>
  <c r="CA127" i="4" s="1"/>
  <c r="BY127" i="4"/>
  <c r="CB127" i="4" s="1"/>
  <c r="BW143" i="4"/>
  <c r="BZ143" i="4" s="1"/>
  <c r="BX143" i="4"/>
  <c r="CA143" i="4" s="1"/>
  <c r="BY143" i="4"/>
  <c r="CB143" i="4" s="1"/>
  <c r="BW52" i="4"/>
  <c r="BZ52" i="4" s="1"/>
  <c r="BX52" i="4"/>
  <c r="CA52" i="4" s="1"/>
  <c r="BY52" i="4"/>
  <c r="CB52" i="4" s="1"/>
  <c r="BW132" i="4"/>
  <c r="BZ132" i="4" s="1"/>
  <c r="BX132" i="4"/>
  <c r="CA132" i="4" s="1"/>
  <c r="BY132" i="4"/>
  <c r="CB132" i="4" s="1"/>
  <c r="BW14" i="4"/>
  <c r="BZ14" i="4" s="1"/>
  <c r="BX14" i="4"/>
  <c r="CA14" i="4" s="1"/>
  <c r="BY14" i="4"/>
  <c r="CB14" i="4" s="1"/>
  <c r="BW104" i="4"/>
  <c r="BZ104" i="4" s="1"/>
  <c r="BX104" i="4"/>
  <c r="CA104" i="4" s="1"/>
  <c r="BY104" i="4"/>
  <c r="CB104" i="4" s="1"/>
  <c r="BW19" i="4"/>
  <c r="BZ19" i="4" s="1"/>
  <c r="BX19" i="4"/>
  <c r="CA19" i="4" s="1"/>
  <c r="BY19" i="4"/>
  <c r="CB19" i="4" s="1"/>
  <c r="BW72" i="4"/>
  <c r="BZ72" i="4" s="1"/>
  <c r="BX72" i="4"/>
  <c r="CA72" i="4" s="1"/>
  <c r="BY72" i="4"/>
  <c r="CB72" i="4" s="1"/>
  <c r="BW74" i="4"/>
  <c r="BZ74" i="4" s="1"/>
  <c r="BX74" i="4"/>
  <c r="CA74" i="4" s="1"/>
  <c r="BY74" i="4"/>
  <c r="CB74" i="4" s="1"/>
  <c r="BW101" i="4"/>
  <c r="BZ101" i="4" s="1"/>
  <c r="BX101" i="4"/>
  <c r="CA101" i="4" s="1"/>
  <c r="BY101" i="4"/>
  <c r="CB101" i="4" s="1"/>
  <c r="BW137" i="4"/>
  <c r="BZ137" i="4" s="1"/>
  <c r="BX137" i="4"/>
  <c r="CA137" i="4" s="1"/>
  <c r="BY137" i="4"/>
  <c r="CB137" i="4" s="1"/>
  <c r="BW3" i="4"/>
  <c r="BZ3" i="4" s="1"/>
  <c r="BX3" i="4"/>
  <c r="CA3" i="4" s="1"/>
  <c r="BY3" i="4"/>
  <c r="CB3" i="4" s="1"/>
  <c r="BW124" i="4"/>
  <c r="BZ124" i="4" s="1"/>
  <c r="BX124" i="4"/>
  <c r="CA124" i="4" s="1"/>
  <c r="BY124" i="4"/>
  <c r="CB124" i="4" s="1"/>
  <c r="BW103" i="4"/>
  <c r="BZ103" i="4" s="1"/>
  <c r="BX103" i="4"/>
  <c r="CA103" i="4" s="1"/>
  <c r="BY103" i="4"/>
  <c r="CB103" i="4" s="1"/>
  <c r="BW24" i="4"/>
  <c r="BZ24" i="4" s="1"/>
  <c r="BX24" i="4"/>
  <c r="CA24" i="4" s="1"/>
  <c r="BY24" i="4"/>
  <c r="CB24" i="4" s="1"/>
  <c r="BW145" i="4"/>
  <c r="BZ145" i="4" s="1"/>
  <c r="BX145" i="4"/>
  <c r="CA145" i="4" s="1"/>
  <c r="BY145" i="4"/>
  <c r="CB145" i="4" s="1"/>
  <c r="BW55" i="4"/>
  <c r="BZ55" i="4" s="1"/>
  <c r="BX55" i="4"/>
  <c r="CA55" i="4" s="1"/>
  <c r="BY55" i="4"/>
  <c r="CB55" i="4" s="1"/>
  <c r="BW116" i="4"/>
  <c r="BZ116" i="4" s="1"/>
  <c r="BX116" i="4"/>
  <c r="CA116" i="4" s="1"/>
  <c r="BY116" i="4"/>
  <c r="CB116" i="4" s="1"/>
  <c r="BW81" i="4"/>
  <c r="BZ81" i="4" s="1"/>
  <c r="BX81" i="4"/>
  <c r="CA81" i="4" s="1"/>
  <c r="BY81" i="4"/>
  <c r="CB81" i="4" s="1"/>
  <c r="BW110" i="4"/>
  <c r="BZ110" i="4" s="1"/>
  <c r="BX110" i="4"/>
  <c r="CA110" i="4" s="1"/>
  <c r="BY110" i="4"/>
  <c r="CB110" i="4" s="1"/>
  <c r="BW62" i="4"/>
  <c r="BZ62" i="4" s="1"/>
  <c r="BX62" i="4"/>
  <c r="CA62" i="4" s="1"/>
  <c r="BY62" i="4"/>
  <c r="CB62" i="4" s="1"/>
  <c r="BW131" i="4"/>
  <c r="BZ131" i="4" s="1"/>
  <c r="BX131" i="4"/>
  <c r="CA131" i="4" s="1"/>
  <c r="BY131" i="4"/>
  <c r="CB131" i="4" s="1"/>
  <c r="BW71" i="4"/>
  <c r="BZ71" i="4" s="1"/>
  <c r="BX71" i="4"/>
  <c r="CA71" i="4" s="1"/>
  <c r="BY71" i="4"/>
  <c r="CB71" i="4" s="1"/>
  <c r="BW42" i="4"/>
  <c r="BZ42" i="4" s="1"/>
  <c r="BX42" i="4"/>
  <c r="CA42" i="4" s="1"/>
  <c r="BY42" i="4"/>
  <c r="CB42" i="4" s="1"/>
  <c r="BW73" i="4"/>
  <c r="BZ73" i="4" s="1"/>
  <c r="BX73" i="4"/>
  <c r="CA73" i="4" s="1"/>
  <c r="BY73" i="4"/>
  <c r="CB73" i="4" s="1"/>
  <c r="BW146" i="4"/>
  <c r="BZ146" i="4" s="1"/>
  <c r="BX146" i="4"/>
  <c r="CA146" i="4" s="1"/>
  <c r="BY146" i="4"/>
  <c r="CB146" i="4" s="1"/>
  <c r="BW29" i="4"/>
  <c r="BZ29" i="4" s="1"/>
  <c r="BX29" i="4"/>
  <c r="CA29" i="4" s="1"/>
  <c r="BY29" i="4"/>
  <c r="CB29" i="4" s="1"/>
  <c r="BW140" i="4"/>
  <c r="BZ140" i="4" s="1"/>
  <c r="BX140" i="4"/>
  <c r="CA140" i="4" s="1"/>
  <c r="BY140" i="4"/>
  <c r="CB140" i="4" s="1"/>
  <c r="BW113" i="4"/>
  <c r="BZ113" i="4" s="1"/>
  <c r="BX113" i="4"/>
  <c r="CA113" i="4" s="1"/>
  <c r="BY113" i="4"/>
  <c r="CB113" i="4" s="1"/>
  <c r="BW144" i="4"/>
  <c r="BZ144" i="4" s="1"/>
  <c r="BX144" i="4"/>
  <c r="CA144" i="4" s="1"/>
  <c r="BY144" i="4"/>
  <c r="CB144" i="4" s="1"/>
  <c r="BW128" i="4"/>
  <c r="BZ128" i="4" s="1"/>
  <c r="BX128" i="4"/>
  <c r="CA128" i="4" s="1"/>
  <c r="BY128" i="4"/>
  <c r="CB128" i="4" s="1"/>
  <c r="BW27" i="4"/>
  <c r="BZ27" i="4" s="1"/>
  <c r="BX27" i="4"/>
  <c r="CA27" i="4" s="1"/>
  <c r="BY27" i="4"/>
  <c r="CB27" i="4" s="1"/>
  <c r="BW99" i="4"/>
  <c r="BZ99" i="4" s="1"/>
  <c r="BX99" i="4"/>
  <c r="CA99" i="4" s="1"/>
  <c r="BY99" i="4"/>
  <c r="CB99" i="4" s="1"/>
  <c r="BW89" i="4"/>
  <c r="BZ89" i="4" s="1"/>
  <c r="BX89" i="4"/>
  <c r="CA89" i="4" s="1"/>
  <c r="BY89" i="4"/>
  <c r="CB89" i="4" s="1"/>
  <c r="BW95" i="4"/>
  <c r="BZ95" i="4" s="1"/>
  <c r="BX95" i="4"/>
  <c r="CA95" i="4" s="1"/>
  <c r="BY95" i="4"/>
  <c r="CB95" i="4" s="1"/>
  <c r="BW82" i="4"/>
  <c r="BZ82" i="4" s="1"/>
  <c r="BX82" i="4"/>
  <c r="CA82" i="4" s="1"/>
  <c r="BY82" i="4"/>
  <c r="CB82" i="4" s="1"/>
  <c r="BW63" i="4"/>
  <c r="BZ63" i="4" s="1"/>
  <c r="BX63" i="4"/>
  <c r="CA63" i="4" s="1"/>
  <c r="BY63" i="4"/>
  <c r="CB63" i="4" s="1"/>
  <c r="BW84" i="4"/>
  <c r="BZ84" i="4" s="1"/>
  <c r="BX84" i="4"/>
  <c r="CA84" i="4" s="1"/>
  <c r="BY84" i="4"/>
  <c r="CB84" i="4" s="1"/>
  <c r="BW6" i="4"/>
  <c r="BZ6" i="4" s="1"/>
  <c r="BX6" i="4"/>
  <c r="CA6" i="4" s="1"/>
  <c r="BY6" i="4"/>
  <c r="CB6" i="4" s="1"/>
  <c r="BW142" i="4"/>
  <c r="BZ142" i="4" s="1"/>
  <c r="BX142" i="4"/>
  <c r="CA142" i="4" s="1"/>
  <c r="BY142" i="4"/>
  <c r="CB142" i="4" s="1"/>
  <c r="BW134" i="4"/>
  <c r="BZ134" i="4" s="1"/>
  <c r="BX134" i="4"/>
  <c r="CA134" i="4" s="1"/>
  <c r="BY134" i="4"/>
  <c r="CB134" i="4" s="1"/>
  <c r="BW121" i="4"/>
  <c r="BZ121" i="4" s="1"/>
  <c r="BX121" i="4"/>
  <c r="CA121" i="4" s="1"/>
  <c r="BY121" i="4"/>
  <c r="CB121" i="4" s="1"/>
  <c r="BW100" i="4"/>
  <c r="BZ100" i="4" s="1"/>
  <c r="BX100" i="4"/>
  <c r="CA100" i="4" s="1"/>
  <c r="BY100" i="4"/>
  <c r="CB100" i="4" s="1"/>
  <c r="BW65" i="4"/>
  <c r="BZ65" i="4" s="1"/>
  <c r="BX65" i="4"/>
  <c r="CA65" i="4" s="1"/>
  <c r="BY65" i="4"/>
  <c r="CB65" i="4" s="1"/>
  <c r="BW130" i="4"/>
  <c r="BZ130" i="4" s="1"/>
  <c r="BX130" i="4"/>
  <c r="CA130" i="4" s="1"/>
  <c r="BY130" i="4"/>
  <c r="CB130" i="4" s="1"/>
  <c r="BW114" i="4"/>
  <c r="BZ114" i="4" s="1"/>
  <c r="BX114" i="4"/>
  <c r="CA114" i="4" s="1"/>
  <c r="BY114" i="4"/>
  <c r="CB114" i="4" s="1"/>
  <c r="BW54" i="4"/>
  <c r="BZ54" i="4" s="1"/>
  <c r="BX54" i="4"/>
  <c r="CA54" i="4" s="1"/>
  <c r="BY54" i="4"/>
  <c r="CB54" i="4" s="1"/>
  <c r="BW39" i="4"/>
  <c r="BZ39" i="4" s="1"/>
  <c r="BX39" i="4"/>
  <c r="CA39" i="4" s="1"/>
  <c r="BY39" i="4"/>
  <c r="CB39" i="4" s="1"/>
  <c r="BW85" i="4"/>
  <c r="BZ85" i="4" s="1"/>
  <c r="BX85" i="4"/>
  <c r="CA85" i="4" s="1"/>
  <c r="BY85" i="4"/>
  <c r="CB85" i="4" s="1"/>
  <c r="BW135" i="4"/>
  <c r="BZ135" i="4" s="1"/>
  <c r="BX135" i="4"/>
  <c r="CA135" i="4" s="1"/>
  <c r="BY135" i="4"/>
  <c r="CB135" i="4" s="1"/>
  <c r="BW66" i="4"/>
  <c r="BZ66" i="4" s="1"/>
  <c r="BX66" i="4"/>
  <c r="CA66" i="4" s="1"/>
  <c r="BY66" i="4"/>
  <c r="CB66" i="4" s="1"/>
  <c r="BW36" i="4"/>
  <c r="BZ36" i="4" s="1"/>
  <c r="BX36" i="4"/>
  <c r="CA36" i="4" s="1"/>
  <c r="BY36" i="4"/>
  <c r="CB36" i="4" s="1"/>
  <c r="BW86" i="4"/>
  <c r="BZ86" i="4" s="1"/>
  <c r="BX86" i="4"/>
  <c r="CA86" i="4" s="1"/>
  <c r="BY86" i="4"/>
  <c r="CB86" i="4" s="1"/>
  <c r="BW90" i="4"/>
  <c r="BZ90" i="4" s="1"/>
  <c r="BX90" i="4"/>
  <c r="CA90" i="4" s="1"/>
  <c r="BY90" i="4"/>
  <c r="CB90" i="4" s="1"/>
  <c r="BW108" i="4"/>
  <c r="BZ108" i="4" s="1"/>
  <c r="BX108" i="4"/>
  <c r="CA108" i="4" s="1"/>
  <c r="BY108" i="4"/>
  <c r="CB108" i="4" s="1"/>
  <c r="BW10" i="4"/>
  <c r="BZ10" i="4" s="1"/>
  <c r="BX10" i="4"/>
  <c r="CA10" i="4" s="1"/>
  <c r="BY10" i="4"/>
  <c r="CB10" i="4" s="1"/>
  <c r="BW139" i="4"/>
  <c r="BZ139" i="4" s="1"/>
  <c r="BX139" i="4"/>
  <c r="CA139" i="4" s="1"/>
  <c r="BY139" i="4"/>
  <c r="CB139" i="4" s="1"/>
  <c r="BW126" i="4"/>
  <c r="BZ126" i="4" s="1"/>
  <c r="BX126" i="4"/>
  <c r="CA126" i="4" s="1"/>
  <c r="BY126" i="4"/>
  <c r="CB126" i="4" s="1"/>
  <c r="BW123" i="4"/>
  <c r="BZ123" i="4" s="1"/>
  <c r="BX123" i="4"/>
  <c r="CA123" i="4" s="1"/>
  <c r="BY123" i="4"/>
  <c r="CB123" i="4" s="1"/>
  <c r="BW12" i="4"/>
  <c r="BZ12" i="4" s="1"/>
  <c r="BX12" i="4"/>
  <c r="CA12" i="4" s="1"/>
  <c r="BY12" i="4"/>
  <c r="CB12" i="4" s="1"/>
  <c r="BW22" i="4"/>
  <c r="BZ22" i="4" s="1"/>
  <c r="BX22" i="4"/>
  <c r="CA22" i="4" s="1"/>
  <c r="BY22" i="4"/>
  <c r="CB22" i="4" s="1"/>
  <c r="BW119" i="4"/>
  <c r="BZ119" i="4" s="1"/>
  <c r="BX119" i="4"/>
  <c r="CA119" i="4" s="1"/>
  <c r="BY119" i="4"/>
  <c r="CB119" i="4" s="1"/>
  <c r="BW136" i="4"/>
  <c r="BZ136" i="4" s="1"/>
  <c r="BX136" i="4"/>
  <c r="CA136" i="4" s="1"/>
  <c r="BY136" i="4"/>
  <c r="CB136" i="4" s="1"/>
  <c r="BW79" i="4"/>
  <c r="BZ79" i="4" s="1"/>
  <c r="BX79" i="4"/>
  <c r="CA79" i="4" s="1"/>
  <c r="BY79" i="4"/>
  <c r="CB79" i="4" s="1"/>
  <c r="BW4" i="4"/>
  <c r="BZ4" i="4" s="1"/>
  <c r="BX4" i="4"/>
  <c r="CA4" i="4" s="1"/>
  <c r="BY4" i="4"/>
  <c r="CB4" i="4" s="1"/>
  <c r="BW91" i="4"/>
  <c r="BZ91" i="4" s="1"/>
  <c r="BX91" i="4"/>
  <c r="CA91" i="4" s="1"/>
  <c r="BY91" i="4"/>
  <c r="CB91" i="4" s="1"/>
  <c r="BW80" i="4"/>
  <c r="BZ80" i="4" s="1"/>
  <c r="BX80" i="4"/>
  <c r="CA80" i="4" s="1"/>
  <c r="BY80" i="4"/>
  <c r="CB80" i="4" s="1"/>
  <c r="BW26" i="4"/>
  <c r="BZ26" i="4" s="1"/>
  <c r="BX26" i="4"/>
  <c r="CA26" i="4" s="1"/>
  <c r="BY26" i="4"/>
  <c r="CB26" i="4" s="1"/>
  <c r="BW5" i="4"/>
  <c r="BZ5" i="4" s="1"/>
  <c r="BX5" i="4"/>
  <c r="CA5" i="4" s="1"/>
  <c r="BY5" i="4"/>
  <c r="CB5" i="4" s="1"/>
  <c r="BW45" i="4"/>
  <c r="BZ45" i="4" s="1"/>
  <c r="BX45" i="4"/>
  <c r="CA45" i="4" s="1"/>
  <c r="BY45" i="4"/>
  <c r="CB45" i="4" s="1"/>
  <c r="BW117" i="4"/>
  <c r="BZ117" i="4" s="1"/>
  <c r="BX117" i="4"/>
  <c r="CA117" i="4" s="1"/>
  <c r="BY117" i="4"/>
  <c r="CB117" i="4" s="1"/>
  <c r="BW60" i="4"/>
  <c r="BZ60" i="4" s="1"/>
  <c r="BX60" i="4"/>
  <c r="CA60" i="4" s="1"/>
  <c r="BY60" i="4"/>
  <c r="CB60" i="4" s="1"/>
  <c r="BW46" i="4"/>
  <c r="BZ46" i="4" s="1"/>
  <c r="BX46" i="4"/>
  <c r="CA46" i="4" s="1"/>
  <c r="BY46" i="4"/>
  <c r="CB46" i="4" s="1"/>
  <c r="BW96" i="4"/>
  <c r="BZ96" i="4" s="1"/>
  <c r="BX96" i="4"/>
  <c r="CA96" i="4" s="1"/>
  <c r="BY96" i="4"/>
  <c r="CB96" i="4" s="1"/>
  <c r="BW107" i="4"/>
  <c r="BZ107" i="4" s="1"/>
  <c r="BX107" i="4"/>
  <c r="CA107" i="4" s="1"/>
  <c r="BY107" i="4"/>
  <c r="CB107" i="4" s="1"/>
  <c r="BW111" i="4"/>
  <c r="BZ111" i="4" s="1"/>
  <c r="BX111" i="4"/>
  <c r="CA111" i="4" s="1"/>
  <c r="BY111" i="4"/>
  <c r="CB111" i="4" s="1"/>
  <c r="BW38" i="4"/>
  <c r="BZ38" i="4" s="1"/>
  <c r="BX38" i="4"/>
  <c r="CA38" i="4" s="1"/>
  <c r="BY38" i="4"/>
  <c r="CB38" i="4" s="1"/>
  <c r="BW102" i="4"/>
  <c r="BZ102" i="4" s="1"/>
  <c r="BX102" i="4"/>
  <c r="CA102" i="4" s="1"/>
  <c r="BY102" i="4"/>
  <c r="CB102" i="4" s="1"/>
  <c r="BW88" i="4"/>
  <c r="BZ88" i="4" s="1"/>
  <c r="BX88" i="4"/>
  <c r="CA88" i="4" s="1"/>
  <c r="BY88" i="4"/>
  <c r="CB88" i="4" s="1"/>
  <c r="BW115" i="4"/>
  <c r="BZ115" i="4" s="1"/>
  <c r="BX115" i="4"/>
  <c r="CA115" i="4" s="1"/>
  <c r="BY115" i="4"/>
  <c r="CB115" i="4" s="1"/>
  <c r="BW47" i="4"/>
  <c r="BZ47" i="4" s="1"/>
  <c r="BX47" i="4"/>
  <c r="CA47" i="4" s="1"/>
  <c r="BY47" i="4"/>
  <c r="CB47" i="4" s="1"/>
  <c r="BW32" i="4"/>
  <c r="BZ32" i="4" s="1"/>
  <c r="BX32" i="4"/>
  <c r="CA32" i="4" s="1"/>
  <c r="BY32" i="4"/>
  <c r="CB32" i="4" s="1"/>
  <c r="BW94" i="4"/>
  <c r="BZ94" i="4" s="1"/>
  <c r="BX94" i="4"/>
  <c r="CA94" i="4" s="1"/>
  <c r="BY94" i="4"/>
  <c r="CB94" i="4" s="1"/>
  <c r="BW129" i="4"/>
  <c r="BZ129" i="4" s="1"/>
  <c r="BX129" i="4"/>
  <c r="CA129" i="4" s="1"/>
  <c r="BY129" i="4"/>
  <c r="CB129" i="4" s="1"/>
  <c r="BW64" i="4"/>
  <c r="BZ64" i="4" s="1"/>
  <c r="BX64" i="4"/>
  <c r="CA64" i="4" s="1"/>
  <c r="BY64" i="4"/>
  <c r="CB64" i="4" s="1"/>
  <c r="BW51" i="4"/>
  <c r="BZ51" i="4" s="1"/>
  <c r="BX51" i="4"/>
  <c r="CA51" i="4" s="1"/>
  <c r="BY51" i="4"/>
  <c r="CB51" i="4" s="1"/>
  <c r="BW49" i="4"/>
  <c r="BZ49" i="4" s="1"/>
  <c r="BX49" i="4"/>
  <c r="CA49" i="4" s="1"/>
  <c r="BY49" i="4"/>
  <c r="CB49" i="4" s="1"/>
  <c r="BW9" i="4"/>
  <c r="BZ9" i="4" s="1"/>
  <c r="BX9" i="4"/>
  <c r="CA9" i="4" s="1"/>
  <c r="BY9" i="4"/>
  <c r="CB9" i="4" s="1"/>
  <c r="BW53" i="4"/>
  <c r="BZ53" i="4" s="1"/>
  <c r="BX53" i="4"/>
  <c r="CA53" i="4" s="1"/>
  <c r="BY53" i="4"/>
  <c r="CB53" i="4" s="1"/>
  <c r="BW98" i="4"/>
  <c r="BZ98" i="4" s="1"/>
  <c r="BX98" i="4"/>
  <c r="CA98" i="4" s="1"/>
  <c r="BY98" i="4"/>
  <c r="CB98" i="4" s="1"/>
  <c r="BW141" i="4"/>
  <c r="BZ141" i="4" s="1"/>
  <c r="BX141" i="4"/>
  <c r="CA141" i="4" s="1"/>
  <c r="BY141" i="4"/>
  <c r="CB141" i="4" s="1"/>
  <c r="BW78" i="4"/>
  <c r="BZ78" i="4" s="1"/>
  <c r="BX78" i="4"/>
  <c r="CA78" i="4" s="1"/>
  <c r="BY78" i="4"/>
  <c r="CB78" i="4" s="1"/>
  <c r="BW56" i="4"/>
  <c r="BZ56" i="4" s="1"/>
  <c r="BX56" i="4"/>
  <c r="CA56" i="4" s="1"/>
  <c r="BY56" i="4"/>
  <c r="CB56" i="4" s="1"/>
  <c r="BW59" i="4"/>
  <c r="BZ59" i="4" s="1"/>
  <c r="BX59" i="4"/>
  <c r="CA59" i="4" s="1"/>
  <c r="BY59" i="4"/>
  <c r="CB59" i="4" s="1"/>
  <c r="BW69" i="4"/>
  <c r="BZ69" i="4" s="1"/>
  <c r="BX69" i="4"/>
  <c r="CA69" i="4" s="1"/>
  <c r="BY69" i="4"/>
  <c r="CB69" i="4" s="1"/>
  <c r="BW147" i="4"/>
  <c r="BZ147" i="4" s="1"/>
  <c r="BX147" i="4"/>
  <c r="CA147" i="4" s="1"/>
  <c r="BY147" i="4"/>
  <c r="CB147" i="4" s="1"/>
  <c r="BW148" i="4"/>
  <c r="BZ148" i="4" s="1"/>
  <c r="BX148" i="4"/>
  <c r="CA148" i="4" s="1"/>
  <c r="BY148" i="4"/>
  <c r="CB148" i="4" s="1"/>
  <c r="BW21" i="4"/>
  <c r="BZ21" i="4" s="1"/>
  <c r="BX21" i="4"/>
  <c r="CA21" i="4" s="1"/>
  <c r="BY21" i="4"/>
  <c r="CB21" i="4" s="1"/>
  <c r="BW34" i="4"/>
  <c r="BZ34" i="4" s="1"/>
  <c r="BX34" i="4"/>
  <c r="CA34" i="4" s="1"/>
  <c r="BY34" i="4"/>
  <c r="CB34" i="4" s="1"/>
  <c r="BW18" i="4"/>
  <c r="BZ18" i="4" s="1"/>
  <c r="BX18" i="4"/>
  <c r="CA18" i="4" s="1"/>
  <c r="BY18" i="4"/>
  <c r="CB18" i="4" s="1"/>
  <c r="BW31" i="4"/>
  <c r="BZ31" i="4" s="1"/>
  <c r="BX31" i="4"/>
  <c r="CA31" i="4" s="1"/>
  <c r="BY31" i="4"/>
  <c r="CB31" i="4" s="1"/>
  <c r="BW20" i="4"/>
  <c r="BZ20" i="4" s="1"/>
  <c r="BX20" i="4"/>
  <c r="CA20" i="4" s="1"/>
  <c r="BY20" i="4"/>
  <c r="CB20" i="4" s="1"/>
  <c r="BW33" i="4"/>
  <c r="BZ33" i="4" s="1"/>
  <c r="BX33" i="4"/>
  <c r="CA33" i="4" s="1"/>
  <c r="BY33" i="4"/>
  <c r="CB33" i="4" s="1"/>
  <c r="BW75" i="4"/>
  <c r="BZ75" i="4" s="1"/>
  <c r="BX75" i="4"/>
  <c r="CA75" i="4" s="1"/>
  <c r="BY75" i="4"/>
  <c r="CB75" i="4" s="1"/>
  <c r="BW35" i="4"/>
  <c r="BZ35" i="4" s="1"/>
  <c r="BX35" i="4"/>
  <c r="CA35" i="4" s="1"/>
  <c r="BY35" i="4"/>
  <c r="CB35" i="4" s="1"/>
  <c r="BW41" i="4"/>
  <c r="BZ41" i="4" s="1"/>
  <c r="BX41" i="4"/>
  <c r="CA41" i="4" s="1"/>
  <c r="BY41" i="4"/>
  <c r="CB41" i="4" s="1"/>
  <c r="BW61" i="4"/>
  <c r="BZ61" i="4" s="1"/>
  <c r="BX61" i="4"/>
  <c r="CA61" i="4" s="1"/>
  <c r="BY61" i="4"/>
  <c r="CB61" i="4" s="1"/>
  <c r="BW149" i="4"/>
  <c r="BZ149" i="4" s="1"/>
  <c r="BX149" i="4"/>
  <c r="CA149" i="4" s="1"/>
  <c r="BY149" i="4"/>
  <c r="CB149" i="4" s="1"/>
  <c r="BW37" i="4"/>
  <c r="BZ37" i="4" s="1"/>
  <c r="BX37" i="4"/>
  <c r="CA37" i="4" s="1"/>
  <c r="BY37" i="4"/>
  <c r="CB37" i="4" s="1"/>
  <c r="BW50" i="4"/>
  <c r="BZ50" i="4" s="1"/>
  <c r="BX50" i="4"/>
  <c r="CA50" i="4" s="1"/>
  <c r="BY50" i="4"/>
  <c r="CB50" i="4" s="1"/>
  <c r="BW11" i="4"/>
  <c r="BZ11" i="4" s="1"/>
  <c r="BX11" i="4"/>
  <c r="CA11" i="4" s="1"/>
  <c r="BY11" i="4"/>
  <c r="CB11" i="4" s="1"/>
  <c r="BW23" i="4"/>
  <c r="BZ23" i="4" s="1"/>
  <c r="BX23" i="4"/>
  <c r="CA23" i="4" s="1"/>
  <c r="BY23" i="4"/>
  <c r="CB23" i="4" s="1"/>
  <c r="BX122" i="4"/>
  <c r="CA122" i="4" s="1"/>
  <c r="BY122" i="4"/>
  <c r="CB122" i="4" s="1"/>
  <c r="BW122" i="4"/>
  <c r="BZ122" i="4" s="1"/>
  <c r="BS39" i="4"/>
  <c r="BV39" i="4" s="1"/>
  <c r="BS85" i="4"/>
  <c r="BV85" i="4" s="1"/>
  <c r="BS135" i="4"/>
  <c r="BV135" i="4" s="1"/>
  <c r="BS110" i="4"/>
  <c r="BV110" i="4" s="1"/>
  <c r="BS66" i="4"/>
  <c r="BV66" i="4" s="1"/>
  <c r="BS36" i="4"/>
  <c r="BV36" i="4" s="1"/>
  <c r="BS86" i="4"/>
  <c r="BV86" i="4" s="1"/>
  <c r="BS90" i="4"/>
  <c r="BV90" i="4" s="1"/>
  <c r="BS108" i="4"/>
  <c r="BV108" i="4" s="1"/>
  <c r="BS128" i="4"/>
  <c r="BV128" i="4" s="1"/>
  <c r="BS30" i="4"/>
  <c r="BV30" i="4" s="1"/>
  <c r="BS144" i="4"/>
  <c r="BV144" i="4" s="1"/>
  <c r="BS40" i="4"/>
  <c r="BV40" i="4" s="1"/>
  <c r="BS131" i="4"/>
  <c r="BV131" i="4" s="1"/>
  <c r="BS99" i="4"/>
  <c r="BV99" i="4" s="1"/>
  <c r="BS10" i="4"/>
  <c r="BV10" i="4" s="1"/>
  <c r="BS139" i="4"/>
  <c r="BV139" i="4" s="1"/>
  <c r="BS103" i="4"/>
  <c r="BV103" i="4" s="1"/>
  <c r="BS89" i="4"/>
  <c r="BV89" i="4" s="1"/>
  <c r="BS52" i="4"/>
  <c r="BV52" i="4" s="1"/>
  <c r="BS95" i="4"/>
  <c r="BV95" i="4" s="1"/>
  <c r="BS82" i="4"/>
  <c r="BV82" i="4" s="1"/>
  <c r="BS58" i="4"/>
  <c r="BV58" i="4" s="1"/>
  <c r="BS27" i="4"/>
  <c r="BV27" i="4" s="1"/>
  <c r="BS68" i="4"/>
  <c r="BV68" i="4" s="1"/>
  <c r="BS63" i="4"/>
  <c r="BV63" i="4" s="1"/>
  <c r="BS16" i="4"/>
  <c r="BV16" i="4" s="1"/>
  <c r="BS92" i="4"/>
  <c r="BV92" i="4" s="1"/>
  <c r="BS55" i="4"/>
  <c r="BV55" i="4" s="1"/>
  <c r="BS116" i="4"/>
  <c r="BV116" i="4" s="1"/>
  <c r="BS101" i="4"/>
  <c r="BV101" i="4" s="1"/>
  <c r="BS15" i="4"/>
  <c r="BV15" i="4" s="1"/>
  <c r="BS43" i="4"/>
  <c r="BV43" i="4" s="1"/>
  <c r="BS97" i="4"/>
  <c r="BV97" i="4" s="1"/>
  <c r="BS84" i="4"/>
  <c r="BV84" i="4" s="1"/>
  <c r="BS105" i="4"/>
  <c r="BV105" i="4" s="1"/>
  <c r="BS118" i="4"/>
  <c r="BV118" i="4" s="1"/>
  <c r="BS126" i="4"/>
  <c r="BV126" i="4" s="1"/>
  <c r="BS120" i="4"/>
  <c r="BV120" i="4" s="1"/>
  <c r="BS123" i="4"/>
  <c r="BV123" i="4" s="1"/>
  <c r="BS13" i="4"/>
  <c r="BV13" i="4" s="1"/>
  <c r="BS77" i="4"/>
  <c r="BV77" i="4" s="1"/>
  <c r="BS12" i="4"/>
  <c r="BV12" i="4" s="1"/>
  <c r="BS106" i="4"/>
  <c r="BV106" i="4" s="1"/>
  <c r="BS87" i="4"/>
  <c r="BV87" i="4" s="1"/>
  <c r="BS100" i="4"/>
  <c r="BV100" i="4" s="1"/>
  <c r="BS132" i="4"/>
  <c r="BV132" i="4" s="1"/>
  <c r="BS22" i="4"/>
  <c r="BV22" i="4" s="1"/>
  <c r="BS119" i="4"/>
  <c r="BV119" i="4" s="1"/>
  <c r="BS74" i="4"/>
  <c r="BV74" i="4" s="1"/>
  <c r="BS6" i="4"/>
  <c r="BV6" i="4" s="1"/>
  <c r="BS136" i="4"/>
  <c r="BV136" i="4" s="1"/>
  <c r="BS72" i="4"/>
  <c r="BV72" i="4" s="1"/>
  <c r="BS142" i="4"/>
  <c r="BV142" i="4" s="1"/>
  <c r="BS130" i="4"/>
  <c r="BV130" i="4" s="1"/>
  <c r="BS29" i="4"/>
  <c r="BV29" i="4" s="1"/>
  <c r="BS114" i="4"/>
  <c r="BV114" i="4" s="1"/>
  <c r="BS79" i="4"/>
  <c r="BV79" i="4" s="1"/>
  <c r="BS140" i="4"/>
  <c r="BV140" i="4" s="1"/>
  <c r="BS113" i="4"/>
  <c r="BV113" i="4" s="1"/>
  <c r="BS4" i="4"/>
  <c r="BV4" i="4" s="1"/>
  <c r="BS81" i="4"/>
  <c r="BV81" i="4" s="1"/>
  <c r="BS91" i="4"/>
  <c r="BV91" i="4" s="1"/>
  <c r="BS146" i="4"/>
  <c r="BV146" i="4" s="1"/>
  <c r="BS112" i="4"/>
  <c r="BV112" i="4" s="1"/>
  <c r="BS80" i="4"/>
  <c r="BV80" i="4" s="1"/>
  <c r="BS73" i="4"/>
  <c r="BV73" i="4" s="1"/>
  <c r="BS26" i="4"/>
  <c r="BV26" i="4" s="1"/>
  <c r="BS5" i="4"/>
  <c r="BV5" i="4" s="1"/>
  <c r="BS45" i="4"/>
  <c r="BV45" i="4" s="1"/>
  <c r="BS122" i="4"/>
  <c r="BV122" i="4" s="1"/>
  <c r="BS117" i="4"/>
  <c r="BV117" i="4" s="1"/>
  <c r="BS7" i="4"/>
  <c r="BV7" i="4" s="1"/>
  <c r="BS60" i="4"/>
  <c r="BV60" i="4" s="1"/>
  <c r="BS46" i="4"/>
  <c r="BV46" i="4" s="1"/>
  <c r="BS96" i="4"/>
  <c r="BV96" i="4" s="1"/>
  <c r="BS107" i="4"/>
  <c r="BV107" i="4" s="1"/>
  <c r="BS44" i="4"/>
  <c r="BV44" i="4" s="1"/>
  <c r="BS111" i="4"/>
  <c r="BV111" i="4" s="1"/>
  <c r="BS65" i="4"/>
  <c r="BV65" i="4" s="1"/>
  <c r="BS38" i="4"/>
  <c r="BV38" i="4" s="1"/>
  <c r="BS102" i="4"/>
  <c r="BV102" i="4" s="1"/>
  <c r="BS88" i="4"/>
  <c r="BV88" i="4" s="1"/>
  <c r="BS115" i="4"/>
  <c r="BV115" i="4" s="1"/>
  <c r="BS47" i="4"/>
  <c r="BV47" i="4" s="1"/>
  <c r="BS32" i="4"/>
  <c r="BV32" i="4" s="1"/>
  <c r="BS109" i="4"/>
  <c r="BV109" i="4" s="1"/>
  <c r="BS70" i="4"/>
  <c r="BV70" i="4" s="1"/>
  <c r="BS94" i="4"/>
  <c r="BV94" i="4" s="1"/>
  <c r="BS129" i="4"/>
  <c r="BV129" i="4" s="1"/>
  <c r="BS125" i="4"/>
  <c r="BV125" i="4" s="1"/>
  <c r="BS64" i="4"/>
  <c r="BV64" i="4" s="1"/>
  <c r="BS67" i="4"/>
  <c r="BV67" i="4" s="1"/>
  <c r="BS51" i="4"/>
  <c r="BV51" i="4" s="1"/>
  <c r="BS49" i="4"/>
  <c r="BV49" i="4" s="1"/>
  <c r="BS83" i="4"/>
  <c r="BV83" i="4" s="1"/>
  <c r="BS9" i="4"/>
  <c r="BV9" i="4" s="1"/>
  <c r="BS53" i="4"/>
  <c r="BV53" i="4" s="1"/>
  <c r="BS25" i="4"/>
  <c r="BV25" i="4" s="1"/>
  <c r="BS137" i="4"/>
  <c r="BV137" i="4" s="1"/>
  <c r="BS93" i="4"/>
  <c r="BV93" i="4" s="1"/>
  <c r="BS133" i="4"/>
  <c r="BV133" i="4" s="1"/>
  <c r="BS134" i="4"/>
  <c r="BV134" i="4" s="1"/>
  <c r="BS14" i="4"/>
  <c r="BV14" i="4" s="1"/>
  <c r="BS143" i="4"/>
  <c r="BV143" i="4" s="1"/>
  <c r="BS76" i="4"/>
  <c r="BV76" i="4" s="1"/>
  <c r="BS48" i="4"/>
  <c r="BV48" i="4" s="1"/>
  <c r="BS98" i="4"/>
  <c r="BV98" i="4" s="1"/>
  <c r="BS141" i="4"/>
  <c r="BV141" i="4" s="1"/>
  <c r="BS19" i="4"/>
  <c r="BV19" i="4" s="1"/>
  <c r="BS138" i="4"/>
  <c r="BV138" i="4" s="1"/>
  <c r="BS78" i="4"/>
  <c r="BV78" i="4" s="1"/>
  <c r="BS8" i="4"/>
  <c r="BV8" i="4" s="1"/>
  <c r="BS56" i="4"/>
  <c r="BV56" i="4" s="1"/>
  <c r="BS59" i="4"/>
  <c r="BV59" i="4" s="1"/>
  <c r="BS69" i="4"/>
  <c r="BV69" i="4" s="1"/>
  <c r="BS147" i="4"/>
  <c r="BV147" i="4" s="1"/>
  <c r="BS145" i="4"/>
  <c r="BV145" i="4" s="1"/>
  <c r="BS28" i="4"/>
  <c r="BV28" i="4" s="1"/>
  <c r="BS148" i="4"/>
  <c r="BV148" i="4" s="1"/>
  <c r="BS21" i="4"/>
  <c r="BV21" i="4" s="1"/>
  <c r="BS121" i="4"/>
  <c r="BV121" i="4" s="1"/>
  <c r="BS124" i="4"/>
  <c r="BV124" i="4" s="1"/>
  <c r="BS24" i="4"/>
  <c r="BV24" i="4" s="1"/>
  <c r="BS104" i="4"/>
  <c r="BV104" i="4" s="1"/>
  <c r="BS34" i="4"/>
  <c r="BV34" i="4" s="1"/>
  <c r="BS18" i="4"/>
  <c r="BV18" i="4" s="1"/>
  <c r="BS31" i="4"/>
  <c r="BV31" i="4" s="1"/>
  <c r="BS20" i="4"/>
  <c r="BV20" i="4" s="1"/>
  <c r="BS33" i="4"/>
  <c r="BV33" i="4" s="1"/>
  <c r="BS3" i="4"/>
  <c r="BV3" i="4" s="1"/>
  <c r="BS75" i="4"/>
  <c r="BV75" i="4" s="1"/>
  <c r="BS35" i="4"/>
  <c r="BV35" i="4" s="1"/>
  <c r="BS41" i="4"/>
  <c r="BV41" i="4" s="1"/>
  <c r="BS127" i="4"/>
  <c r="BV127" i="4" s="1"/>
  <c r="BS61" i="4"/>
  <c r="BV61" i="4" s="1"/>
  <c r="BS42" i="4"/>
  <c r="BV42" i="4" s="1"/>
  <c r="BS149" i="4"/>
  <c r="BV149" i="4" s="1"/>
  <c r="BS37" i="4"/>
  <c r="BV37" i="4" s="1"/>
  <c r="BS50" i="4"/>
  <c r="BV50" i="4" s="1"/>
  <c r="BS71" i="4"/>
  <c r="BV71" i="4" s="1"/>
  <c r="BS62" i="4"/>
  <c r="BV62" i="4" s="1"/>
  <c r="BS11" i="4"/>
  <c r="BV11" i="4" s="1"/>
  <c r="BS23" i="4"/>
  <c r="BV23" i="4" s="1"/>
  <c r="BS57" i="4"/>
  <c r="BV57" i="4" s="1"/>
  <c r="BS17" i="4"/>
  <c r="BV17" i="4" s="1"/>
  <c r="BS54" i="4"/>
  <c r="BV54" i="4" s="1"/>
  <c r="BR39" i="4"/>
  <c r="BU39" i="4" s="1"/>
  <c r="BR85" i="4"/>
  <c r="BU85" i="4" s="1"/>
  <c r="BR135" i="4"/>
  <c r="BU135" i="4" s="1"/>
  <c r="BR110" i="4"/>
  <c r="BU110" i="4" s="1"/>
  <c r="BR66" i="4"/>
  <c r="BU66" i="4" s="1"/>
  <c r="BR36" i="4"/>
  <c r="BU36" i="4" s="1"/>
  <c r="BR86" i="4"/>
  <c r="BU86" i="4" s="1"/>
  <c r="BR90" i="4"/>
  <c r="BU90" i="4" s="1"/>
  <c r="BR108" i="4"/>
  <c r="BU108" i="4" s="1"/>
  <c r="BR128" i="4"/>
  <c r="BU128" i="4" s="1"/>
  <c r="BR30" i="4"/>
  <c r="BU30" i="4" s="1"/>
  <c r="BR144" i="4"/>
  <c r="BU144" i="4" s="1"/>
  <c r="BR40" i="4"/>
  <c r="BU40" i="4" s="1"/>
  <c r="BR131" i="4"/>
  <c r="BU131" i="4" s="1"/>
  <c r="BR99" i="4"/>
  <c r="BU99" i="4" s="1"/>
  <c r="BR10" i="4"/>
  <c r="BU10" i="4" s="1"/>
  <c r="BR139" i="4"/>
  <c r="BU139" i="4" s="1"/>
  <c r="BR103" i="4"/>
  <c r="BU103" i="4" s="1"/>
  <c r="BR89" i="4"/>
  <c r="BU89" i="4" s="1"/>
  <c r="BR52" i="4"/>
  <c r="BU52" i="4" s="1"/>
  <c r="BR95" i="4"/>
  <c r="BU95" i="4" s="1"/>
  <c r="BR82" i="4"/>
  <c r="BU82" i="4" s="1"/>
  <c r="BR58" i="4"/>
  <c r="BU58" i="4" s="1"/>
  <c r="BR27" i="4"/>
  <c r="BU27" i="4" s="1"/>
  <c r="BR68" i="4"/>
  <c r="BU68" i="4" s="1"/>
  <c r="BR63" i="4"/>
  <c r="BU63" i="4" s="1"/>
  <c r="BR16" i="4"/>
  <c r="BU16" i="4" s="1"/>
  <c r="BR92" i="4"/>
  <c r="BU92" i="4" s="1"/>
  <c r="BR55" i="4"/>
  <c r="BU55" i="4" s="1"/>
  <c r="BR116" i="4"/>
  <c r="BU116" i="4" s="1"/>
  <c r="BR101" i="4"/>
  <c r="BU101" i="4" s="1"/>
  <c r="BR15" i="4"/>
  <c r="BU15" i="4" s="1"/>
  <c r="BR43" i="4"/>
  <c r="BU43" i="4" s="1"/>
  <c r="BR97" i="4"/>
  <c r="BU97" i="4" s="1"/>
  <c r="BR84" i="4"/>
  <c r="BU84" i="4" s="1"/>
  <c r="BR105" i="4"/>
  <c r="BU105" i="4" s="1"/>
  <c r="BR118" i="4"/>
  <c r="BU118" i="4" s="1"/>
  <c r="BR126" i="4"/>
  <c r="BU126" i="4" s="1"/>
  <c r="BR120" i="4"/>
  <c r="BU120" i="4" s="1"/>
  <c r="BR123" i="4"/>
  <c r="BU123" i="4" s="1"/>
  <c r="BR13" i="4"/>
  <c r="BU13" i="4" s="1"/>
  <c r="BR77" i="4"/>
  <c r="BU77" i="4" s="1"/>
  <c r="BR12" i="4"/>
  <c r="BU12" i="4" s="1"/>
  <c r="BR106" i="4"/>
  <c r="BU106" i="4" s="1"/>
  <c r="BR87" i="4"/>
  <c r="BU87" i="4" s="1"/>
  <c r="BR100" i="4"/>
  <c r="BU100" i="4" s="1"/>
  <c r="BR132" i="4"/>
  <c r="BU132" i="4" s="1"/>
  <c r="BR22" i="4"/>
  <c r="BU22" i="4" s="1"/>
  <c r="BR119" i="4"/>
  <c r="BU119" i="4" s="1"/>
  <c r="BR74" i="4"/>
  <c r="BU74" i="4" s="1"/>
  <c r="BR6" i="4"/>
  <c r="BU6" i="4" s="1"/>
  <c r="BR136" i="4"/>
  <c r="BU136" i="4" s="1"/>
  <c r="BR72" i="4"/>
  <c r="BU72" i="4" s="1"/>
  <c r="BR142" i="4"/>
  <c r="BU142" i="4" s="1"/>
  <c r="BR130" i="4"/>
  <c r="BU130" i="4" s="1"/>
  <c r="BR29" i="4"/>
  <c r="BU29" i="4" s="1"/>
  <c r="BR114" i="4"/>
  <c r="BU114" i="4" s="1"/>
  <c r="BR79" i="4"/>
  <c r="BU79" i="4" s="1"/>
  <c r="BR140" i="4"/>
  <c r="BU140" i="4" s="1"/>
  <c r="BR113" i="4"/>
  <c r="BU113" i="4" s="1"/>
  <c r="BR4" i="4"/>
  <c r="BU4" i="4" s="1"/>
  <c r="BR81" i="4"/>
  <c r="BU81" i="4" s="1"/>
  <c r="BR91" i="4"/>
  <c r="BU91" i="4" s="1"/>
  <c r="BR146" i="4"/>
  <c r="BU146" i="4" s="1"/>
  <c r="BR112" i="4"/>
  <c r="BU112" i="4" s="1"/>
  <c r="BR80" i="4"/>
  <c r="BU80" i="4" s="1"/>
  <c r="BR73" i="4"/>
  <c r="BU73" i="4" s="1"/>
  <c r="BR26" i="4"/>
  <c r="BU26" i="4" s="1"/>
  <c r="BR5" i="4"/>
  <c r="BU5" i="4" s="1"/>
  <c r="BR45" i="4"/>
  <c r="BU45" i="4" s="1"/>
  <c r="BR122" i="4"/>
  <c r="BU122" i="4" s="1"/>
  <c r="BR117" i="4"/>
  <c r="BU117" i="4" s="1"/>
  <c r="BR7" i="4"/>
  <c r="BU7" i="4" s="1"/>
  <c r="BR60" i="4"/>
  <c r="BU60" i="4" s="1"/>
  <c r="BR46" i="4"/>
  <c r="BU46" i="4" s="1"/>
  <c r="BR96" i="4"/>
  <c r="BU96" i="4" s="1"/>
  <c r="BR107" i="4"/>
  <c r="BU107" i="4" s="1"/>
  <c r="BR44" i="4"/>
  <c r="BU44" i="4" s="1"/>
  <c r="BR111" i="4"/>
  <c r="BU111" i="4" s="1"/>
  <c r="BR65" i="4"/>
  <c r="BU65" i="4" s="1"/>
  <c r="BR38" i="4"/>
  <c r="BU38" i="4" s="1"/>
  <c r="BR102" i="4"/>
  <c r="BU102" i="4" s="1"/>
  <c r="BR88" i="4"/>
  <c r="BU88" i="4" s="1"/>
  <c r="BR115" i="4"/>
  <c r="BU115" i="4" s="1"/>
  <c r="BR47" i="4"/>
  <c r="BU47" i="4" s="1"/>
  <c r="BR32" i="4"/>
  <c r="BU32" i="4" s="1"/>
  <c r="BR109" i="4"/>
  <c r="BU109" i="4" s="1"/>
  <c r="BR70" i="4"/>
  <c r="BU70" i="4" s="1"/>
  <c r="BR94" i="4"/>
  <c r="BU94" i="4" s="1"/>
  <c r="BR129" i="4"/>
  <c r="BU129" i="4" s="1"/>
  <c r="BR125" i="4"/>
  <c r="BU125" i="4" s="1"/>
  <c r="BR64" i="4"/>
  <c r="BU64" i="4" s="1"/>
  <c r="BR67" i="4"/>
  <c r="BU67" i="4" s="1"/>
  <c r="BR51" i="4"/>
  <c r="BU51" i="4" s="1"/>
  <c r="BR49" i="4"/>
  <c r="BU49" i="4" s="1"/>
  <c r="BR83" i="4"/>
  <c r="BU83" i="4" s="1"/>
  <c r="BR9" i="4"/>
  <c r="BU9" i="4" s="1"/>
  <c r="BR53" i="4"/>
  <c r="BU53" i="4" s="1"/>
  <c r="BR25" i="4"/>
  <c r="BU25" i="4" s="1"/>
  <c r="BR137" i="4"/>
  <c r="BU137" i="4" s="1"/>
  <c r="BR93" i="4"/>
  <c r="BU93" i="4" s="1"/>
  <c r="BR133" i="4"/>
  <c r="BU133" i="4" s="1"/>
  <c r="BR134" i="4"/>
  <c r="BU134" i="4" s="1"/>
  <c r="BR14" i="4"/>
  <c r="BU14" i="4" s="1"/>
  <c r="BR143" i="4"/>
  <c r="BU143" i="4" s="1"/>
  <c r="BR76" i="4"/>
  <c r="BU76" i="4" s="1"/>
  <c r="BR48" i="4"/>
  <c r="BU48" i="4" s="1"/>
  <c r="BR98" i="4"/>
  <c r="BU98" i="4" s="1"/>
  <c r="BR141" i="4"/>
  <c r="BU141" i="4" s="1"/>
  <c r="BR19" i="4"/>
  <c r="BU19" i="4" s="1"/>
  <c r="BR138" i="4"/>
  <c r="BU138" i="4" s="1"/>
  <c r="BR78" i="4"/>
  <c r="BU78" i="4" s="1"/>
  <c r="BR8" i="4"/>
  <c r="BU8" i="4" s="1"/>
  <c r="BR56" i="4"/>
  <c r="BU56" i="4" s="1"/>
  <c r="BR59" i="4"/>
  <c r="BU59" i="4" s="1"/>
  <c r="BR69" i="4"/>
  <c r="BU69" i="4" s="1"/>
  <c r="BR147" i="4"/>
  <c r="BU147" i="4" s="1"/>
  <c r="BR145" i="4"/>
  <c r="BU145" i="4" s="1"/>
  <c r="BR28" i="4"/>
  <c r="BU28" i="4" s="1"/>
  <c r="BR148" i="4"/>
  <c r="BU148" i="4" s="1"/>
  <c r="BR21" i="4"/>
  <c r="BU21" i="4" s="1"/>
  <c r="BR121" i="4"/>
  <c r="BU121" i="4" s="1"/>
  <c r="BR124" i="4"/>
  <c r="BU124" i="4" s="1"/>
  <c r="BR24" i="4"/>
  <c r="BU24" i="4" s="1"/>
  <c r="BR104" i="4"/>
  <c r="BU104" i="4" s="1"/>
  <c r="BR34" i="4"/>
  <c r="BU34" i="4" s="1"/>
  <c r="BR18" i="4"/>
  <c r="BU18" i="4" s="1"/>
  <c r="BR31" i="4"/>
  <c r="BU31" i="4" s="1"/>
  <c r="BR20" i="4"/>
  <c r="BU20" i="4" s="1"/>
  <c r="BR33" i="4"/>
  <c r="BU33" i="4" s="1"/>
  <c r="BR3" i="4"/>
  <c r="BU3" i="4" s="1"/>
  <c r="BR75" i="4"/>
  <c r="BU75" i="4" s="1"/>
  <c r="BR35" i="4"/>
  <c r="BU35" i="4" s="1"/>
  <c r="BR41" i="4"/>
  <c r="BU41" i="4" s="1"/>
  <c r="BR127" i="4"/>
  <c r="BU127" i="4" s="1"/>
  <c r="BR61" i="4"/>
  <c r="BU61" i="4" s="1"/>
  <c r="BR42" i="4"/>
  <c r="BU42" i="4" s="1"/>
  <c r="BR149" i="4"/>
  <c r="BU149" i="4" s="1"/>
  <c r="BR37" i="4"/>
  <c r="BU37" i="4" s="1"/>
  <c r="BR50" i="4"/>
  <c r="BU50" i="4" s="1"/>
  <c r="BR71" i="4"/>
  <c r="BU71" i="4" s="1"/>
  <c r="BR62" i="4"/>
  <c r="BU62" i="4" s="1"/>
  <c r="BR11" i="4"/>
  <c r="BU11" i="4" s="1"/>
  <c r="BR23" i="4"/>
  <c r="BU23" i="4" s="1"/>
  <c r="BR57" i="4"/>
  <c r="BU57" i="4" s="1"/>
  <c r="BR17" i="4"/>
  <c r="BU17" i="4" s="1"/>
  <c r="BR54" i="4"/>
  <c r="BU54" i="4" s="1"/>
  <c r="BQ39" i="4"/>
  <c r="BT39" i="4" s="1"/>
  <c r="BQ85" i="4"/>
  <c r="BT85" i="4" s="1"/>
  <c r="BQ135" i="4"/>
  <c r="BT135" i="4" s="1"/>
  <c r="BQ110" i="4"/>
  <c r="BT110" i="4" s="1"/>
  <c r="BQ66" i="4"/>
  <c r="BT66" i="4" s="1"/>
  <c r="BQ36" i="4"/>
  <c r="BT36" i="4" s="1"/>
  <c r="BQ86" i="4"/>
  <c r="BT86" i="4" s="1"/>
  <c r="BQ90" i="4"/>
  <c r="BT90" i="4" s="1"/>
  <c r="BQ108" i="4"/>
  <c r="BT108" i="4" s="1"/>
  <c r="BQ128" i="4"/>
  <c r="BT128" i="4" s="1"/>
  <c r="BQ30" i="4"/>
  <c r="BT30" i="4" s="1"/>
  <c r="BQ144" i="4"/>
  <c r="BT144" i="4" s="1"/>
  <c r="BQ40" i="4"/>
  <c r="BT40" i="4" s="1"/>
  <c r="BQ131" i="4"/>
  <c r="BT131" i="4" s="1"/>
  <c r="BQ99" i="4"/>
  <c r="BT99" i="4" s="1"/>
  <c r="BQ10" i="4"/>
  <c r="BT10" i="4" s="1"/>
  <c r="BQ139" i="4"/>
  <c r="BT139" i="4" s="1"/>
  <c r="BQ103" i="4"/>
  <c r="BT103" i="4" s="1"/>
  <c r="BQ89" i="4"/>
  <c r="BT89" i="4" s="1"/>
  <c r="BQ52" i="4"/>
  <c r="BT52" i="4" s="1"/>
  <c r="BQ95" i="4"/>
  <c r="BT95" i="4" s="1"/>
  <c r="BQ82" i="4"/>
  <c r="BT82" i="4" s="1"/>
  <c r="BQ58" i="4"/>
  <c r="BT58" i="4" s="1"/>
  <c r="BQ27" i="4"/>
  <c r="BT27" i="4" s="1"/>
  <c r="BQ68" i="4"/>
  <c r="BT68" i="4" s="1"/>
  <c r="BQ63" i="4"/>
  <c r="BT63" i="4" s="1"/>
  <c r="BQ16" i="4"/>
  <c r="BT16" i="4" s="1"/>
  <c r="BQ92" i="4"/>
  <c r="BT92" i="4" s="1"/>
  <c r="BQ55" i="4"/>
  <c r="BT55" i="4" s="1"/>
  <c r="BQ116" i="4"/>
  <c r="BT116" i="4" s="1"/>
  <c r="BQ101" i="4"/>
  <c r="BT101" i="4" s="1"/>
  <c r="BQ15" i="4"/>
  <c r="BT15" i="4" s="1"/>
  <c r="BQ43" i="4"/>
  <c r="BT43" i="4" s="1"/>
  <c r="BQ97" i="4"/>
  <c r="BT97" i="4" s="1"/>
  <c r="BQ84" i="4"/>
  <c r="BT84" i="4" s="1"/>
  <c r="BQ105" i="4"/>
  <c r="BT105" i="4" s="1"/>
  <c r="BQ118" i="4"/>
  <c r="BT118" i="4" s="1"/>
  <c r="BQ126" i="4"/>
  <c r="BT126" i="4" s="1"/>
  <c r="BQ120" i="4"/>
  <c r="BT120" i="4" s="1"/>
  <c r="BQ123" i="4"/>
  <c r="BT123" i="4" s="1"/>
  <c r="BQ13" i="4"/>
  <c r="BT13" i="4" s="1"/>
  <c r="BQ77" i="4"/>
  <c r="BT77" i="4" s="1"/>
  <c r="BQ12" i="4"/>
  <c r="BT12" i="4" s="1"/>
  <c r="BQ106" i="4"/>
  <c r="BT106" i="4" s="1"/>
  <c r="BQ87" i="4"/>
  <c r="BT87" i="4" s="1"/>
  <c r="BQ100" i="4"/>
  <c r="BT100" i="4" s="1"/>
  <c r="BQ132" i="4"/>
  <c r="BT132" i="4" s="1"/>
  <c r="BQ22" i="4"/>
  <c r="BT22" i="4" s="1"/>
  <c r="BQ119" i="4"/>
  <c r="BT119" i="4" s="1"/>
  <c r="BQ74" i="4"/>
  <c r="BT74" i="4" s="1"/>
  <c r="BQ6" i="4"/>
  <c r="BT6" i="4" s="1"/>
  <c r="BQ136" i="4"/>
  <c r="BT136" i="4" s="1"/>
  <c r="BQ72" i="4"/>
  <c r="BT72" i="4" s="1"/>
  <c r="BQ142" i="4"/>
  <c r="BT142" i="4" s="1"/>
  <c r="BQ130" i="4"/>
  <c r="BT130" i="4" s="1"/>
  <c r="BQ29" i="4"/>
  <c r="BT29" i="4" s="1"/>
  <c r="BQ114" i="4"/>
  <c r="BT114" i="4" s="1"/>
  <c r="BQ79" i="4"/>
  <c r="BT79" i="4" s="1"/>
  <c r="BQ140" i="4"/>
  <c r="BT140" i="4" s="1"/>
  <c r="BQ113" i="4"/>
  <c r="BT113" i="4" s="1"/>
  <c r="BQ4" i="4"/>
  <c r="BT4" i="4" s="1"/>
  <c r="BQ81" i="4"/>
  <c r="BT81" i="4" s="1"/>
  <c r="BQ91" i="4"/>
  <c r="BT91" i="4" s="1"/>
  <c r="BQ146" i="4"/>
  <c r="BT146" i="4" s="1"/>
  <c r="BQ112" i="4"/>
  <c r="BT112" i="4" s="1"/>
  <c r="BQ80" i="4"/>
  <c r="BT80" i="4" s="1"/>
  <c r="BQ73" i="4"/>
  <c r="BT73" i="4" s="1"/>
  <c r="BQ26" i="4"/>
  <c r="BT26" i="4" s="1"/>
  <c r="BQ5" i="4"/>
  <c r="BT5" i="4" s="1"/>
  <c r="BQ45" i="4"/>
  <c r="BT45" i="4" s="1"/>
  <c r="BQ122" i="4"/>
  <c r="BT122" i="4" s="1"/>
  <c r="BQ117" i="4"/>
  <c r="BT117" i="4" s="1"/>
  <c r="BQ7" i="4"/>
  <c r="BT7" i="4" s="1"/>
  <c r="BQ60" i="4"/>
  <c r="BT60" i="4" s="1"/>
  <c r="BQ46" i="4"/>
  <c r="BT46" i="4" s="1"/>
  <c r="BQ96" i="4"/>
  <c r="BT96" i="4" s="1"/>
  <c r="BQ107" i="4"/>
  <c r="BT107" i="4" s="1"/>
  <c r="BQ44" i="4"/>
  <c r="BT44" i="4" s="1"/>
  <c r="BQ111" i="4"/>
  <c r="BT111" i="4" s="1"/>
  <c r="BQ65" i="4"/>
  <c r="BT65" i="4" s="1"/>
  <c r="BQ38" i="4"/>
  <c r="BT38" i="4" s="1"/>
  <c r="BQ102" i="4"/>
  <c r="BT102" i="4" s="1"/>
  <c r="BQ88" i="4"/>
  <c r="BT88" i="4" s="1"/>
  <c r="BQ115" i="4"/>
  <c r="BT115" i="4" s="1"/>
  <c r="BQ47" i="4"/>
  <c r="BT47" i="4" s="1"/>
  <c r="BQ32" i="4"/>
  <c r="BT32" i="4" s="1"/>
  <c r="BQ109" i="4"/>
  <c r="BT109" i="4" s="1"/>
  <c r="BQ70" i="4"/>
  <c r="BT70" i="4" s="1"/>
  <c r="BQ94" i="4"/>
  <c r="BT94" i="4" s="1"/>
  <c r="BQ129" i="4"/>
  <c r="BT129" i="4" s="1"/>
  <c r="BQ125" i="4"/>
  <c r="BT125" i="4" s="1"/>
  <c r="BQ64" i="4"/>
  <c r="BT64" i="4" s="1"/>
  <c r="BQ67" i="4"/>
  <c r="BT67" i="4" s="1"/>
  <c r="BQ51" i="4"/>
  <c r="BT51" i="4" s="1"/>
  <c r="BQ49" i="4"/>
  <c r="BT49" i="4" s="1"/>
  <c r="BQ83" i="4"/>
  <c r="BT83" i="4" s="1"/>
  <c r="BQ9" i="4"/>
  <c r="BT9" i="4" s="1"/>
  <c r="BQ53" i="4"/>
  <c r="BT53" i="4" s="1"/>
  <c r="BQ25" i="4"/>
  <c r="BT25" i="4" s="1"/>
  <c r="BQ137" i="4"/>
  <c r="BT137" i="4" s="1"/>
  <c r="BQ93" i="4"/>
  <c r="BT93" i="4" s="1"/>
  <c r="BQ133" i="4"/>
  <c r="BT133" i="4" s="1"/>
  <c r="BQ134" i="4"/>
  <c r="BT134" i="4" s="1"/>
  <c r="BQ14" i="4"/>
  <c r="BT14" i="4" s="1"/>
  <c r="BQ143" i="4"/>
  <c r="BT143" i="4" s="1"/>
  <c r="BQ76" i="4"/>
  <c r="BT76" i="4" s="1"/>
  <c r="BQ48" i="4"/>
  <c r="BT48" i="4" s="1"/>
  <c r="BQ98" i="4"/>
  <c r="BT98" i="4" s="1"/>
  <c r="BQ141" i="4"/>
  <c r="BT141" i="4" s="1"/>
  <c r="BQ19" i="4"/>
  <c r="BT19" i="4" s="1"/>
  <c r="BQ138" i="4"/>
  <c r="BT138" i="4" s="1"/>
  <c r="BQ78" i="4"/>
  <c r="BT78" i="4" s="1"/>
  <c r="BQ8" i="4"/>
  <c r="BT8" i="4" s="1"/>
  <c r="BQ56" i="4"/>
  <c r="BT56" i="4" s="1"/>
  <c r="BQ59" i="4"/>
  <c r="BT59" i="4" s="1"/>
  <c r="BQ69" i="4"/>
  <c r="BT69" i="4" s="1"/>
  <c r="BQ147" i="4"/>
  <c r="BT147" i="4" s="1"/>
  <c r="BQ145" i="4"/>
  <c r="BT145" i="4" s="1"/>
  <c r="BQ28" i="4"/>
  <c r="BT28" i="4" s="1"/>
  <c r="BQ148" i="4"/>
  <c r="BT148" i="4" s="1"/>
  <c r="BQ21" i="4"/>
  <c r="BT21" i="4" s="1"/>
  <c r="BQ121" i="4"/>
  <c r="BT121" i="4" s="1"/>
  <c r="BQ124" i="4"/>
  <c r="BT124" i="4" s="1"/>
  <c r="BQ24" i="4"/>
  <c r="BT24" i="4" s="1"/>
  <c r="BQ104" i="4"/>
  <c r="BT104" i="4" s="1"/>
  <c r="BQ34" i="4"/>
  <c r="BT34" i="4" s="1"/>
  <c r="BQ18" i="4"/>
  <c r="BT18" i="4" s="1"/>
  <c r="BQ31" i="4"/>
  <c r="BT31" i="4" s="1"/>
  <c r="BQ20" i="4"/>
  <c r="BT20" i="4" s="1"/>
  <c r="BQ33" i="4"/>
  <c r="BT33" i="4" s="1"/>
  <c r="BQ3" i="4"/>
  <c r="BT3" i="4" s="1"/>
  <c r="BQ75" i="4"/>
  <c r="BT75" i="4" s="1"/>
  <c r="BQ35" i="4"/>
  <c r="BT35" i="4" s="1"/>
  <c r="BQ41" i="4"/>
  <c r="BT41" i="4" s="1"/>
  <c r="BQ127" i="4"/>
  <c r="BT127" i="4" s="1"/>
  <c r="BQ61" i="4"/>
  <c r="BT61" i="4" s="1"/>
  <c r="BQ42" i="4"/>
  <c r="BT42" i="4" s="1"/>
  <c r="BQ149" i="4"/>
  <c r="BT149" i="4" s="1"/>
  <c r="BQ37" i="4"/>
  <c r="BT37" i="4" s="1"/>
  <c r="BQ50" i="4"/>
  <c r="BT50" i="4" s="1"/>
  <c r="BQ71" i="4"/>
  <c r="BT71" i="4" s="1"/>
  <c r="BQ62" i="4"/>
  <c r="BT62" i="4" s="1"/>
  <c r="BQ11" i="4"/>
  <c r="BT11" i="4" s="1"/>
  <c r="BQ23" i="4"/>
  <c r="BT23" i="4" s="1"/>
  <c r="BQ57" i="4"/>
  <c r="BT57" i="4" s="1"/>
  <c r="BQ17" i="4"/>
  <c r="BT17" i="4" s="1"/>
  <c r="BQ54" i="4"/>
  <c r="BT54" i="4" s="1"/>
  <c r="BL39" i="4"/>
  <c r="BM39" i="4" s="1"/>
  <c r="BL110" i="4"/>
  <c r="BM110" i="4" s="1"/>
  <c r="BL85" i="4"/>
  <c r="BM85" i="4" s="1"/>
  <c r="BO85" i="4" s="1"/>
  <c r="BL135" i="4"/>
  <c r="BM135" i="4" s="1"/>
  <c r="BO135" i="4" s="1"/>
  <c r="BL66" i="4"/>
  <c r="BM66" i="4" s="1"/>
  <c r="BL36" i="4"/>
  <c r="BM36" i="4" s="1"/>
  <c r="BO36" i="4" s="1"/>
  <c r="BL128" i="4"/>
  <c r="BM128" i="4" s="1"/>
  <c r="BL108" i="4"/>
  <c r="BM108" i="4" s="1"/>
  <c r="BL90" i="4"/>
  <c r="BM90" i="4" s="1"/>
  <c r="BL144" i="4"/>
  <c r="BM144" i="4" s="1"/>
  <c r="BO144" i="4" s="1"/>
  <c r="BL86" i="4"/>
  <c r="BM86" i="4" s="1"/>
  <c r="BL99" i="4"/>
  <c r="BM99" i="4" s="1"/>
  <c r="BL131" i="4"/>
  <c r="BM131" i="4" s="1"/>
  <c r="BO131" i="4" s="1"/>
  <c r="BL30" i="4"/>
  <c r="BM30" i="4" s="1"/>
  <c r="BL40" i="4"/>
  <c r="BM40" i="4" s="1"/>
  <c r="BO40" i="4" s="1"/>
  <c r="BL139" i="4"/>
  <c r="BM139" i="4" s="1"/>
  <c r="BO139" i="4" s="1"/>
  <c r="BL89" i="4"/>
  <c r="BM89" i="4" s="1"/>
  <c r="BL95" i="4"/>
  <c r="BM95" i="4" s="1"/>
  <c r="BL82" i="4"/>
  <c r="BM82" i="4" s="1"/>
  <c r="BO82" i="4" s="1"/>
  <c r="BL10" i="4"/>
  <c r="BM10" i="4" s="1"/>
  <c r="BL27" i="4"/>
  <c r="BM27" i="4" s="1"/>
  <c r="BL52" i="4"/>
  <c r="BM52" i="4" s="1"/>
  <c r="BL103" i="4"/>
  <c r="BM103" i="4" s="1"/>
  <c r="BL63" i="4"/>
  <c r="BM63" i="4" s="1"/>
  <c r="BO63" i="4" s="1"/>
  <c r="BL68" i="4"/>
  <c r="BM68" i="4" s="1"/>
  <c r="BO68" i="4" s="1"/>
  <c r="BL58" i="4"/>
  <c r="BM58" i="4" s="1"/>
  <c r="BL16" i="4"/>
  <c r="BM16" i="4" s="1"/>
  <c r="BL92" i="4"/>
  <c r="BM92" i="4" s="1"/>
  <c r="BL101" i="4"/>
  <c r="BM101" i="4" s="1"/>
  <c r="BL55" i="4"/>
  <c r="BM55" i="4" s="1"/>
  <c r="BO55" i="4" s="1"/>
  <c r="BL116" i="4"/>
  <c r="BM116" i="4" s="1"/>
  <c r="BL15" i="4"/>
  <c r="BM15" i="4" s="1"/>
  <c r="BO15" i="4" s="1"/>
  <c r="BL84" i="4"/>
  <c r="BM84" i="4" s="1"/>
  <c r="BO84" i="4" s="1"/>
  <c r="BL43" i="4"/>
  <c r="BM43" i="4" s="1"/>
  <c r="BL97" i="4"/>
  <c r="BM97" i="4" s="1"/>
  <c r="BL105" i="4"/>
  <c r="BM105" i="4" s="1"/>
  <c r="BL118" i="4"/>
  <c r="BM118" i="4" s="1"/>
  <c r="BL126" i="4"/>
  <c r="BM126" i="4" s="1"/>
  <c r="BL120" i="4"/>
  <c r="BM120" i="4" s="1"/>
  <c r="BL123" i="4"/>
  <c r="BM123" i="4" s="1"/>
  <c r="BL119" i="4"/>
  <c r="BM119" i="4" s="1"/>
  <c r="BL12" i="4"/>
  <c r="BM12" i="4" s="1"/>
  <c r="BL106" i="4"/>
  <c r="BM106" i="4" s="1"/>
  <c r="BL100" i="4"/>
  <c r="BM100" i="4" s="1"/>
  <c r="BL132" i="4"/>
  <c r="BM132" i="4" s="1"/>
  <c r="BO132" i="4" s="1"/>
  <c r="BL13" i="4"/>
  <c r="BM13" i="4" s="1"/>
  <c r="BL77" i="4"/>
  <c r="BM77" i="4" s="1"/>
  <c r="BO77" i="4" s="1"/>
  <c r="BL136" i="4"/>
  <c r="BM136" i="4" s="1"/>
  <c r="BO136" i="4" s="1"/>
  <c r="BL87" i="4"/>
  <c r="BM87" i="4" s="1"/>
  <c r="BL6" i="4"/>
  <c r="BM6" i="4" s="1"/>
  <c r="BL22" i="4"/>
  <c r="BM22" i="4" s="1"/>
  <c r="BL142" i="4"/>
  <c r="BM142" i="4" s="1"/>
  <c r="BO142" i="4" s="1"/>
  <c r="BL74" i="4"/>
  <c r="BM74" i="4" s="1"/>
  <c r="BO74" i="4" s="1"/>
  <c r="BL130" i="4"/>
  <c r="BM130" i="4" s="1"/>
  <c r="BO130" i="4" s="1"/>
  <c r="BL72" i="4"/>
  <c r="BM72" i="4" s="1"/>
  <c r="BO72" i="4" s="1"/>
  <c r="BL29" i="4"/>
  <c r="BM29" i="4" s="1"/>
  <c r="BL140" i="4"/>
  <c r="BM140" i="4" s="1"/>
  <c r="BO140" i="4" s="1"/>
  <c r="BL114" i="4"/>
  <c r="BM114" i="4" s="1"/>
  <c r="BL113" i="4"/>
  <c r="BM113" i="4" s="1"/>
  <c r="BL79" i="4"/>
  <c r="BM79" i="4" s="1"/>
  <c r="BL91" i="4"/>
  <c r="BM91" i="4" s="1"/>
  <c r="BL4" i="4"/>
  <c r="BM4" i="4" s="1"/>
  <c r="BL81" i="4"/>
  <c r="BM81" i="4" s="1"/>
  <c r="BL5" i="4"/>
  <c r="BM5" i="4" s="1"/>
  <c r="BL146" i="4"/>
  <c r="BM146" i="4" s="1"/>
  <c r="BO146" i="4" s="1"/>
  <c r="BL112" i="4"/>
  <c r="BM112" i="4" s="1"/>
  <c r="BL80" i="4"/>
  <c r="BM80" i="4" s="1"/>
  <c r="BO80" i="4" s="1"/>
  <c r="BL73" i="4"/>
  <c r="BM73" i="4" s="1"/>
  <c r="BO73" i="4" s="1"/>
  <c r="BL26" i="4"/>
  <c r="BM26" i="4" s="1"/>
  <c r="BL117" i="4"/>
  <c r="BM117" i="4" s="1"/>
  <c r="BL65" i="4"/>
  <c r="BM65" i="4" s="1"/>
  <c r="BL45" i="4"/>
  <c r="BM45" i="4" s="1"/>
  <c r="BO45" i="4" s="1"/>
  <c r="BL122" i="4"/>
  <c r="BM122" i="4" s="1"/>
  <c r="BL7" i="4"/>
  <c r="BM7" i="4" s="1"/>
  <c r="BO7" i="4" s="1"/>
  <c r="BL60" i="4"/>
  <c r="BM60" i="4" s="1"/>
  <c r="BL38" i="4"/>
  <c r="BM38" i="4" s="1"/>
  <c r="BL107" i="4"/>
  <c r="BM107" i="4" s="1"/>
  <c r="BL88" i="4"/>
  <c r="BM88" i="4" s="1"/>
  <c r="BL102" i="4"/>
  <c r="BM102" i="4" s="1"/>
  <c r="BL46" i="4"/>
  <c r="BM46" i="4" s="1"/>
  <c r="BO46" i="4" s="1"/>
  <c r="BL111" i="4"/>
  <c r="BM111" i="4" s="1"/>
  <c r="BL109" i="4"/>
  <c r="BM109" i="4" s="1"/>
  <c r="BL96" i="4"/>
  <c r="BM96" i="4" s="1"/>
  <c r="BL44" i="4"/>
  <c r="BM44" i="4" s="1"/>
  <c r="BL94" i="4"/>
  <c r="BM94" i="4" s="1"/>
  <c r="BL125" i="4"/>
  <c r="BM125" i="4" s="1"/>
  <c r="BL64" i="4"/>
  <c r="BM64" i="4" s="1"/>
  <c r="BO64" i="4" s="1"/>
  <c r="BL67" i="4"/>
  <c r="BM67" i="4" s="1"/>
  <c r="BO67" i="4" s="1"/>
  <c r="BL115" i="4"/>
  <c r="BM115" i="4" s="1"/>
  <c r="BL51" i="4"/>
  <c r="BM51" i="4" s="1"/>
  <c r="BO51" i="4" s="1"/>
  <c r="BL49" i="4"/>
  <c r="BM49" i="4" s="1"/>
  <c r="BL9" i="4"/>
  <c r="BM9" i="4" s="1"/>
  <c r="BL53" i="4"/>
  <c r="BM53" i="4" s="1"/>
  <c r="BL25" i="4"/>
  <c r="BM25" i="4" s="1"/>
  <c r="BO25" i="4" s="1"/>
  <c r="BL137" i="4"/>
  <c r="BM137" i="4" s="1"/>
  <c r="BO137" i="4" s="1"/>
  <c r="BL93" i="4"/>
  <c r="BM93" i="4" s="1"/>
  <c r="BL134" i="4"/>
  <c r="BM134" i="4" s="1"/>
  <c r="BO134" i="4" s="1"/>
  <c r="BL14" i="4"/>
  <c r="BM14" i="4" s="1"/>
  <c r="BL143" i="4"/>
  <c r="BM143" i="4" s="1"/>
  <c r="BO143" i="4" s="1"/>
  <c r="BL47" i="4"/>
  <c r="BM47" i="4" s="1"/>
  <c r="BO47" i="4" s="1"/>
  <c r="BL48" i="4"/>
  <c r="BM48" i="4" s="1"/>
  <c r="BL98" i="4"/>
  <c r="BM98" i="4" s="1"/>
  <c r="BL141" i="4"/>
  <c r="BM141" i="4" s="1"/>
  <c r="BO141" i="4" s="1"/>
  <c r="BL32" i="4"/>
  <c r="BM32" i="4" s="1"/>
  <c r="BL19" i="4"/>
  <c r="BM19" i="4" s="1"/>
  <c r="BO19" i="4" s="1"/>
  <c r="BL70" i="4"/>
  <c r="BM70" i="4" s="1"/>
  <c r="BO70" i="4" s="1"/>
  <c r="BL83" i="4"/>
  <c r="BM83" i="4" s="1"/>
  <c r="BO83" i="4" s="1"/>
  <c r="BL138" i="4"/>
  <c r="BM138" i="4" s="1"/>
  <c r="BO138" i="4" s="1"/>
  <c r="BL129" i="4"/>
  <c r="BM129" i="4" s="1"/>
  <c r="BO129" i="4" s="1"/>
  <c r="BL133" i="4"/>
  <c r="BM133" i="4" s="1"/>
  <c r="BO133" i="4" s="1"/>
  <c r="BL78" i="4"/>
  <c r="BM78" i="4" s="1"/>
  <c r="BL8" i="4"/>
  <c r="BM8" i="4" s="1"/>
  <c r="BO8" i="4" s="1"/>
  <c r="BL56" i="4"/>
  <c r="BM56" i="4" s="1"/>
  <c r="BO56" i="4" s="1"/>
  <c r="BL59" i="4"/>
  <c r="BM59" i="4" s="1"/>
  <c r="BO59" i="4" s="1"/>
  <c r="BL69" i="4"/>
  <c r="BM69" i="4" s="1"/>
  <c r="BO69" i="4" s="1"/>
  <c r="BL147" i="4"/>
  <c r="BM147" i="4" s="1"/>
  <c r="BO147" i="4" s="1"/>
  <c r="BL145" i="4"/>
  <c r="BM145" i="4" s="1"/>
  <c r="BO145" i="4" s="1"/>
  <c r="BL148" i="4"/>
  <c r="BM148" i="4" s="1"/>
  <c r="BO148" i="4" s="1"/>
  <c r="BL21" i="4"/>
  <c r="BM21" i="4" s="1"/>
  <c r="BO21" i="4" s="1"/>
  <c r="BL76" i="4"/>
  <c r="BM76" i="4" s="1"/>
  <c r="BO76" i="4" s="1"/>
  <c r="BL124" i="4"/>
  <c r="BM124" i="4" s="1"/>
  <c r="BL104" i="4"/>
  <c r="BM104" i="4" s="1"/>
  <c r="BL34" i="4"/>
  <c r="BM34" i="4" s="1"/>
  <c r="BO34" i="4" s="1"/>
  <c r="BL28" i="4"/>
  <c r="BM28" i="4" s="1"/>
  <c r="BO28" i="4" s="1"/>
  <c r="BL18" i="4"/>
  <c r="BM18" i="4" s="1"/>
  <c r="BO18" i="4" s="1"/>
  <c r="BL31" i="4"/>
  <c r="BM31" i="4" s="1"/>
  <c r="BO31" i="4" s="1"/>
  <c r="BL24" i="4"/>
  <c r="BM24" i="4" s="1"/>
  <c r="BO24" i="4" s="1"/>
  <c r="BL121" i="4"/>
  <c r="BM121" i="4" s="1"/>
  <c r="BL3" i="4"/>
  <c r="BM3" i="4" s="1"/>
  <c r="BL75" i="4"/>
  <c r="BM75" i="4" s="1"/>
  <c r="BO75" i="4" s="1"/>
  <c r="BL20" i="4"/>
  <c r="BM20" i="4" s="1"/>
  <c r="BO20" i="4" s="1"/>
  <c r="BL35" i="4"/>
  <c r="BM35" i="4" s="1"/>
  <c r="BO35" i="4" s="1"/>
  <c r="BL41" i="4"/>
  <c r="BM41" i="4" s="1"/>
  <c r="BO41" i="4" s="1"/>
  <c r="BL61" i="4"/>
  <c r="BM61" i="4" s="1"/>
  <c r="BL33" i="4"/>
  <c r="BM33" i="4" s="1"/>
  <c r="BO33" i="4" s="1"/>
  <c r="BL42" i="4"/>
  <c r="BM42" i="4" s="1"/>
  <c r="BL149" i="4"/>
  <c r="BM149" i="4" s="1"/>
  <c r="BO149" i="4" s="1"/>
  <c r="BL127" i="4"/>
  <c r="BM127" i="4" s="1"/>
  <c r="BL37" i="4"/>
  <c r="BM37" i="4" s="1"/>
  <c r="BL50" i="4"/>
  <c r="BM50" i="4" s="1"/>
  <c r="BL71" i="4"/>
  <c r="BM71" i="4" s="1"/>
  <c r="BO71" i="4" s="1"/>
  <c r="BL11" i="4"/>
  <c r="BM11" i="4" s="1"/>
  <c r="BL23" i="4"/>
  <c r="BM23" i="4" s="1"/>
  <c r="BL62" i="4"/>
  <c r="BM62" i="4" s="1"/>
  <c r="BO62" i="4" s="1"/>
  <c r="BL57" i="4"/>
  <c r="BM57" i="4" s="1"/>
  <c r="BO57" i="4" s="1"/>
  <c r="BL17" i="4"/>
  <c r="BM17" i="4" s="1"/>
  <c r="BO17" i="4" s="1"/>
  <c r="BL54" i="4"/>
  <c r="BM54" i="4" s="1"/>
  <c r="BO54" i="4" s="1"/>
  <c r="BJ15" i="4"/>
  <c r="BJ72" i="4"/>
  <c r="BJ20" i="4"/>
  <c r="BJ3" i="4"/>
  <c r="BJ149" i="4"/>
  <c r="BJ32" i="4"/>
  <c r="BJ129" i="4"/>
  <c r="BJ57" i="4"/>
  <c r="BJ17" i="4"/>
  <c r="BJ67" i="4"/>
  <c r="BJ25" i="4"/>
  <c r="BJ126" i="4"/>
  <c r="BJ94" i="4"/>
  <c r="BJ98" i="4"/>
  <c r="BJ121" i="4"/>
  <c r="BJ79" i="4"/>
  <c r="BJ103" i="4"/>
  <c r="BJ55" i="4"/>
  <c r="BJ80" i="4"/>
  <c r="BJ60" i="4"/>
  <c r="BJ29" i="4"/>
  <c r="BJ71" i="4"/>
  <c r="BJ40" i="4"/>
  <c r="BJ58" i="4"/>
  <c r="BJ24" i="4"/>
  <c r="BJ116" i="4"/>
  <c r="BJ91" i="4"/>
  <c r="BJ114" i="4"/>
  <c r="BJ108" i="4"/>
  <c r="BJ139" i="4"/>
  <c r="BJ54" i="4"/>
  <c r="BJ39" i="4"/>
  <c r="BJ101" i="4"/>
  <c r="BJ73" i="4"/>
  <c r="BJ34" i="4"/>
  <c r="BJ31" i="4"/>
  <c r="BJ22" i="4"/>
  <c r="BJ119" i="4"/>
  <c r="BJ6" i="4"/>
  <c r="BJ142" i="4"/>
  <c r="BJ10" i="4"/>
  <c r="BJ30" i="4"/>
  <c r="BJ52" i="4"/>
  <c r="BJ36" i="4"/>
  <c r="BJ90" i="4"/>
  <c r="BJ78" i="4"/>
  <c r="BJ147" i="4"/>
  <c r="BJ85" i="4"/>
  <c r="BJ86" i="4"/>
  <c r="BJ37" i="4"/>
  <c r="BJ134" i="4"/>
  <c r="BJ137" i="4"/>
  <c r="BJ145" i="4"/>
  <c r="BJ127" i="4"/>
  <c r="BJ26" i="4"/>
  <c r="BJ46" i="4"/>
  <c r="BJ100" i="4"/>
  <c r="BJ41" i="4"/>
  <c r="BJ93" i="4"/>
  <c r="BJ143" i="4"/>
  <c r="BJ4" i="4"/>
  <c r="BJ45" i="4"/>
  <c r="BJ96" i="4"/>
  <c r="BJ75" i="4"/>
  <c r="BJ122" i="4"/>
  <c r="BJ44" i="4"/>
  <c r="BJ61" i="4"/>
  <c r="BJ112" i="4"/>
  <c r="BJ7" i="4"/>
  <c r="BJ144" i="4"/>
  <c r="BJ99" i="4"/>
  <c r="BJ88" i="4"/>
  <c r="BJ49" i="4"/>
  <c r="BJ51" i="4"/>
  <c r="BJ56" i="4"/>
  <c r="BJ123" i="4"/>
  <c r="BJ12" i="4"/>
  <c r="BJ14" i="4"/>
  <c r="BJ19" i="4"/>
  <c r="BJ35" i="4"/>
  <c r="BJ104" i="4"/>
  <c r="BJ64" i="4"/>
  <c r="BJ9" i="4"/>
  <c r="BJ110" i="4"/>
  <c r="BJ128" i="4"/>
  <c r="BJ50" i="4"/>
  <c r="BJ125" i="4"/>
  <c r="BJ138" i="4"/>
  <c r="BJ43" i="4"/>
  <c r="BJ13" i="4"/>
  <c r="BJ141" i="4"/>
  <c r="BJ21" i="4"/>
  <c r="BJ69" i="4"/>
  <c r="BJ148" i="4"/>
  <c r="BJ62" i="4"/>
  <c r="BJ92" i="4"/>
  <c r="BJ118" i="4"/>
  <c r="BJ95" i="4"/>
  <c r="BJ63" i="4"/>
  <c r="BJ38" i="4"/>
  <c r="BJ102" i="4"/>
  <c r="BJ11" i="4"/>
  <c r="BJ65" i="4"/>
  <c r="BJ89" i="4"/>
  <c r="BJ82" i="4"/>
  <c r="BJ136" i="4"/>
  <c r="BJ28" i="4"/>
  <c r="BJ130" i="4"/>
  <c r="BJ146" i="4"/>
  <c r="BJ33" i="4"/>
  <c r="BJ18" i="4"/>
  <c r="BJ140" i="4"/>
  <c r="BJ113" i="4"/>
  <c r="BJ107" i="4"/>
  <c r="BJ115" i="4"/>
  <c r="BJ47" i="4"/>
  <c r="BJ70" i="4"/>
  <c r="BJ76" i="4"/>
  <c r="BJ23" i="4"/>
  <c r="BJ83" i="4"/>
  <c r="BJ133" i="4"/>
  <c r="BJ74" i="4"/>
  <c r="BJ117" i="4"/>
  <c r="BJ111" i="4"/>
  <c r="BJ53" i="4"/>
  <c r="BJ59" i="4"/>
  <c r="BJ81" i="4"/>
  <c r="BJ131" i="4"/>
  <c r="BJ27" i="4"/>
  <c r="BJ135" i="4"/>
  <c r="BJ66" i="4"/>
  <c r="BJ16" i="4"/>
  <c r="BJ105" i="4"/>
  <c r="BJ120" i="4"/>
  <c r="BJ87" i="4"/>
  <c r="BJ97" i="4"/>
  <c r="BJ77" i="4"/>
  <c r="BJ84" i="4"/>
  <c r="BJ106" i="4"/>
  <c r="BJ132" i="4"/>
  <c r="BJ42" i="4"/>
  <c r="BJ5" i="4"/>
  <c r="BJ8" i="4"/>
  <c r="BJ124" i="4"/>
  <c r="BJ109" i="4"/>
  <c r="BJ48" i="4"/>
  <c r="BJ68" i="4"/>
  <c r="BN39" i="4" l="1"/>
  <c r="BN34" i="4"/>
  <c r="BP34" i="4" s="1"/>
  <c r="BN64" i="4"/>
  <c r="BP64" i="4" s="1"/>
  <c r="BN93" i="4"/>
  <c r="BP93" i="4" s="1"/>
  <c r="BN67" i="4"/>
  <c r="BP67" i="4" s="1"/>
  <c r="BN28" i="4"/>
  <c r="BP28" i="4" s="1"/>
  <c r="BN61" i="4"/>
  <c r="BP61" i="4" s="1"/>
  <c r="BN115" i="4"/>
  <c r="BP115" i="4" s="1"/>
  <c r="BN41" i="4"/>
  <c r="BP41" i="4" s="1"/>
  <c r="BN48" i="4"/>
  <c r="BP48" i="4" s="1"/>
  <c r="BN102" i="4"/>
  <c r="BP102" i="4" s="1"/>
  <c r="BN59" i="4"/>
  <c r="BP59" i="4" s="1"/>
  <c r="BN71" i="4"/>
  <c r="BP71" i="4" s="1"/>
  <c r="BN18" i="4"/>
  <c r="BP18" i="4" s="1"/>
  <c r="BN145" i="4"/>
  <c r="BP145" i="4" s="1"/>
  <c r="BN129" i="4"/>
  <c r="BP129" i="4" s="1"/>
  <c r="BN53" i="4"/>
  <c r="BP53" i="4" s="1"/>
  <c r="BN94" i="4"/>
  <c r="BP94" i="4" s="1"/>
  <c r="BN107" i="4"/>
  <c r="BP107" i="4" s="1"/>
  <c r="BN26" i="4"/>
  <c r="BP26" i="4" s="1"/>
  <c r="BN149" i="4"/>
  <c r="BP149" i="4" s="1"/>
  <c r="BN76" i="4"/>
  <c r="BP76" i="4" s="1"/>
  <c r="BN20" i="4"/>
  <c r="BP20" i="4" s="1"/>
  <c r="BN70" i="4"/>
  <c r="BP70" i="4" s="1"/>
  <c r="BN57" i="4"/>
  <c r="BP57" i="4" s="1"/>
  <c r="BN83" i="4"/>
  <c r="BP83" i="4" s="1"/>
  <c r="BN38" i="4"/>
  <c r="BP38" i="4" s="1"/>
  <c r="BN138" i="4"/>
  <c r="BP138" i="4" s="1"/>
  <c r="BN56" i="4"/>
  <c r="BP56" i="4" s="1"/>
  <c r="BN45" i="4"/>
  <c r="BP45" i="4" s="1"/>
  <c r="BN134" i="4"/>
  <c r="BP134" i="4" s="1"/>
  <c r="BN124" i="4"/>
  <c r="BP124" i="4" s="1"/>
  <c r="BN137" i="4"/>
  <c r="BP137" i="4" s="1"/>
  <c r="BN140" i="4"/>
  <c r="BP140" i="4" s="1"/>
  <c r="BN23" i="4"/>
  <c r="BP23" i="4" s="1"/>
  <c r="BN50" i="4"/>
  <c r="BP50" i="4" s="1"/>
  <c r="BN143" i="4"/>
  <c r="BP143" i="4" s="1"/>
  <c r="BN37" i="4"/>
  <c r="BP37" i="4" s="1"/>
  <c r="BN80" i="4"/>
  <c r="BP80" i="4" s="1"/>
  <c r="BN60" i="4"/>
  <c r="BP60" i="4" s="1"/>
  <c r="BN88" i="4"/>
  <c r="BP88" i="4" s="1"/>
  <c r="BN111" i="4"/>
  <c r="BP111" i="4" s="1"/>
  <c r="BN3" i="4"/>
  <c r="BP3" i="4" s="1"/>
  <c r="BN11" i="4"/>
  <c r="BP11" i="4" s="1"/>
  <c r="BN31" i="4"/>
  <c r="BP31" i="4" s="1"/>
  <c r="BN148" i="4"/>
  <c r="BP148" i="4" s="1"/>
  <c r="BN98" i="4"/>
  <c r="BP98" i="4" s="1"/>
  <c r="BN25" i="4"/>
  <c r="BP25" i="4" s="1"/>
  <c r="BN125" i="4"/>
  <c r="BP125" i="4" s="1"/>
  <c r="BN117" i="4"/>
  <c r="BP117" i="4" s="1"/>
  <c r="BN8" i="4"/>
  <c r="BP8" i="4" s="1"/>
  <c r="BN47" i="4"/>
  <c r="BP47" i="4" s="1"/>
  <c r="BN62" i="4"/>
  <c r="BP62" i="4" s="1"/>
  <c r="BN147" i="4"/>
  <c r="BP147" i="4" s="1"/>
  <c r="BN121" i="4"/>
  <c r="BP121" i="4" s="1"/>
  <c r="BN33" i="4"/>
  <c r="BP33" i="4" s="1"/>
  <c r="BN69" i="4"/>
  <c r="BP69" i="4" s="1"/>
  <c r="BN35" i="4"/>
  <c r="BP35" i="4" s="1"/>
  <c r="BN44" i="4"/>
  <c r="BP44" i="4" s="1"/>
  <c r="BN46" i="4"/>
  <c r="BP46" i="4" s="1"/>
  <c r="BN78" i="4"/>
  <c r="BP78" i="4" s="1"/>
  <c r="BN21" i="4"/>
  <c r="BP21" i="4" s="1"/>
  <c r="BN42" i="4"/>
  <c r="BP42" i="4" s="1"/>
  <c r="BN65" i="4"/>
  <c r="BP65" i="4" s="1"/>
  <c r="BN141" i="4"/>
  <c r="BP141" i="4" s="1"/>
  <c r="BN19" i="4"/>
  <c r="BP19" i="4" s="1"/>
  <c r="BN9" i="4"/>
  <c r="BP9" i="4" s="1"/>
  <c r="BN127" i="4"/>
  <c r="BP127" i="4" s="1"/>
  <c r="BN75" i="4"/>
  <c r="BP75" i="4" s="1"/>
  <c r="BN14" i="4"/>
  <c r="BP14" i="4" s="1"/>
  <c r="BN51" i="4"/>
  <c r="BP51" i="4" s="1"/>
  <c r="BN109" i="4"/>
  <c r="BP109" i="4" s="1"/>
  <c r="BN7" i="4"/>
  <c r="BP7" i="4" s="1"/>
  <c r="BN96" i="4"/>
  <c r="BP96" i="4" s="1"/>
  <c r="BN68" i="4"/>
  <c r="BN112" i="4"/>
  <c r="BP112" i="4" s="1"/>
  <c r="BN99" i="4"/>
  <c r="BN6" i="4"/>
  <c r="BN54" i="4"/>
  <c r="BN40" i="4"/>
  <c r="BN87" i="4"/>
  <c r="BN5" i="4"/>
  <c r="BN120" i="4"/>
  <c r="BN144" i="4"/>
  <c r="BN119" i="4"/>
  <c r="BN139" i="4"/>
  <c r="BN146" i="4"/>
  <c r="BN90" i="4"/>
  <c r="BN22" i="4"/>
  <c r="BN108" i="4"/>
  <c r="BN29" i="4"/>
  <c r="BN105" i="4"/>
  <c r="BN128" i="4"/>
  <c r="BN12" i="4"/>
  <c r="BN4" i="4"/>
  <c r="BN132" i="4"/>
  <c r="BN16" i="4"/>
  <c r="BN130" i="4"/>
  <c r="BN110" i="4"/>
  <c r="BN123" i="4"/>
  <c r="BN36" i="4"/>
  <c r="BN114" i="4"/>
  <c r="BN126" i="4"/>
  <c r="BN81" i="4"/>
  <c r="BN66" i="4"/>
  <c r="BN63" i="4"/>
  <c r="BN52" i="4"/>
  <c r="BN91" i="4"/>
  <c r="BN84" i="4"/>
  <c r="BN135" i="4"/>
  <c r="BN74" i="4"/>
  <c r="BN136" i="4"/>
  <c r="BN95" i="4"/>
  <c r="BN13" i="4"/>
  <c r="BN30" i="4"/>
  <c r="BN73" i="4"/>
  <c r="BN116" i="4"/>
  <c r="BN55" i="4"/>
  <c r="BN72" i="4"/>
  <c r="BN106" i="4"/>
  <c r="BN77" i="4"/>
  <c r="BN133" i="4"/>
  <c r="BP133" i="4" s="1"/>
  <c r="BN113" i="4"/>
  <c r="BP113" i="4" s="1"/>
  <c r="BN82" i="4"/>
  <c r="BN118" i="4"/>
  <c r="BN43" i="4"/>
  <c r="BN104" i="4"/>
  <c r="BP104" i="4" s="1"/>
  <c r="BN49" i="4"/>
  <c r="BP49" i="4" s="1"/>
  <c r="BN122" i="4"/>
  <c r="BP122" i="4" s="1"/>
  <c r="BN100" i="4"/>
  <c r="BN86" i="4"/>
  <c r="BN10" i="4"/>
  <c r="BN101" i="4"/>
  <c r="BN24" i="4"/>
  <c r="BP24" i="4" s="1"/>
  <c r="BN103" i="4"/>
  <c r="BN17" i="4"/>
  <c r="BP17" i="4" s="1"/>
  <c r="BN15" i="4"/>
  <c r="BN97" i="4"/>
  <c r="BN131" i="4"/>
  <c r="BN89" i="4"/>
  <c r="BN92" i="4"/>
  <c r="BN85" i="4"/>
  <c r="BN142" i="4"/>
  <c r="BN58" i="4"/>
  <c r="BN79" i="4"/>
  <c r="BN27" i="4"/>
  <c r="BN32" i="4"/>
  <c r="BP32" i="4" s="1"/>
  <c r="BK15" i="4"/>
  <c r="BK72" i="4"/>
  <c r="BK20" i="4"/>
  <c r="BK3" i="4"/>
  <c r="BK149" i="4"/>
  <c r="BK32" i="4"/>
  <c r="BK129" i="4"/>
  <c r="BK57" i="4"/>
  <c r="BK17" i="4"/>
  <c r="BK67" i="4"/>
  <c r="BK25" i="4"/>
  <c r="BK126" i="4"/>
  <c r="BK94" i="4"/>
  <c r="BK98" i="4"/>
  <c r="BK121" i="4"/>
  <c r="BK79" i="4"/>
  <c r="BK103" i="4"/>
  <c r="BK55" i="4"/>
  <c r="BK80" i="4"/>
  <c r="BK60" i="4"/>
  <c r="BK29" i="4"/>
  <c r="BK71" i="4"/>
  <c r="BK40" i="4"/>
  <c r="BK58" i="4"/>
  <c r="BK24" i="4"/>
  <c r="BK116" i="4"/>
  <c r="BK91" i="4"/>
  <c r="BK114" i="4"/>
  <c r="BK108" i="4"/>
  <c r="BK139" i="4"/>
  <c r="BK54" i="4"/>
  <c r="BK39" i="4"/>
  <c r="BK101" i="4"/>
  <c r="BK73" i="4"/>
  <c r="BK34" i="4"/>
  <c r="BK31" i="4"/>
  <c r="BK22" i="4"/>
  <c r="BK119" i="4"/>
  <c r="BK6" i="4"/>
  <c r="BK142" i="4"/>
  <c r="BK10" i="4"/>
  <c r="BK30" i="4"/>
  <c r="BK52" i="4"/>
  <c r="BK36" i="4"/>
  <c r="BK90" i="4"/>
  <c r="BK78" i="4"/>
  <c r="BK147" i="4"/>
  <c r="BK85" i="4"/>
  <c r="BK86" i="4"/>
  <c r="BK37" i="4"/>
  <c r="BK134" i="4"/>
  <c r="BK137" i="4"/>
  <c r="BK145" i="4"/>
  <c r="BK127" i="4"/>
  <c r="BK26" i="4"/>
  <c r="BK46" i="4"/>
  <c r="BK100" i="4"/>
  <c r="BK41" i="4"/>
  <c r="BK93" i="4"/>
  <c r="BK143" i="4"/>
  <c r="BK4" i="4"/>
  <c r="BK45" i="4"/>
  <c r="BK96" i="4"/>
  <c r="BK75" i="4"/>
  <c r="BK122" i="4"/>
  <c r="BK44" i="4"/>
  <c r="BK61" i="4"/>
  <c r="BK112" i="4"/>
  <c r="BK7" i="4"/>
  <c r="BK144" i="4"/>
  <c r="BK99" i="4"/>
  <c r="BK88" i="4"/>
  <c r="BK49" i="4"/>
  <c r="BK51" i="4"/>
  <c r="BK56" i="4"/>
  <c r="BK123" i="4"/>
  <c r="BK12" i="4"/>
  <c r="BK14" i="4"/>
  <c r="BK19" i="4"/>
  <c r="BK35" i="4"/>
  <c r="BK104" i="4"/>
  <c r="BK64" i="4"/>
  <c r="BK9" i="4"/>
  <c r="BK110" i="4"/>
  <c r="BK128" i="4"/>
  <c r="BK50" i="4"/>
  <c r="BK125" i="4"/>
  <c r="BK138" i="4"/>
  <c r="BK43" i="4"/>
  <c r="BK13" i="4"/>
  <c r="BK141" i="4"/>
  <c r="BK21" i="4"/>
  <c r="BK69" i="4"/>
  <c r="BK148" i="4"/>
  <c r="BK62" i="4"/>
  <c r="BK92" i="4"/>
  <c r="BK118" i="4"/>
  <c r="BK95" i="4"/>
  <c r="BK63" i="4"/>
  <c r="BK38" i="4"/>
  <c r="BK102" i="4"/>
  <c r="BK11" i="4"/>
  <c r="BK65" i="4"/>
  <c r="BK89" i="4"/>
  <c r="BK82" i="4"/>
  <c r="BK136" i="4"/>
  <c r="BK28" i="4"/>
  <c r="BK130" i="4"/>
  <c r="BK146" i="4"/>
  <c r="BK33" i="4"/>
  <c r="BK18" i="4"/>
  <c r="BK140" i="4"/>
  <c r="BK113" i="4"/>
  <c r="BK107" i="4"/>
  <c r="BK115" i="4"/>
  <c r="BK47" i="4"/>
  <c r="BK70" i="4"/>
  <c r="BK76" i="4"/>
  <c r="BK23" i="4"/>
  <c r="BK83" i="4"/>
  <c r="BK133" i="4"/>
  <c r="BK74" i="4"/>
  <c r="BK117" i="4"/>
  <c r="BK111" i="4"/>
  <c r="BK53" i="4"/>
  <c r="BK59" i="4"/>
  <c r="BK81" i="4"/>
  <c r="BK131" i="4"/>
  <c r="BK27" i="4"/>
  <c r="BK135" i="4"/>
  <c r="BK66" i="4"/>
  <c r="BK16" i="4"/>
  <c r="BK105" i="4"/>
  <c r="BK120" i="4"/>
  <c r="BK87" i="4"/>
  <c r="BK97" i="4"/>
  <c r="BK77" i="4"/>
  <c r="BK84" i="4"/>
  <c r="BK106" i="4"/>
  <c r="BK132" i="4"/>
  <c r="BK42" i="4"/>
  <c r="BK5" i="4"/>
  <c r="BK8" i="4"/>
  <c r="BK124" i="4"/>
  <c r="BK109" i="4"/>
  <c r="BK48" i="4"/>
  <c r="BK68" i="4"/>
  <c r="M10" i="8"/>
  <c r="K10" i="8"/>
  <c r="BP82" i="4" l="1"/>
  <c r="BP52" i="4"/>
  <c r="BP43" i="4"/>
  <c r="BP77" i="4"/>
  <c r="BP84" i="4"/>
  <c r="BP66" i="4"/>
  <c r="BP85" i="4"/>
  <c r="BP97" i="4"/>
  <c r="BP135" i="4"/>
  <c r="BP63" i="4"/>
  <c r="BP12" i="4"/>
  <c r="BP103" i="4"/>
  <c r="BP118" i="4"/>
  <c r="BP146" i="4"/>
  <c r="BP89" i="4"/>
  <c r="BP15" i="4"/>
  <c r="BP142" i="4"/>
  <c r="BP100" i="4"/>
  <c r="BP79" i="4"/>
  <c r="BP92" i="4"/>
  <c r="BP10" i="4"/>
  <c r="BP55" i="4"/>
  <c r="BP13" i="4"/>
  <c r="BP114" i="4"/>
  <c r="BP130" i="4"/>
  <c r="BP108" i="4"/>
  <c r="BP139" i="4"/>
  <c r="BP5" i="4"/>
  <c r="BP6" i="4"/>
  <c r="BP58" i="4"/>
  <c r="BP86" i="4"/>
  <c r="BP116" i="4"/>
  <c r="BP95" i="4"/>
  <c r="BP36" i="4"/>
  <c r="BP16" i="4"/>
  <c r="BP128" i="4"/>
  <c r="BP22" i="4"/>
  <c r="BP119" i="4"/>
  <c r="BP87" i="4"/>
  <c r="BP99" i="4"/>
  <c r="BP91" i="4"/>
  <c r="BP105" i="4"/>
  <c r="BP106" i="4"/>
  <c r="BP73" i="4"/>
  <c r="BP136" i="4"/>
  <c r="BP81" i="4"/>
  <c r="BP123" i="4"/>
  <c r="BP132" i="4"/>
  <c r="BP90" i="4"/>
  <c r="BP144" i="4"/>
  <c r="BP40" i="4"/>
  <c r="BP68" i="4"/>
  <c r="BP27" i="4"/>
  <c r="BP131" i="4"/>
  <c r="BP101" i="4"/>
  <c r="BP72" i="4"/>
  <c r="BP30" i="4"/>
  <c r="BP74" i="4"/>
  <c r="BP126" i="4"/>
  <c r="BP110" i="4"/>
  <c r="BP4" i="4"/>
  <c r="BP29" i="4"/>
  <c r="BP120" i="4"/>
  <c r="BP54" i="4"/>
  <c r="BP39" i="4"/>
  <c r="C11" i="8"/>
  <c r="C16" i="8"/>
  <c r="S94" i="7" l="1"/>
  <c r="T94" i="7" s="1"/>
  <c r="U94" i="7" s="1"/>
  <c r="S36" i="7"/>
  <c r="S5" i="7"/>
  <c r="T5" i="7" s="1"/>
  <c r="U5" i="7" s="1"/>
  <c r="S43" i="7"/>
  <c r="T43" i="7" s="1"/>
  <c r="U43" i="7" s="1"/>
  <c r="S51" i="7"/>
  <c r="S39" i="7"/>
  <c r="T39" i="7" s="1"/>
  <c r="U39" i="7" s="1"/>
  <c r="S82" i="7"/>
  <c r="T82" i="7" s="1"/>
  <c r="U82" i="7" s="1"/>
  <c r="S103" i="7"/>
  <c r="T103" i="7" s="1"/>
  <c r="U103" i="7" s="1"/>
  <c r="S23" i="7"/>
  <c r="S3" i="7"/>
  <c r="S15" i="7"/>
  <c r="T15" i="7" s="1"/>
  <c r="U15" i="7" s="1"/>
  <c r="S87" i="7"/>
  <c r="S48" i="7"/>
  <c r="S77" i="7"/>
  <c r="T77" i="7" s="1"/>
  <c r="U77" i="7" s="1"/>
  <c r="S66" i="7"/>
  <c r="T66" i="7" s="1"/>
  <c r="U66" i="7" s="1"/>
  <c r="S86" i="7"/>
  <c r="T86" i="7" s="1"/>
  <c r="U86" i="7" s="1"/>
  <c r="S40" i="7"/>
  <c r="S28" i="7"/>
  <c r="S18" i="7"/>
  <c r="S27" i="7"/>
  <c r="T27" i="7" s="1"/>
  <c r="U27" i="7" s="1"/>
  <c r="S46" i="7"/>
  <c r="T46" i="7" s="1"/>
  <c r="U46" i="7" s="1"/>
  <c r="S42" i="7"/>
  <c r="T42" i="7" s="1"/>
  <c r="U42" i="7" s="1"/>
  <c r="S35" i="7"/>
  <c r="T35" i="7" s="1"/>
  <c r="U35" i="7" s="1"/>
  <c r="S10" i="7"/>
  <c r="T10" i="7" s="1"/>
  <c r="U10" i="7" s="1"/>
  <c r="S24" i="7"/>
  <c r="T24" i="7" s="1"/>
  <c r="U24" i="7" s="1"/>
  <c r="S67" i="7"/>
  <c r="S50" i="7"/>
  <c r="T50" i="7" s="1"/>
  <c r="U50" i="7" s="1"/>
  <c r="S99" i="7"/>
  <c r="S11" i="7"/>
  <c r="T11" i="7" s="1"/>
  <c r="U11" i="7" s="1"/>
  <c r="S73" i="7"/>
  <c r="T73" i="7" s="1"/>
  <c r="U73" i="7" s="1"/>
  <c r="S84" i="7"/>
  <c r="T84" i="7" s="1"/>
  <c r="U84" i="7" s="1"/>
  <c r="S45" i="7"/>
  <c r="T45" i="7" s="1"/>
  <c r="U45" i="7" s="1"/>
  <c r="S75" i="7"/>
  <c r="S81" i="7"/>
  <c r="S102" i="7"/>
  <c r="S62" i="7"/>
  <c r="T62" i="7" s="1"/>
  <c r="U62" i="7" s="1"/>
  <c r="S61" i="7"/>
  <c r="T61" i="7" s="1"/>
  <c r="U61" i="7" s="1"/>
  <c r="S78" i="7"/>
  <c r="T78" i="7" s="1"/>
  <c r="U78" i="7" s="1"/>
  <c r="S25" i="7"/>
  <c r="T25" i="7" s="1"/>
  <c r="U25" i="7" s="1"/>
  <c r="S32" i="7"/>
  <c r="T32" i="7" s="1"/>
  <c r="U32" i="7" s="1"/>
  <c r="S29" i="7"/>
  <c r="T29" i="7" s="1"/>
  <c r="U29" i="7" s="1"/>
  <c r="S97" i="7"/>
  <c r="S71" i="7"/>
  <c r="T71" i="7" s="1"/>
  <c r="U71" i="7" s="1"/>
  <c r="S64" i="7"/>
  <c r="T64" i="7" s="1"/>
  <c r="U64" i="7" s="1"/>
  <c r="S6" i="7"/>
  <c r="S111" i="7"/>
  <c r="T111" i="7" s="1"/>
  <c r="U111" i="7" s="1"/>
  <c r="S37" i="7"/>
  <c r="T37" i="7" s="1"/>
  <c r="U37" i="7" s="1"/>
  <c r="S19" i="7"/>
  <c r="T19" i="7" s="1"/>
  <c r="U19" i="7" s="1"/>
  <c r="S12" i="7"/>
  <c r="S115" i="7"/>
  <c r="S2" i="7"/>
  <c r="T2" i="7" s="1"/>
  <c r="U2" i="7" s="1"/>
  <c r="S85" i="7"/>
  <c r="T85" i="7" s="1"/>
  <c r="U85" i="7" s="1"/>
  <c r="S90" i="7"/>
  <c r="T90" i="7" s="1"/>
  <c r="U90" i="7" s="1"/>
  <c r="S93" i="7"/>
  <c r="T93" i="7" s="1"/>
  <c r="U93" i="7" s="1"/>
  <c r="S52" i="7"/>
  <c r="T52" i="7" s="1"/>
  <c r="U52" i="7" s="1"/>
  <c r="S47" i="7"/>
  <c r="T47" i="7" s="1"/>
  <c r="U47" i="7" s="1"/>
  <c r="S9" i="7"/>
  <c r="T9" i="7" s="1"/>
  <c r="U9" i="7" s="1"/>
  <c r="S49" i="7"/>
  <c r="S63" i="7"/>
  <c r="S112" i="7"/>
  <c r="T112" i="7" s="1"/>
  <c r="U112" i="7" s="1"/>
  <c r="S80" i="7"/>
  <c r="T80" i="7" s="1"/>
  <c r="U80" i="7" s="1"/>
  <c r="S74" i="7"/>
  <c r="T74" i="7" s="1"/>
  <c r="U74" i="7" s="1"/>
  <c r="S95" i="7"/>
  <c r="T95" i="7" s="1"/>
  <c r="U95" i="7" s="1"/>
  <c r="S113" i="7"/>
  <c r="T113" i="7" s="1"/>
  <c r="U113" i="7" s="1"/>
  <c r="S26" i="7"/>
  <c r="S33" i="7"/>
  <c r="S96" i="7"/>
  <c r="T96" i="7" s="1"/>
  <c r="U96" i="7" s="1"/>
  <c r="S79" i="7"/>
  <c r="S88" i="7"/>
  <c r="T88" i="7" s="1"/>
  <c r="U88" i="7" s="1"/>
  <c r="S21" i="7"/>
  <c r="T21" i="7" s="1"/>
  <c r="U21" i="7" s="1"/>
  <c r="S57" i="7"/>
  <c r="T57" i="7" s="1"/>
  <c r="U57" i="7" s="1"/>
  <c r="S34" i="7"/>
  <c r="T34" i="7" s="1"/>
  <c r="U34" i="7" s="1"/>
  <c r="S83" i="7"/>
  <c r="T83" i="7" s="1"/>
  <c r="U83" i="7" s="1"/>
  <c r="S72" i="7"/>
  <c r="S114" i="7"/>
  <c r="S68" i="7"/>
  <c r="T68" i="7" s="1"/>
  <c r="U68" i="7" s="1"/>
  <c r="S98" i="7"/>
  <c r="S60" i="7"/>
  <c r="T60" i="7" s="1"/>
  <c r="U60" i="7" s="1"/>
  <c r="S65" i="7"/>
  <c r="T65" i="7" s="1"/>
  <c r="U65" i="7" s="1"/>
  <c r="S76" i="7"/>
  <c r="T76" i="7" s="1"/>
  <c r="U76" i="7" s="1"/>
  <c r="S22" i="7"/>
  <c r="T22" i="7" s="1"/>
  <c r="U22" i="7" s="1"/>
  <c r="S7" i="7"/>
  <c r="S110" i="7"/>
  <c r="T110" i="7" s="1"/>
  <c r="U110" i="7" s="1"/>
  <c r="S20" i="7"/>
  <c r="S104" i="7"/>
  <c r="T104" i="7" s="1"/>
  <c r="U104" i="7" s="1"/>
  <c r="S8" i="7"/>
  <c r="T8" i="7" s="1"/>
  <c r="U8" i="7" s="1"/>
  <c r="S106" i="7"/>
  <c r="T106" i="7" s="1"/>
  <c r="U106" i="7" s="1"/>
  <c r="S16" i="7"/>
  <c r="T16" i="7" s="1"/>
  <c r="U16" i="7" s="1"/>
  <c r="S92" i="7"/>
  <c r="S55" i="7"/>
  <c r="S17" i="7"/>
  <c r="S53" i="7"/>
  <c r="T53" i="7" s="1"/>
  <c r="U53" i="7" s="1"/>
  <c r="S58" i="7"/>
  <c r="T58" i="7" s="1"/>
  <c r="U58" i="7" s="1"/>
  <c r="S91" i="7"/>
  <c r="T91" i="7" s="1"/>
  <c r="U91" i="7" s="1"/>
  <c r="S4" i="7"/>
  <c r="T4" i="7" s="1"/>
  <c r="U4" i="7" s="1"/>
  <c r="S108" i="7"/>
  <c r="T108" i="7" s="1"/>
  <c r="U108" i="7" s="1"/>
  <c r="S69" i="7"/>
  <c r="T69" i="7" s="1"/>
  <c r="U69" i="7" s="1"/>
  <c r="S14" i="7"/>
  <c r="S31" i="7"/>
  <c r="T31" i="7" s="1"/>
  <c r="U31" i="7" s="1"/>
  <c r="S89" i="7"/>
  <c r="T89" i="7" s="1"/>
  <c r="U89" i="7" s="1"/>
  <c r="S109" i="7"/>
  <c r="T109" i="7" s="1"/>
  <c r="U109" i="7" s="1"/>
  <c r="S107" i="7"/>
  <c r="T107" i="7" s="1"/>
  <c r="U107" i="7" s="1"/>
  <c r="S13" i="7"/>
  <c r="T13" i="7" s="1"/>
  <c r="U13" i="7" s="1"/>
  <c r="S101" i="7"/>
  <c r="T101" i="7" s="1"/>
  <c r="U101" i="7" s="1"/>
  <c r="S70" i="7"/>
  <c r="T70" i="7" s="1"/>
  <c r="U70" i="7" s="1"/>
  <c r="S100" i="7"/>
  <c r="S30" i="7"/>
  <c r="S38" i="7"/>
  <c r="S41" i="7"/>
  <c r="T41" i="7" s="1"/>
  <c r="U41" i="7" s="1"/>
  <c r="S105" i="7"/>
  <c r="T105" i="7" s="1"/>
  <c r="U105" i="7" s="1"/>
  <c r="S44" i="7"/>
  <c r="T44" i="7" s="1"/>
  <c r="U44" i="7" s="1"/>
  <c r="S54" i="7"/>
  <c r="T54" i="7" s="1"/>
  <c r="U54" i="7" s="1"/>
  <c r="S59" i="7"/>
  <c r="T59" i="7" s="1"/>
  <c r="U59" i="7" s="1"/>
  <c r="S56" i="7"/>
  <c r="T56" i="7"/>
  <c r="U56" i="7" s="1"/>
  <c r="T36" i="7"/>
  <c r="U36" i="7" s="1"/>
  <c r="T51" i="7"/>
  <c r="U51" i="7" s="1"/>
  <c r="T23" i="7"/>
  <c r="U23" i="7" s="1"/>
  <c r="T3" i="7"/>
  <c r="U3" i="7" s="1"/>
  <c r="T87" i="7"/>
  <c r="U87" i="7" s="1"/>
  <c r="T48" i="7"/>
  <c r="U48" i="7" s="1"/>
  <c r="T40" i="7"/>
  <c r="U40" i="7" s="1"/>
  <c r="T28" i="7"/>
  <c r="U28" i="7" s="1"/>
  <c r="T18" i="7"/>
  <c r="U18" i="7" s="1"/>
  <c r="T67" i="7"/>
  <c r="U67" i="7" s="1"/>
  <c r="T99" i="7"/>
  <c r="U99" i="7" s="1"/>
  <c r="T75" i="7"/>
  <c r="U75" i="7" s="1"/>
  <c r="T81" i="7"/>
  <c r="U81" i="7" s="1"/>
  <c r="T102" i="7"/>
  <c r="U102" i="7" s="1"/>
  <c r="T97" i="7"/>
  <c r="U97" i="7" s="1"/>
  <c r="T6" i="7"/>
  <c r="U6" i="7" s="1"/>
  <c r="T12" i="7"/>
  <c r="U12" i="7" s="1"/>
  <c r="T115" i="7"/>
  <c r="U115" i="7" s="1"/>
  <c r="T49" i="7"/>
  <c r="U49" i="7" s="1"/>
  <c r="T63" i="7"/>
  <c r="U63" i="7" s="1"/>
  <c r="T26" i="7"/>
  <c r="U26" i="7" s="1"/>
  <c r="T33" i="7"/>
  <c r="U33" i="7" s="1"/>
  <c r="T79" i="7"/>
  <c r="U79" i="7" s="1"/>
  <c r="T72" i="7"/>
  <c r="U72" i="7" s="1"/>
  <c r="T114" i="7"/>
  <c r="U114" i="7" s="1"/>
  <c r="T98" i="7"/>
  <c r="U98" i="7" s="1"/>
  <c r="T7" i="7"/>
  <c r="U7" i="7" s="1"/>
  <c r="T20" i="7"/>
  <c r="U20" i="7" s="1"/>
  <c r="T92" i="7"/>
  <c r="U92" i="7" s="1"/>
  <c r="T55" i="7"/>
  <c r="U55" i="7" s="1"/>
  <c r="T17" i="7"/>
  <c r="U17" i="7" s="1"/>
  <c r="T14" i="7"/>
  <c r="U14" i="7" s="1"/>
  <c r="T100" i="7"/>
  <c r="U100" i="7" s="1"/>
  <c r="T30" i="7"/>
  <c r="U30" i="7" s="1"/>
  <c r="T38" i="7"/>
  <c r="U38" i="7" s="1"/>
  <c r="AB260" i="1" l="1"/>
  <c r="AB195" i="1"/>
  <c r="AB89" i="1"/>
  <c r="AB101" i="1"/>
  <c r="AC101" i="1" s="1"/>
  <c r="AD101" i="1" s="1"/>
  <c r="AH101" i="1" s="1"/>
  <c r="AB222" i="1"/>
  <c r="AC222" i="1" s="1"/>
  <c r="AD222" i="1" s="1"/>
  <c r="AB39" i="1"/>
  <c r="AC39" i="1" s="1"/>
  <c r="AD39" i="1" s="1"/>
  <c r="AB72" i="1"/>
  <c r="AC72" i="1" s="1"/>
  <c r="AD72" i="1" s="1"/>
  <c r="AB93" i="1"/>
  <c r="AC93" i="1" s="1"/>
  <c r="AD93" i="1" s="1"/>
  <c r="AB104" i="1"/>
  <c r="AB189" i="1"/>
  <c r="AB262" i="1"/>
  <c r="AB229" i="1"/>
  <c r="AC229" i="1" s="1"/>
  <c r="AD229" i="1" s="1"/>
  <c r="AB95" i="1"/>
  <c r="AC95" i="1" s="1"/>
  <c r="AD95" i="1" s="1"/>
  <c r="AB81" i="1"/>
  <c r="AC81" i="1" s="1"/>
  <c r="AD81" i="1" s="1"/>
  <c r="AB69" i="1"/>
  <c r="AC69" i="1" s="1"/>
  <c r="AD69" i="1" s="1"/>
  <c r="AB221" i="1"/>
  <c r="AC221" i="1" s="1"/>
  <c r="AD221" i="1" s="1"/>
  <c r="AB224" i="1"/>
  <c r="AB160" i="1"/>
  <c r="AB248" i="1"/>
  <c r="AB249" i="1"/>
  <c r="AC249" i="1" s="1"/>
  <c r="AD249" i="1" s="1"/>
  <c r="AG249" i="1" s="1"/>
  <c r="AB175" i="1"/>
  <c r="AC175" i="1" s="1"/>
  <c r="AD175" i="1" s="1"/>
  <c r="AF175" i="1" s="1"/>
  <c r="AB185" i="1"/>
  <c r="AC185" i="1" s="1"/>
  <c r="AD185" i="1" s="1"/>
  <c r="AF185" i="1" s="1"/>
  <c r="AB120" i="1"/>
  <c r="AC120" i="1" s="1"/>
  <c r="AD120" i="1" s="1"/>
  <c r="AB169" i="1"/>
  <c r="AC169" i="1" s="1"/>
  <c r="AD169" i="1" s="1"/>
  <c r="AB64" i="1"/>
  <c r="AB256" i="1"/>
  <c r="AB223" i="1"/>
  <c r="AB33" i="1"/>
  <c r="AC33" i="1" s="1"/>
  <c r="AD33" i="1" s="1"/>
  <c r="AG33" i="1" s="1"/>
  <c r="AB66" i="1"/>
  <c r="AC66" i="1" s="1"/>
  <c r="AD66" i="1" s="1"/>
  <c r="AB116" i="1"/>
  <c r="AC116" i="1" s="1"/>
  <c r="AD116" i="1" s="1"/>
  <c r="AF116" i="1" s="1"/>
  <c r="AB125" i="1"/>
  <c r="AC125" i="1" s="1"/>
  <c r="AD125" i="1" s="1"/>
  <c r="AB202" i="1"/>
  <c r="AC202" i="1" s="1"/>
  <c r="AD202" i="1" s="1"/>
  <c r="AB247" i="1"/>
  <c r="AB128" i="1"/>
  <c r="AB148" i="1"/>
  <c r="AC148" i="1" s="1"/>
  <c r="AD148" i="1" s="1"/>
  <c r="AH148" i="1" s="1"/>
  <c r="AB176" i="1"/>
  <c r="AC176" i="1" s="1"/>
  <c r="AD176" i="1" s="1"/>
  <c r="AG176" i="1" s="1"/>
  <c r="AB133" i="1"/>
  <c r="AC133" i="1" s="1"/>
  <c r="AD133" i="1" s="1"/>
  <c r="AB162" i="1"/>
  <c r="AC162" i="1" s="1"/>
  <c r="AD162" i="1" s="1"/>
  <c r="AF162" i="1" s="1"/>
  <c r="AB236" i="1"/>
  <c r="AC236" i="1" s="1"/>
  <c r="AD236" i="1" s="1"/>
  <c r="AB98" i="1"/>
  <c r="AC98" i="1" s="1"/>
  <c r="AD98" i="1" s="1"/>
  <c r="AB141" i="1"/>
  <c r="AB234" i="1"/>
  <c r="AB237" i="1"/>
  <c r="AB75" i="1"/>
  <c r="AC75" i="1" s="1"/>
  <c r="AD75" i="1" s="1"/>
  <c r="AG75" i="1" s="1"/>
  <c r="AB111" i="1"/>
  <c r="AC111" i="1" s="1"/>
  <c r="AD111" i="1" s="1"/>
  <c r="AB177" i="1"/>
  <c r="AC177" i="1" s="1"/>
  <c r="AD177" i="1" s="1"/>
  <c r="AB216" i="1"/>
  <c r="AC216" i="1" s="1"/>
  <c r="AD216" i="1" s="1"/>
  <c r="AB16" i="1"/>
  <c r="AC16" i="1" s="1"/>
  <c r="AD16" i="1" s="1"/>
  <c r="AB37" i="1"/>
  <c r="AB28" i="1"/>
  <c r="AB55" i="1"/>
  <c r="AC55" i="1" s="1"/>
  <c r="AD55" i="1" s="1"/>
  <c r="AH55" i="1" s="1"/>
  <c r="AB87" i="1"/>
  <c r="AC87" i="1" s="1"/>
  <c r="AD87" i="1" s="1"/>
  <c r="AG87" i="1" s="1"/>
  <c r="AB99" i="1"/>
  <c r="AC99" i="1" s="1"/>
  <c r="AD99" i="1" s="1"/>
  <c r="AF99" i="1" s="1"/>
  <c r="AB158" i="1"/>
  <c r="AC158" i="1" s="1"/>
  <c r="AD158" i="1" s="1"/>
  <c r="AB165" i="1"/>
  <c r="AC165" i="1" s="1"/>
  <c r="AD165" i="1" s="1"/>
  <c r="AB203" i="1"/>
  <c r="AC203" i="1" s="1"/>
  <c r="AD203" i="1" s="1"/>
  <c r="AB196" i="1"/>
  <c r="AB113" i="1"/>
  <c r="AB124" i="1"/>
  <c r="AC124" i="1" s="1"/>
  <c r="AD124" i="1" s="1"/>
  <c r="AH124" i="1" s="1"/>
  <c r="AB68" i="1"/>
  <c r="AB205" i="1"/>
  <c r="AC205" i="1" s="1"/>
  <c r="AD205" i="1" s="1"/>
  <c r="AF205" i="1" s="1"/>
  <c r="AB251" i="1"/>
  <c r="AC251" i="1" s="1"/>
  <c r="AD251" i="1" s="1"/>
  <c r="AB46" i="1"/>
  <c r="AC46" i="1" s="1"/>
  <c r="AD46" i="1" s="1"/>
  <c r="AB88" i="1"/>
  <c r="AC88" i="1" s="1"/>
  <c r="AD88" i="1" s="1"/>
  <c r="AB105" i="1"/>
  <c r="AB137" i="1"/>
  <c r="AB31" i="1"/>
  <c r="AB40" i="1"/>
  <c r="AC40" i="1" s="1"/>
  <c r="AD40" i="1" s="1"/>
  <c r="AG40" i="1" s="1"/>
  <c r="AB239" i="1"/>
  <c r="AC239" i="1" s="1"/>
  <c r="AD239" i="1" s="1"/>
  <c r="AF239" i="1" s="1"/>
  <c r="AB217" i="1"/>
  <c r="AC217" i="1" s="1"/>
  <c r="AD217" i="1" s="1"/>
  <c r="AB106" i="1"/>
  <c r="AC106" i="1" s="1"/>
  <c r="AD106" i="1" s="1"/>
  <c r="AB24" i="1"/>
  <c r="AC24" i="1" s="1"/>
  <c r="AD24" i="1" s="1"/>
  <c r="AB210" i="1"/>
  <c r="AB193" i="1"/>
  <c r="AB59" i="1"/>
  <c r="AC59" i="1" s="1"/>
  <c r="AD59" i="1" s="1"/>
  <c r="AH59" i="1" s="1"/>
  <c r="AB71" i="1"/>
  <c r="AB194" i="1"/>
  <c r="AC194" i="1" s="1"/>
  <c r="AD194" i="1" s="1"/>
  <c r="AF194" i="1" s="1"/>
  <c r="AB199" i="1"/>
  <c r="AC199" i="1" s="1"/>
  <c r="AD199" i="1" s="1"/>
  <c r="AB226" i="1"/>
  <c r="AC226" i="1" s="1"/>
  <c r="AD226" i="1" s="1"/>
  <c r="AB5" i="1"/>
  <c r="AC5" i="1" s="1"/>
  <c r="AD5" i="1" s="1"/>
  <c r="AB18" i="1"/>
  <c r="AB159" i="1"/>
  <c r="AB182" i="1"/>
  <c r="AB192" i="1"/>
  <c r="AC192" i="1" s="1"/>
  <c r="AD192" i="1" s="1"/>
  <c r="AG192" i="1" s="1"/>
  <c r="AB211" i="1"/>
  <c r="AC211" i="1" s="1"/>
  <c r="AD211" i="1" s="1"/>
  <c r="AF211" i="1" s="1"/>
  <c r="AB215" i="1"/>
  <c r="AC215" i="1" s="1"/>
  <c r="AD215" i="1" s="1"/>
  <c r="AB180" i="1"/>
  <c r="AC180" i="1" s="1"/>
  <c r="AD180" i="1" s="1"/>
  <c r="AB146" i="1"/>
  <c r="AC146" i="1" s="1"/>
  <c r="AD146" i="1" s="1"/>
  <c r="AB139" i="1"/>
  <c r="AB51" i="1"/>
  <c r="AC51" i="1" s="1"/>
  <c r="AD51" i="1" s="1"/>
  <c r="AF51" i="1" s="1"/>
  <c r="AB171" i="1"/>
  <c r="AC171" i="1" s="1"/>
  <c r="AD171" i="1" s="1"/>
  <c r="AH171" i="1" s="1"/>
  <c r="AB129" i="1"/>
  <c r="AC129" i="1" s="1"/>
  <c r="AD129" i="1" s="1"/>
  <c r="AG129" i="1" s="1"/>
  <c r="AB138" i="1"/>
  <c r="AC138" i="1" s="1"/>
  <c r="AD138" i="1" s="1"/>
  <c r="AF138" i="1" s="1"/>
  <c r="AB164" i="1"/>
  <c r="AC164" i="1" s="1"/>
  <c r="AD164" i="1" s="1"/>
  <c r="AB48" i="1"/>
  <c r="AC48" i="1" s="1"/>
  <c r="AD48" i="1" s="1"/>
  <c r="AB206" i="1"/>
  <c r="AC206" i="1" s="1"/>
  <c r="AD206" i="1" s="1"/>
  <c r="AB241" i="1"/>
  <c r="AB240" i="1"/>
  <c r="AC240" i="1" s="1"/>
  <c r="AD240" i="1" s="1"/>
  <c r="AB52" i="1"/>
  <c r="AC52" i="1" s="1"/>
  <c r="AD52" i="1" s="1"/>
  <c r="AB208" i="1"/>
  <c r="AB136" i="1"/>
  <c r="AC136" i="1" s="1"/>
  <c r="AD136" i="1" s="1"/>
  <c r="AB220" i="1"/>
  <c r="AC220" i="1" s="1"/>
  <c r="AD220" i="1" s="1"/>
  <c r="AB108" i="1"/>
  <c r="AC108" i="1" s="1"/>
  <c r="AD108" i="1" s="1"/>
  <c r="AB144" i="1"/>
  <c r="AC144" i="1" s="1"/>
  <c r="AD144" i="1" s="1"/>
  <c r="AB212" i="1"/>
  <c r="AC212" i="1" s="1"/>
  <c r="AD212" i="1" s="1"/>
  <c r="AB200" i="1"/>
  <c r="AB127" i="1"/>
  <c r="AC127" i="1" s="1"/>
  <c r="AD127" i="1" s="1"/>
  <c r="AB2" i="1"/>
  <c r="AC2" i="1" s="1"/>
  <c r="AD2" i="1" s="1"/>
  <c r="AB3" i="1"/>
  <c r="AC3" i="1" s="1"/>
  <c r="AD3" i="1" s="1"/>
  <c r="AB84" i="1"/>
  <c r="AC84" i="1" s="1"/>
  <c r="AD84" i="1" s="1"/>
  <c r="AB94" i="1"/>
  <c r="AC94" i="1" s="1"/>
  <c r="AD94" i="1" s="1"/>
  <c r="AB197" i="1"/>
  <c r="AC197" i="1" s="1"/>
  <c r="AD197" i="1" s="1"/>
  <c r="AH197" i="1" s="1"/>
  <c r="AB201" i="1"/>
  <c r="AB204" i="1"/>
  <c r="AB50" i="1"/>
  <c r="AB174" i="1"/>
  <c r="AC174" i="1" s="1"/>
  <c r="AD174" i="1" s="1"/>
  <c r="AB29" i="1"/>
  <c r="AC29" i="1" s="1"/>
  <c r="AD29" i="1" s="1"/>
  <c r="AB58" i="1"/>
  <c r="AC58" i="1" s="1"/>
  <c r="AD58" i="1" s="1"/>
  <c r="AF58" i="1" s="1"/>
  <c r="AB143" i="1"/>
  <c r="AC143" i="1" s="1"/>
  <c r="AD143" i="1" s="1"/>
  <c r="AB173" i="1"/>
  <c r="AC173" i="1" s="1"/>
  <c r="AD173" i="1" s="1"/>
  <c r="AH173" i="1" s="1"/>
  <c r="AB126" i="1"/>
  <c r="AB135" i="1"/>
  <c r="AB181" i="1"/>
  <c r="AB187" i="1"/>
  <c r="AC187" i="1" s="1"/>
  <c r="AD187" i="1" s="1"/>
  <c r="AB62" i="1"/>
  <c r="AC62" i="1" s="1"/>
  <c r="AD62" i="1" s="1"/>
  <c r="AB110" i="1"/>
  <c r="AC110" i="1" s="1"/>
  <c r="AD110" i="1" s="1"/>
  <c r="AF110" i="1" s="1"/>
  <c r="AB30" i="1"/>
  <c r="AC30" i="1" s="1"/>
  <c r="AD30" i="1" s="1"/>
  <c r="AB63" i="1"/>
  <c r="AC63" i="1" s="1"/>
  <c r="AD63" i="1" s="1"/>
  <c r="AH63" i="1" s="1"/>
  <c r="AB10" i="1"/>
  <c r="AB261" i="1"/>
  <c r="AB91" i="1"/>
  <c r="AB103" i="1"/>
  <c r="AB207" i="1"/>
  <c r="AC207" i="1" s="1"/>
  <c r="AD207" i="1" s="1"/>
  <c r="AB25" i="1"/>
  <c r="AC25" i="1" s="1"/>
  <c r="AD25" i="1" s="1"/>
  <c r="AB257" i="1"/>
  <c r="AC257" i="1" s="1"/>
  <c r="AD257" i="1" s="1"/>
  <c r="AB109" i="1"/>
  <c r="AC109" i="1" s="1"/>
  <c r="AD109" i="1" s="1"/>
  <c r="AH109" i="1" s="1"/>
  <c r="AB246" i="1"/>
  <c r="AC246" i="1" s="1"/>
  <c r="AD246" i="1" s="1"/>
  <c r="AG246" i="1" s="1"/>
  <c r="AB147" i="1"/>
  <c r="AB250" i="1"/>
  <c r="AC250" i="1" s="1"/>
  <c r="AD250" i="1" s="1"/>
  <c r="AB170" i="1"/>
  <c r="AC170" i="1" s="1"/>
  <c r="AD170" i="1" s="1"/>
  <c r="AB252" i="1"/>
  <c r="AC252" i="1" s="1"/>
  <c r="AD252" i="1" s="1"/>
  <c r="AB227" i="1"/>
  <c r="AC227" i="1" s="1"/>
  <c r="AD227" i="1" s="1"/>
  <c r="AB76" i="1"/>
  <c r="AC76" i="1" s="1"/>
  <c r="AD76" i="1" s="1"/>
  <c r="AB100" i="1"/>
  <c r="AC100" i="1" s="1"/>
  <c r="AD100" i="1" s="1"/>
  <c r="AH100" i="1" s="1"/>
  <c r="AB163" i="1"/>
  <c r="AB151" i="1"/>
  <c r="AC151" i="1" s="1"/>
  <c r="AD151" i="1" s="1"/>
  <c r="AF151" i="1" s="1"/>
  <c r="AB232" i="1"/>
  <c r="AC232" i="1" s="1"/>
  <c r="AD232" i="1" s="1"/>
  <c r="AB61" i="1"/>
  <c r="AC61" i="1" s="1"/>
  <c r="AD61" i="1" s="1"/>
  <c r="AB74" i="1"/>
  <c r="AC74" i="1" s="1"/>
  <c r="AD74" i="1" s="1"/>
  <c r="AB6" i="1"/>
  <c r="AC6" i="1" s="1"/>
  <c r="AD6" i="1" s="1"/>
  <c r="AB19" i="1"/>
  <c r="AC19" i="1" s="1"/>
  <c r="AD19" i="1" s="1"/>
  <c r="AB43" i="1"/>
  <c r="AC43" i="1" s="1"/>
  <c r="AD43" i="1" s="1"/>
  <c r="AB12" i="1"/>
  <c r="AC12" i="1" s="1"/>
  <c r="AD12" i="1" s="1"/>
  <c r="AG12" i="1" s="1"/>
  <c r="AB27" i="1"/>
  <c r="AC27" i="1" s="1"/>
  <c r="AD27" i="1" s="1"/>
  <c r="AF27" i="1" s="1"/>
  <c r="AB233" i="1"/>
  <c r="AC233" i="1" s="1"/>
  <c r="AD233" i="1" s="1"/>
  <c r="AB228" i="1"/>
  <c r="AC228" i="1" s="1"/>
  <c r="AD228" i="1" s="1"/>
  <c r="AB26" i="1"/>
  <c r="AC26" i="1" s="1"/>
  <c r="AD26" i="1" s="1"/>
  <c r="AB90" i="1"/>
  <c r="AC90" i="1" s="1"/>
  <c r="AD90" i="1" s="1"/>
  <c r="AB213" i="1"/>
  <c r="AC213" i="1" s="1"/>
  <c r="AD213" i="1" s="1"/>
  <c r="AB219" i="1"/>
  <c r="AC219" i="1" s="1"/>
  <c r="AD219" i="1" s="1"/>
  <c r="AB230" i="1"/>
  <c r="AB118" i="1"/>
  <c r="AC118" i="1" s="1"/>
  <c r="AD118" i="1" s="1"/>
  <c r="AF118" i="1" s="1"/>
  <c r="AB258" i="1"/>
  <c r="AC258" i="1" s="1"/>
  <c r="AD258" i="1" s="1"/>
  <c r="AB198" i="1"/>
  <c r="AC198" i="1" s="1"/>
  <c r="AD198" i="1" s="1"/>
  <c r="AB254" i="1"/>
  <c r="AC254" i="1" s="1"/>
  <c r="AD254" i="1" s="1"/>
  <c r="AB183" i="1"/>
  <c r="AC183" i="1" s="1"/>
  <c r="AD183" i="1" s="1"/>
  <c r="AB190" i="1"/>
  <c r="AC190" i="1" s="1"/>
  <c r="AD190" i="1" s="1"/>
  <c r="AB11" i="1"/>
  <c r="AC11" i="1" s="1"/>
  <c r="AD11" i="1" s="1"/>
  <c r="AH11" i="1" s="1"/>
  <c r="AB154" i="1"/>
  <c r="AB38" i="1"/>
  <c r="AB145" i="1"/>
  <c r="AC145" i="1" s="1"/>
  <c r="AD145" i="1" s="1"/>
  <c r="AB56" i="1"/>
  <c r="AC56" i="1" s="1"/>
  <c r="AD56" i="1" s="1"/>
  <c r="AB67" i="1"/>
  <c r="AC67" i="1" s="1"/>
  <c r="AD67" i="1" s="1"/>
  <c r="AB49" i="1"/>
  <c r="AC49" i="1" s="1"/>
  <c r="AD49" i="1" s="1"/>
  <c r="AB60" i="1"/>
  <c r="AC60" i="1" s="1"/>
  <c r="AD60" i="1" s="1"/>
  <c r="AB172" i="1"/>
  <c r="AC172" i="1" s="1"/>
  <c r="AD172" i="1" s="1"/>
  <c r="AH172" i="1" s="1"/>
  <c r="AB132" i="1"/>
  <c r="AC132" i="1" s="1"/>
  <c r="AD132" i="1" s="1"/>
  <c r="AG132" i="1" s="1"/>
  <c r="AB235" i="1"/>
  <c r="AB209" i="1"/>
  <c r="AC209" i="1" s="1"/>
  <c r="AD209" i="1" s="1"/>
  <c r="AB70" i="1"/>
  <c r="AB107" i="1"/>
  <c r="AC107" i="1" s="1"/>
  <c r="AD107" i="1" s="1"/>
  <c r="AF107" i="1" s="1"/>
  <c r="AB54" i="1"/>
  <c r="AC54" i="1" s="1"/>
  <c r="AD54" i="1" s="1"/>
  <c r="AB121" i="1"/>
  <c r="AC121" i="1" s="1"/>
  <c r="AD121" i="1" s="1"/>
  <c r="AF121" i="1" s="1"/>
  <c r="AB17" i="1"/>
  <c r="AC17" i="1" s="1"/>
  <c r="AD17" i="1" s="1"/>
  <c r="AG17" i="1" s="1"/>
  <c r="AB20" i="1"/>
  <c r="AC20" i="1" s="1"/>
  <c r="AD20" i="1" s="1"/>
  <c r="AB57" i="1"/>
  <c r="AC57" i="1" s="1"/>
  <c r="AD57" i="1" s="1"/>
  <c r="AF57" i="1" s="1"/>
  <c r="AB34" i="1"/>
  <c r="AC34" i="1" s="1"/>
  <c r="AD34" i="1" s="1"/>
  <c r="AB150" i="1"/>
  <c r="AC150" i="1" s="1"/>
  <c r="AD150" i="1" s="1"/>
  <c r="AB42" i="1"/>
  <c r="AC42" i="1" s="1"/>
  <c r="AD42" i="1" s="1"/>
  <c r="AH42" i="1" s="1"/>
  <c r="AB102" i="1"/>
  <c r="AC102" i="1" s="1"/>
  <c r="AD102" i="1" s="1"/>
  <c r="AG102" i="1" s="1"/>
  <c r="AB134" i="1"/>
  <c r="AC134" i="1" s="1"/>
  <c r="AD134" i="1" s="1"/>
  <c r="AG134" i="1" s="1"/>
  <c r="AB155" i="1"/>
  <c r="AC155" i="1" s="1"/>
  <c r="AD155" i="1" s="1"/>
  <c r="AB225" i="1"/>
  <c r="AC225" i="1" s="1"/>
  <c r="AD225" i="1" s="1"/>
  <c r="AH225" i="1" s="1"/>
  <c r="AB179" i="1"/>
  <c r="AB153" i="1"/>
  <c r="AC153" i="1" s="1"/>
  <c r="AD153" i="1" s="1"/>
  <c r="AB85" i="1"/>
  <c r="AC85" i="1" s="1"/>
  <c r="AD85" i="1" s="1"/>
  <c r="AB97" i="1"/>
  <c r="AC97" i="1" s="1"/>
  <c r="AD97" i="1" s="1"/>
  <c r="AH97" i="1" s="1"/>
  <c r="AB184" i="1"/>
  <c r="AC184" i="1" s="1"/>
  <c r="AD184" i="1" s="1"/>
  <c r="AB86" i="1"/>
  <c r="AC86" i="1" s="1"/>
  <c r="AD86" i="1" s="1"/>
  <c r="AG86" i="1" s="1"/>
  <c r="AB122" i="1"/>
  <c r="AC122" i="1" s="1"/>
  <c r="AD122" i="1" s="1"/>
  <c r="AB53" i="1"/>
  <c r="AC53" i="1" s="1"/>
  <c r="AD53" i="1" s="1"/>
  <c r="AH53" i="1" s="1"/>
  <c r="AB14" i="1"/>
  <c r="AC14" i="1" s="1"/>
  <c r="AD14" i="1" s="1"/>
  <c r="AF14" i="1" s="1"/>
  <c r="AB35" i="1"/>
  <c r="AC35" i="1" s="1"/>
  <c r="AD35" i="1" s="1"/>
  <c r="AB178" i="1"/>
  <c r="AC178" i="1" s="1"/>
  <c r="AD178" i="1" s="1"/>
  <c r="AB4" i="1"/>
  <c r="AC4" i="1" s="1"/>
  <c r="AD4" i="1" s="1"/>
  <c r="AH4" i="1" s="1"/>
  <c r="AB13" i="1"/>
  <c r="AC13" i="1" s="1"/>
  <c r="AD13" i="1" s="1"/>
  <c r="AG13" i="1" s="1"/>
  <c r="AB186" i="1"/>
  <c r="AC186" i="1" s="1"/>
  <c r="AD186" i="1" s="1"/>
  <c r="AG186" i="1" s="1"/>
  <c r="AB7" i="1"/>
  <c r="AC7" i="1" s="1"/>
  <c r="AD7" i="1" s="1"/>
  <c r="AB21" i="1"/>
  <c r="AC21" i="1" s="1"/>
  <c r="AD21" i="1" s="1"/>
  <c r="AB83" i="1"/>
  <c r="AC83" i="1" s="1"/>
  <c r="AD83" i="1" s="1"/>
  <c r="AF83" i="1" s="1"/>
  <c r="AB123" i="1"/>
  <c r="AB243" i="1"/>
  <c r="AC243" i="1" s="1"/>
  <c r="AD243" i="1" s="1"/>
  <c r="AB73" i="1"/>
  <c r="AC73" i="1" s="1"/>
  <c r="AD73" i="1" s="1"/>
  <c r="AH73" i="1" s="1"/>
  <c r="AB80" i="1"/>
  <c r="AC80" i="1" s="1"/>
  <c r="AD80" i="1" s="1"/>
  <c r="AG80" i="1" s="1"/>
  <c r="AB263" i="1"/>
  <c r="AC263" i="1" s="1"/>
  <c r="AD263" i="1" s="1"/>
  <c r="AB264" i="1"/>
  <c r="AC264" i="1" s="1"/>
  <c r="AD264" i="1" s="1"/>
  <c r="AB188" i="1"/>
  <c r="AB41" i="1"/>
  <c r="AC41" i="1" s="1"/>
  <c r="AD41" i="1" s="1"/>
  <c r="AF41" i="1" s="1"/>
  <c r="AB45" i="1"/>
  <c r="AC45" i="1" s="1"/>
  <c r="AD45" i="1" s="1"/>
  <c r="AB77" i="1"/>
  <c r="AC77" i="1" s="1"/>
  <c r="AD77" i="1" s="1"/>
  <c r="AB114" i="1"/>
  <c r="AC114" i="1" s="1"/>
  <c r="AD114" i="1" s="1"/>
  <c r="AB191" i="1"/>
  <c r="AC191" i="1" s="1"/>
  <c r="AD191" i="1" s="1"/>
  <c r="AG191" i="1" s="1"/>
  <c r="AB142" i="1"/>
  <c r="AC142" i="1" s="1"/>
  <c r="AD142" i="1" s="1"/>
  <c r="AB96" i="1"/>
  <c r="AC96" i="1" s="1"/>
  <c r="AD96" i="1" s="1"/>
  <c r="AB157" i="1"/>
  <c r="AC157" i="1" s="1"/>
  <c r="AD157" i="1" s="1"/>
  <c r="AB168" i="1"/>
  <c r="AC168" i="1" s="1"/>
  <c r="AD168" i="1" s="1"/>
  <c r="AB78" i="1"/>
  <c r="AC78" i="1" s="1"/>
  <c r="AD78" i="1" s="1"/>
  <c r="AB115" i="1"/>
  <c r="AC115" i="1" s="1"/>
  <c r="AD115" i="1" s="1"/>
  <c r="AB166" i="1"/>
  <c r="AC166" i="1" s="1"/>
  <c r="AD166" i="1" s="1"/>
  <c r="AB149" i="1"/>
  <c r="AC149" i="1" s="1"/>
  <c r="AD149" i="1" s="1"/>
  <c r="AB112" i="1"/>
  <c r="AC112" i="1" s="1"/>
  <c r="AD112" i="1" s="1"/>
  <c r="AH112" i="1" s="1"/>
  <c r="AB255" i="1"/>
  <c r="AC255" i="1" s="1"/>
  <c r="AD255" i="1" s="1"/>
  <c r="AB238" i="1"/>
  <c r="AB152" i="1"/>
  <c r="AC152" i="1" s="1"/>
  <c r="AD152" i="1" s="1"/>
  <c r="AB218" i="1"/>
  <c r="AC218" i="1" s="1"/>
  <c r="AD218" i="1" s="1"/>
  <c r="AB15" i="1"/>
  <c r="AC15" i="1" s="1"/>
  <c r="AD15" i="1" s="1"/>
  <c r="AB36" i="1"/>
  <c r="AC36" i="1" s="1"/>
  <c r="AD36" i="1" s="1"/>
  <c r="AB32" i="1"/>
  <c r="AC32" i="1" s="1"/>
  <c r="AD32" i="1" s="1"/>
  <c r="AB65" i="1"/>
  <c r="AC65" i="1" s="1"/>
  <c r="AD65" i="1" s="1"/>
  <c r="AH65" i="1" s="1"/>
  <c r="AB131" i="1"/>
  <c r="AC131" i="1" s="1"/>
  <c r="AD131" i="1" s="1"/>
  <c r="AH131" i="1" s="1"/>
  <c r="AB156" i="1"/>
  <c r="AC156" i="1" s="1"/>
  <c r="AD156" i="1" s="1"/>
  <c r="AB117" i="1"/>
  <c r="AC117" i="1" s="1"/>
  <c r="AD117" i="1" s="1"/>
  <c r="AB161" i="1"/>
  <c r="AC161" i="1" s="1"/>
  <c r="AD161" i="1" s="1"/>
  <c r="AB214" i="1"/>
  <c r="AC214" i="1" s="1"/>
  <c r="AD214" i="1" s="1"/>
  <c r="AB242" i="1"/>
  <c r="AC242" i="1" s="1"/>
  <c r="AD242" i="1" s="1"/>
  <c r="AB82" i="1"/>
  <c r="AC82" i="1" s="1"/>
  <c r="AD82" i="1" s="1"/>
  <c r="AF82" i="1" s="1"/>
  <c r="AB245" i="1"/>
  <c r="AC245" i="1" s="1"/>
  <c r="AD245" i="1" s="1"/>
  <c r="AB244" i="1"/>
  <c r="AC244" i="1" s="1"/>
  <c r="AD244" i="1" s="1"/>
  <c r="AB8" i="1"/>
  <c r="AB22" i="1"/>
  <c r="AC22" i="1" s="1"/>
  <c r="AD22" i="1" s="1"/>
  <c r="AH22" i="1" s="1"/>
  <c r="AB79" i="1"/>
  <c r="AC79" i="1" s="1"/>
  <c r="AD79" i="1" s="1"/>
  <c r="AB119" i="1"/>
  <c r="AC119" i="1" s="1"/>
  <c r="AD119" i="1" s="1"/>
  <c r="AH119" i="1" s="1"/>
  <c r="AB92" i="1"/>
  <c r="AC92" i="1" s="1"/>
  <c r="AD92" i="1" s="1"/>
  <c r="AB44" i="1"/>
  <c r="AC44" i="1" s="1"/>
  <c r="AD44" i="1" s="1"/>
  <c r="AH44" i="1" s="1"/>
  <c r="AB47" i="1"/>
  <c r="AC47" i="1" s="1"/>
  <c r="AD47" i="1" s="1"/>
  <c r="AH47" i="1" s="1"/>
  <c r="AB140" i="1"/>
  <c r="AC140" i="1" s="1"/>
  <c r="AD140" i="1" s="1"/>
  <c r="AH140" i="1" s="1"/>
  <c r="AB253" i="1"/>
  <c r="AC253" i="1" s="1"/>
  <c r="AD253" i="1" s="1"/>
  <c r="AB130" i="1"/>
  <c r="AC130" i="1" s="1"/>
  <c r="AD130" i="1" s="1"/>
  <c r="AF130" i="1" s="1"/>
  <c r="AB9" i="1"/>
  <c r="AC9" i="1" s="1"/>
  <c r="AD9" i="1" s="1"/>
  <c r="AB23" i="1"/>
  <c r="AC23" i="1" s="1"/>
  <c r="AD23" i="1" s="1"/>
  <c r="AB231" i="1"/>
  <c r="AC231" i="1" s="1"/>
  <c r="AD231" i="1" s="1"/>
  <c r="AB167" i="1"/>
  <c r="AC167" i="1" s="1"/>
  <c r="AD167" i="1" s="1"/>
  <c r="AH167" i="1" s="1"/>
  <c r="AB259" i="1"/>
  <c r="AC259" i="1" s="1"/>
  <c r="AD259" i="1" s="1"/>
  <c r="AC260" i="1"/>
  <c r="AD260" i="1" s="1"/>
  <c r="AE260" i="1"/>
  <c r="AC195" i="1"/>
  <c r="AD195" i="1" s="1"/>
  <c r="AE195" i="1"/>
  <c r="AC89" i="1"/>
  <c r="AD89" i="1" s="1"/>
  <c r="AH89" i="1" s="1"/>
  <c r="AE89" i="1"/>
  <c r="AE101" i="1"/>
  <c r="AE222" i="1"/>
  <c r="AE39" i="1"/>
  <c r="AE72" i="1"/>
  <c r="AE93" i="1"/>
  <c r="AC104" i="1"/>
  <c r="AD104" i="1" s="1"/>
  <c r="AE104" i="1"/>
  <c r="AC189" i="1"/>
  <c r="AD189" i="1" s="1"/>
  <c r="AE189" i="1"/>
  <c r="AC262" i="1"/>
  <c r="AD262" i="1" s="1"/>
  <c r="AE262" i="1"/>
  <c r="AE229" i="1"/>
  <c r="AE95" i="1"/>
  <c r="AE81" i="1"/>
  <c r="AE69" i="1"/>
  <c r="AE221" i="1"/>
  <c r="AC224" i="1"/>
  <c r="AD224" i="1" s="1"/>
  <c r="AE224" i="1"/>
  <c r="AC160" i="1"/>
  <c r="AD160" i="1" s="1"/>
  <c r="AE160" i="1"/>
  <c r="AC248" i="1"/>
  <c r="AD248" i="1" s="1"/>
  <c r="AH248" i="1" s="1"/>
  <c r="AE248" i="1"/>
  <c r="AE249" i="1"/>
  <c r="AE175" i="1"/>
  <c r="AE185" i="1"/>
  <c r="AE120" i="1"/>
  <c r="AE169" i="1"/>
  <c r="AC64" i="1"/>
  <c r="AD64" i="1" s="1"/>
  <c r="AF64" i="1" s="1"/>
  <c r="AE64" i="1"/>
  <c r="AC256" i="1"/>
  <c r="AD256" i="1" s="1"/>
  <c r="AE256" i="1"/>
  <c r="AC223" i="1"/>
  <c r="AD223" i="1" s="1"/>
  <c r="AH223" i="1" s="1"/>
  <c r="AE223" i="1"/>
  <c r="AE33" i="1"/>
  <c r="AE66" i="1"/>
  <c r="AE116" i="1"/>
  <c r="AE125" i="1"/>
  <c r="AE202" i="1"/>
  <c r="AC247" i="1"/>
  <c r="AD247" i="1" s="1"/>
  <c r="AE247" i="1"/>
  <c r="AC128" i="1"/>
  <c r="AD128" i="1" s="1"/>
  <c r="AE128" i="1"/>
  <c r="AE148" i="1"/>
  <c r="AE176" i="1"/>
  <c r="AE133" i="1"/>
  <c r="AE162" i="1"/>
  <c r="AE236" i="1"/>
  <c r="AE98" i="1"/>
  <c r="AC141" i="1"/>
  <c r="AD141" i="1" s="1"/>
  <c r="AE141" i="1"/>
  <c r="AC234" i="1"/>
  <c r="AD234" i="1" s="1"/>
  <c r="AE234" i="1"/>
  <c r="AC237" i="1"/>
  <c r="AD237" i="1" s="1"/>
  <c r="AH237" i="1" s="1"/>
  <c r="AE237" i="1"/>
  <c r="AE75" i="1"/>
  <c r="AE111" i="1"/>
  <c r="AE177" i="1"/>
  <c r="AE216" i="1"/>
  <c r="AE16" i="1"/>
  <c r="AC37" i="1"/>
  <c r="AD37" i="1" s="1"/>
  <c r="AE37" i="1"/>
  <c r="AC28" i="1"/>
  <c r="AD28" i="1" s="1"/>
  <c r="AF28" i="1" s="1"/>
  <c r="AE28" i="1"/>
  <c r="AE55" i="1"/>
  <c r="AE87" i="1"/>
  <c r="AE99" i="1"/>
  <c r="AE158" i="1"/>
  <c r="AE165" i="1"/>
  <c r="AE203" i="1"/>
  <c r="AC196" i="1"/>
  <c r="AD196" i="1" s="1"/>
  <c r="AE196" i="1"/>
  <c r="AC113" i="1"/>
  <c r="AD113" i="1" s="1"/>
  <c r="AF113" i="1" s="1"/>
  <c r="AE113" i="1"/>
  <c r="AE124" i="1"/>
  <c r="AC68" i="1"/>
  <c r="AD68" i="1" s="1"/>
  <c r="AG68" i="1" s="1"/>
  <c r="AE68" i="1"/>
  <c r="AE205" i="1"/>
  <c r="AE251" i="1"/>
  <c r="AE46" i="1"/>
  <c r="AE88" i="1"/>
  <c r="AC105" i="1"/>
  <c r="AD105" i="1" s="1"/>
  <c r="AE105" i="1"/>
  <c r="AC137" i="1"/>
  <c r="AD137" i="1" s="1"/>
  <c r="AF137" i="1" s="1"/>
  <c r="AE137" i="1"/>
  <c r="AC31" i="1"/>
  <c r="AD31" i="1" s="1"/>
  <c r="AH31" i="1" s="1"/>
  <c r="AE31" i="1"/>
  <c r="AE40" i="1"/>
  <c r="AE239" i="1"/>
  <c r="AE217" i="1"/>
  <c r="AE106" i="1"/>
  <c r="AE24" i="1"/>
  <c r="AC210" i="1"/>
  <c r="AD210" i="1" s="1"/>
  <c r="AE210" i="1"/>
  <c r="AC193" i="1"/>
  <c r="AD193" i="1" s="1"/>
  <c r="AF193" i="1" s="1"/>
  <c r="AE193" i="1"/>
  <c r="AE59" i="1"/>
  <c r="AC71" i="1"/>
  <c r="AD71" i="1" s="1"/>
  <c r="AG71" i="1" s="1"/>
  <c r="AE71" i="1"/>
  <c r="AE194" i="1"/>
  <c r="AE199" i="1"/>
  <c r="AE226" i="1"/>
  <c r="AE5" i="1"/>
  <c r="AC18" i="1"/>
  <c r="AD18" i="1" s="1"/>
  <c r="AF18" i="1" s="1"/>
  <c r="AE18" i="1"/>
  <c r="AC159" i="1"/>
  <c r="AD159" i="1" s="1"/>
  <c r="AF159" i="1" s="1"/>
  <c r="AE159" i="1"/>
  <c r="AC182" i="1"/>
  <c r="AD182" i="1" s="1"/>
  <c r="AH182" i="1" s="1"/>
  <c r="AE182" i="1"/>
  <c r="AE192" i="1"/>
  <c r="AE211" i="1"/>
  <c r="AE215" i="1"/>
  <c r="AE180" i="1"/>
  <c r="AE146" i="1"/>
  <c r="AC139" i="1"/>
  <c r="AD139" i="1" s="1"/>
  <c r="AE139" i="1"/>
  <c r="AE51" i="1"/>
  <c r="AE171" i="1"/>
  <c r="AE129" i="1"/>
  <c r="AE138" i="1"/>
  <c r="AE164" i="1"/>
  <c r="AE48" i="1"/>
  <c r="AE206" i="1"/>
  <c r="AC241" i="1"/>
  <c r="AD241" i="1" s="1"/>
  <c r="AE241" i="1"/>
  <c r="AE240" i="1"/>
  <c r="AE52" i="1"/>
  <c r="AC208" i="1"/>
  <c r="AD208" i="1" s="1"/>
  <c r="AE208" i="1"/>
  <c r="AE136" i="1"/>
  <c r="AE220" i="1"/>
  <c r="AE108" i="1"/>
  <c r="AE144" i="1"/>
  <c r="AE212" i="1"/>
  <c r="AC200" i="1"/>
  <c r="AD200" i="1" s="1"/>
  <c r="AE200" i="1"/>
  <c r="AE127" i="1"/>
  <c r="AE2" i="1"/>
  <c r="AE3" i="1"/>
  <c r="AE84" i="1"/>
  <c r="AE94" i="1"/>
  <c r="AE197" i="1"/>
  <c r="AC201" i="1"/>
  <c r="AD201" i="1" s="1"/>
  <c r="AH201" i="1" s="1"/>
  <c r="AE201" i="1"/>
  <c r="AC204" i="1"/>
  <c r="AD204" i="1" s="1"/>
  <c r="AE204" i="1"/>
  <c r="AC50" i="1"/>
  <c r="AD50" i="1" s="1"/>
  <c r="AE50" i="1"/>
  <c r="AE174" i="1"/>
  <c r="AE29" i="1"/>
  <c r="AE58" i="1"/>
  <c r="AE143" i="1"/>
  <c r="AE173" i="1"/>
  <c r="AC126" i="1"/>
  <c r="AD126" i="1" s="1"/>
  <c r="AG126" i="1" s="1"/>
  <c r="AE126" i="1"/>
  <c r="AC135" i="1"/>
  <c r="AD135" i="1" s="1"/>
  <c r="AE135" i="1"/>
  <c r="AC181" i="1"/>
  <c r="AD181" i="1" s="1"/>
  <c r="AE181" i="1"/>
  <c r="AE187" i="1"/>
  <c r="AE62" i="1"/>
  <c r="AE110" i="1"/>
  <c r="AE30" i="1"/>
  <c r="AE63" i="1"/>
  <c r="AC10" i="1"/>
  <c r="AD10" i="1" s="1"/>
  <c r="AG10" i="1" s="1"/>
  <c r="AE10" i="1"/>
  <c r="AC261" i="1"/>
  <c r="AD261" i="1" s="1"/>
  <c r="AG261" i="1" s="1"/>
  <c r="AE261" i="1"/>
  <c r="AC91" i="1"/>
  <c r="AD91" i="1" s="1"/>
  <c r="AE91" i="1"/>
  <c r="AC103" i="1"/>
  <c r="AD103" i="1" s="1"/>
  <c r="AE103" i="1"/>
  <c r="AE207" i="1"/>
  <c r="AE25" i="1"/>
  <c r="AE257" i="1"/>
  <c r="AE109" i="1"/>
  <c r="AE246" i="1"/>
  <c r="AC147" i="1"/>
  <c r="AD147" i="1" s="1"/>
  <c r="AE147" i="1"/>
  <c r="AE250" i="1"/>
  <c r="AE170" i="1"/>
  <c r="AE252" i="1"/>
  <c r="AE227" i="1"/>
  <c r="AE76" i="1"/>
  <c r="AE100" i="1"/>
  <c r="AC163" i="1"/>
  <c r="AD163" i="1" s="1"/>
  <c r="AG163" i="1" s="1"/>
  <c r="AE163" i="1"/>
  <c r="AE151" i="1"/>
  <c r="AE232" i="1"/>
  <c r="AE61" i="1"/>
  <c r="AE74" i="1"/>
  <c r="AE6" i="1"/>
  <c r="AE19" i="1"/>
  <c r="AE43" i="1"/>
  <c r="AE12" i="1"/>
  <c r="AE27" i="1"/>
  <c r="AE233" i="1"/>
  <c r="AE228" i="1"/>
  <c r="AE26" i="1"/>
  <c r="AE90" i="1"/>
  <c r="AE213" i="1"/>
  <c r="AE219" i="1"/>
  <c r="AC230" i="1"/>
  <c r="AD230" i="1" s="1"/>
  <c r="AG230" i="1" s="1"/>
  <c r="AE230" i="1"/>
  <c r="AE118" i="1"/>
  <c r="AE258" i="1"/>
  <c r="AE198" i="1"/>
  <c r="AE254" i="1"/>
  <c r="AE183" i="1"/>
  <c r="AE190" i="1"/>
  <c r="AE11" i="1"/>
  <c r="AC154" i="1"/>
  <c r="AD154" i="1" s="1"/>
  <c r="AG154" i="1" s="1"/>
  <c r="AE154" i="1"/>
  <c r="AC38" i="1"/>
  <c r="AD38" i="1" s="1"/>
  <c r="AF38" i="1" s="1"/>
  <c r="AE38" i="1"/>
  <c r="AE145" i="1"/>
  <c r="AE56" i="1"/>
  <c r="AE67" i="1"/>
  <c r="AE49" i="1"/>
  <c r="AE60" i="1"/>
  <c r="AE172" i="1"/>
  <c r="AE132" i="1"/>
  <c r="AC235" i="1"/>
  <c r="AD235" i="1" s="1"/>
  <c r="AF235" i="1" s="1"/>
  <c r="AE235" i="1"/>
  <c r="AE209" i="1"/>
  <c r="AC70" i="1"/>
  <c r="AD70" i="1" s="1"/>
  <c r="AE70" i="1"/>
  <c r="AE107" i="1"/>
  <c r="AE54" i="1"/>
  <c r="AE121" i="1"/>
  <c r="AE17" i="1"/>
  <c r="AE20" i="1"/>
  <c r="AE57" i="1"/>
  <c r="AE34" i="1"/>
  <c r="AE150" i="1"/>
  <c r="AE42" i="1"/>
  <c r="AE102" i="1"/>
  <c r="AE134" i="1"/>
  <c r="AE155" i="1"/>
  <c r="AE225" i="1"/>
  <c r="AC179" i="1"/>
  <c r="AD179" i="1" s="1"/>
  <c r="AF179" i="1" s="1"/>
  <c r="AE179" i="1"/>
  <c r="AE153" i="1"/>
  <c r="AE85" i="1"/>
  <c r="AE97" i="1"/>
  <c r="AE184" i="1"/>
  <c r="AE86" i="1"/>
  <c r="AE122" i="1"/>
  <c r="AE53" i="1"/>
  <c r="AE14" i="1"/>
  <c r="AE35" i="1"/>
  <c r="AE178" i="1"/>
  <c r="AE4" i="1"/>
  <c r="AE13" i="1"/>
  <c r="AE186" i="1"/>
  <c r="AE7" i="1"/>
  <c r="AE21" i="1"/>
  <c r="AE83" i="1"/>
  <c r="AC123" i="1"/>
  <c r="AD123" i="1" s="1"/>
  <c r="AE123" i="1"/>
  <c r="AE243" i="1"/>
  <c r="AE73" i="1"/>
  <c r="AE80" i="1"/>
  <c r="AE263" i="1"/>
  <c r="AE264" i="1"/>
  <c r="AC188" i="1"/>
  <c r="AD188" i="1" s="1"/>
  <c r="AE188" i="1"/>
  <c r="AE41" i="1"/>
  <c r="AE45" i="1"/>
  <c r="AE77" i="1"/>
  <c r="AE114" i="1"/>
  <c r="AE191" i="1"/>
  <c r="AE142" i="1"/>
  <c r="AE96" i="1"/>
  <c r="AE157" i="1"/>
  <c r="AE168" i="1"/>
  <c r="AE78" i="1"/>
  <c r="AE115" i="1"/>
  <c r="AE166" i="1"/>
  <c r="AE149" i="1"/>
  <c r="AE112" i="1"/>
  <c r="AE255" i="1"/>
  <c r="AC238" i="1"/>
  <c r="AD238" i="1" s="1"/>
  <c r="AF238" i="1" s="1"/>
  <c r="AE238" i="1"/>
  <c r="AE152" i="1"/>
  <c r="AE218" i="1"/>
  <c r="AE15" i="1"/>
  <c r="AE36" i="1"/>
  <c r="AE32" i="1"/>
  <c r="AE65" i="1"/>
  <c r="AE131" i="1"/>
  <c r="AE156" i="1"/>
  <c r="AE117" i="1"/>
  <c r="AE161" i="1"/>
  <c r="AE214" i="1"/>
  <c r="AE242" i="1"/>
  <c r="AE82" i="1"/>
  <c r="AE245" i="1"/>
  <c r="AE244" i="1"/>
  <c r="AC8" i="1"/>
  <c r="AD8" i="1" s="1"/>
  <c r="AG8" i="1" s="1"/>
  <c r="AE8" i="1"/>
  <c r="AE22" i="1"/>
  <c r="AE79" i="1"/>
  <c r="AE119" i="1"/>
  <c r="AE92" i="1"/>
  <c r="AE44" i="1"/>
  <c r="AE47" i="1"/>
  <c r="AE140" i="1"/>
  <c r="AE253" i="1"/>
  <c r="AE130" i="1"/>
  <c r="AE9" i="1"/>
  <c r="AE23" i="1"/>
  <c r="AE231" i="1"/>
  <c r="AE167" i="1"/>
  <c r="AE259" i="1"/>
  <c r="AG263" i="1" l="1"/>
  <c r="AF263" i="1"/>
  <c r="AH245" i="1"/>
  <c r="AF245" i="1"/>
  <c r="AG245" i="1"/>
  <c r="AH259" i="1"/>
  <c r="AG259" i="1"/>
  <c r="AF65" i="1"/>
  <c r="AH134" i="1"/>
  <c r="AG96" i="1"/>
  <c r="AF96" i="1"/>
  <c r="AF264" i="1"/>
  <c r="AH264" i="1"/>
  <c r="AF142" i="1"/>
  <c r="AH142" i="1"/>
  <c r="AG65" i="1"/>
  <c r="AG112" i="1"/>
  <c r="AH86" i="1"/>
  <c r="AF261" i="1"/>
  <c r="AF134" i="1"/>
  <c r="AF157" i="1"/>
  <c r="AG157" i="1"/>
  <c r="AF43" i="1"/>
  <c r="AH43" i="1"/>
  <c r="AG135" i="1"/>
  <c r="AF135" i="1"/>
  <c r="AG200" i="1"/>
  <c r="AF200" i="1"/>
  <c r="AG7" i="1"/>
  <c r="AF7" i="1"/>
  <c r="AH7" i="1"/>
  <c r="AG95" i="1"/>
  <c r="AF95" i="1"/>
  <c r="AG222" i="1"/>
  <c r="AF222" i="1"/>
  <c r="AF212" i="1"/>
  <c r="AG212" i="1"/>
  <c r="AH212" i="1"/>
  <c r="AF32" i="1"/>
  <c r="AG32" i="1"/>
  <c r="AH32" i="1"/>
  <c r="AF199" i="1"/>
  <c r="AH199" i="1"/>
  <c r="AF177" i="1"/>
  <c r="AH177" i="1"/>
  <c r="AF122" i="1"/>
  <c r="AH122" i="1"/>
  <c r="AG122" i="1"/>
  <c r="AH229" i="1"/>
  <c r="AG229" i="1"/>
  <c r="AG144" i="1"/>
  <c r="AF144" i="1"/>
  <c r="AH144" i="1"/>
  <c r="AF149" i="1"/>
  <c r="AG149" i="1"/>
  <c r="AH149" i="1"/>
  <c r="AF244" i="1"/>
  <c r="AG244" i="1"/>
  <c r="AH244" i="1"/>
  <c r="AF156" i="1"/>
  <c r="AG156" i="1"/>
  <c r="AH188" i="1"/>
  <c r="AG188" i="1"/>
  <c r="AF188" i="1"/>
  <c r="AF155" i="1"/>
  <c r="AG155" i="1"/>
  <c r="AH155" i="1"/>
  <c r="AF251" i="1"/>
  <c r="AH251" i="1"/>
  <c r="AF255" i="1"/>
  <c r="AG255" i="1"/>
  <c r="AH255" i="1"/>
  <c r="AG204" i="1"/>
  <c r="AF204" i="1"/>
  <c r="AF167" i="1"/>
  <c r="AG82" i="1"/>
  <c r="AG131" i="1"/>
  <c r="AH238" i="1"/>
  <c r="AH96" i="1"/>
  <c r="AG142" i="1"/>
  <c r="AG264" i="1"/>
  <c r="AF225" i="1"/>
  <c r="AF17" i="1"/>
  <c r="AG201" i="1"/>
  <c r="AG101" i="1"/>
  <c r="AF131" i="1"/>
  <c r="AG238" i="1"/>
  <c r="AH107" i="1"/>
  <c r="AF259" i="1"/>
  <c r="AF112" i="1"/>
  <c r="AH263" i="1"/>
  <c r="AG53" i="1"/>
  <c r="AH17" i="1"/>
  <c r="AG167" i="1"/>
  <c r="AH82" i="1"/>
  <c r="AG225" i="1"/>
  <c r="AF214" i="1"/>
  <c r="AG214" i="1"/>
  <c r="AH214" i="1"/>
  <c r="AF178" i="1"/>
  <c r="AG178" i="1"/>
  <c r="AH178" i="1"/>
  <c r="AF23" i="1"/>
  <c r="AG23" i="1"/>
  <c r="AH23" i="1"/>
  <c r="AG218" i="1"/>
  <c r="AH218" i="1"/>
  <c r="AF218" i="1"/>
  <c r="AF166" i="1"/>
  <c r="AG166" i="1"/>
  <c r="AH166" i="1"/>
  <c r="AF47" i="1"/>
  <c r="AG47" i="1"/>
  <c r="AF85" i="1"/>
  <c r="AG85" i="1"/>
  <c r="AH85" i="1"/>
  <c r="AH168" i="1"/>
  <c r="AF168" i="1"/>
  <c r="AG168" i="1"/>
  <c r="AF253" i="1"/>
  <c r="AG253" i="1"/>
  <c r="AH253" i="1"/>
  <c r="AF119" i="1"/>
  <c r="AG119" i="1"/>
  <c r="AG161" i="1"/>
  <c r="AH161" i="1"/>
  <c r="AF161" i="1"/>
  <c r="AH152" i="1"/>
  <c r="AF152" i="1"/>
  <c r="AG152" i="1"/>
  <c r="AF115" i="1"/>
  <c r="AG115" i="1"/>
  <c r="AH115" i="1"/>
  <c r="AF45" i="1"/>
  <c r="AG45" i="1"/>
  <c r="AH45" i="1"/>
  <c r="AH54" i="1"/>
  <c r="AF54" i="1"/>
  <c r="AG54" i="1"/>
  <c r="AF92" i="1"/>
  <c r="AG92" i="1"/>
  <c r="AF231" i="1"/>
  <c r="AG231" i="1"/>
  <c r="AH231" i="1"/>
  <c r="AG9" i="1"/>
  <c r="AH9" i="1"/>
  <c r="AF9" i="1"/>
  <c r="AF44" i="1"/>
  <c r="AG44" i="1"/>
  <c r="AH8" i="1"/>
  <c r="AF8" i="1"/>
  <c r="AH117" i="1"/>
  <c r="AF117" i="1"/>
  <c r="AG117" i="1"/>
  <c r="AF36" i="1"/>
  <c r="AG36" i="1"/>
  <c r="AH36" i="1"/>
  <c r="AH21" i="1"/>
  <c r="AF21" i="1"/>
  <c r="AG21" i="1"/>
  <c r="AH184" i="1"/>
  <c r="AF184" i="1"/>
  <c r="AG184" i="1"/>
  <c r="AF140" i="1"/>
  <c r="AG140" i="1"/>
  <c r="AH92" i="1"/>
  <c r="AG79" i="1"/>
  <c r="AH79" i="1"/>
  <c r="AF79" i="1"/>
  <c r="AF242" i="1"/>
  <c r="AG242" i="1"/>
  <c r="AH242" i="1"/>
  <c r="AG78" i="1"/>
  <c r="AH78" i="1"/>
  <c r="AF78" i="1"/>
  <c r="AF114" i="1"/>
  <c r="AG114" i="1"/>
  <c r="AH114" i="1"/>
  <c r="AF243" i="1"/>
  <c r="AG243" i="1"/>
  <c r="AH243" i="1"/>
  <c r="AF150" i="1"/>
  <c r="AG150" i="1"/>
  <c r="AH150" i="1"/>
  <c r="AH130" i="1"/>
  <c r="AG130" i="1"/>
  <c r="AF15" i="1"/>
  <c r="AG15" i="1"/>
  <c r="AH15" i="1"/>
  <c r="AG22" i="1"/>
  <c r="AH186" i="1"/>
  <c r="AH13" i="1"/>
  <c r="AF13" i="1"/>
  <c r="AF86" i="1"/>
  <c r="AG57" i="1"/>
  <c r="AH57" i="1"/>
  <c r="AF22" i="1"/>
  <c r="AH80" i="1"/>
  <c r="AF80" i="1"/>
  <c r="AF186" i="1"/>
  <c r="AG179" i="1"/>
  <c r="AH179" i="1"/>
  <c r="AH156" i="1"/>
  <c r="AH157" i="1"/>
  <c r="AH191" i="1"/>
  <c r="AF191" i="1"/>
  <c r="AG14" i="1"/>
  <c r="AH14" i="1"/>
  <c r="AF20" i="1"/>
  <c r="AG20" i="1"/>
  <c r="AH20" i="1"/>
  <c r="AF145" i="1"/>
  <c r="AG145" i="1"/>
  <c r="AH145" i="1"/>
  <c r="AG147" i="1"/>
  <c r="AH147" i="1"/>
  <c r="AF147" i="1"/>
  <c r="AF62" i="1"/>
  <c r="AG62" i="1"/>
  <c r="AH62" i="1"/>
  <c r="AF208" i="1"/>
  <c r="AG208" i="1"/>
  <c r="AH208" i="1"/>
  <c r="AF77" i="1"/>
  <c r="AG77" i="1"/>
  <c r="AH77" i="1"/>
  <c r="AG83" i="1"/>
  <c r="AH83" i="1"/>
  <c r="AF42" i="1"/>
  <c r="AG42" i="1"/>
  <c r="AF34" i="1"/>
  <c r="AG34" i="1"/>
  <c r="AH34" i="1"/>
  <c r="AF49" i="1"/>
  <c r="AG49" i="1"/>
  <c r="AH49" i="1"/>
  <c r="AF252" i="1"/>
  <c r="AG252" i="1"/>
  <c r="AH252" i="1"/>
  <c r="AG41" i="1"/>
  <c r="AH41" i="1"/>
  <c r="AF53" i="1"/>
  <c r="AF97" i="1"/>
  <c r="AG97" i="1"/>
  <c r="AF153" i="1"/>
  <c r="AG153" i="1"/>
  <c r="AH153" i="1"/>
  <c r="AG121" i="1"/>
  <c r="AH121" i="1"/>
  <c r="AF108" i="1"/>
  <c r="AG108" i="1"/>
  <c r="AH108" i="1"/>
  <c r="AF4" i="1"/>
  <c r="AG4" i="1"/>
  <c r="AF35" i="1"/>
  <c r="AG35" i="1"/>
  <c r="AH35" i="1"/>
  <c r="AF219" i="1"/>
  <c r="AG219" i="1"/>
  <c r="AH219" i="1"/>
  <c r="AF73" i="1"/>
  <c r="AG73" i="1"/>
  <c r="AF123" i="1"/>
  <c r="AG123" i="1"/>
  <c r="AH123" i="1"/>
  <c r="AH102" i="1"/>
  <c r="AF102" i="1"/>
  <c r="AG107" i="1"/>
  <c r="AF209" i="1"/>
  <c r="AG209" i="1"/>
  <c r="AH209" i="1"/>
  <c r="AF11" i="1"/>
  <c r="AG11" i="1"/>
  <c r="AF26" i="1"/>
  <c r="AG26" i="1"/>
  <c r="AH26" i="1"/>
  <c r="AG27" i="1"/>
  <c r="AH27" i="1"/>
  <c r="AF74" i="1"/>
  <c r="AG74" i="1"/>
  <c r="AH74" i="1"/>
  <c r="AG151" i="1"/>
  <c r="AH151" i="1"/>
  <c r="AF257" i="1"/>
  <c r="AG257" i="1"/>
  <c r="AH257" i="1"/>
  <c r="AF103" i="1"/>
  <c r="AG103" i="1"/>
  <c r="AH103" i="1"/>
  <c r="AF30" i="1"/>
  <c r="AG30" i="1"/>
  <c r="AH30" i="1"/>
  <c r="AF29" i="1"/>
  <c r="AG29" i="1"/>
  <c r="AH29" i="1"/>
  <c r="AF197" i="1"/>
  <c r="AG197" i="1"/>
  <c r="AF169" i="1"/>
  <c r="AG169" i="1"/>
  <c r="AH169" i="1"/>
  <c r="AF172" i="1"/>
  <c r="AG172" i="1"/>
  <c r="AF254" i="1"/>
  <c r="AG254" i="1"/>
  <c r="AH254" i="1"/>
  <c r="AG118" i="1"/>
  <c r="AH118" i="1"/>
  <c r="AF76" i="1"/>
  <c r="AG76" i="1"/>
  <c r="AH76" i="1"/>
  <c r="AF170" i="1"/>
  <c r="AG170" i="1"/>
  <c r="AH170" i="1"/>
  <c r="AF187" i="1"/>
  <c r="AG187" i="1"/>
  <c r="AH187" i="1"/>
  <c r="AF143" i="1"/>
  <c r="AG143" i="1"/>
  <c r="AH143" i="1"/>
  <c r="AF3" i="1"/>
  <c r="AG3" i="1"/>
  <c r="AH3" i="1"/>
  <c r="AG111" i="1"/>
  <c r="AH111" i="1"/>
  <c r="AF111" i="1"/>
  <c r="AF67" i="1"/>
  <c r="AG67" i="1"/>
  <c r="AH67" i="1"/>
  <c r="AG38" i="1"/>
  <c r="AH38" i="1"/>
  <c r="AF213" i="1"/>
  <c r="AG213" i="1"/>
  <c r="AH213" i="1"/>
  <c r="AF228" i="1"/>
  <c r="AG228" i="1"/>
  <c r="AH228" i="1"/>
  <c r="AF19" i="1"/>
  <c r="AG19" i="1"/>
  <c r="AH19" i="1"/>
  <c r="AF61" i="1"/>
  <c r="AG61" i="1"/>
  <c r="AH61" i="1"/>
  <c r="AH246" i="1"/>
  <c r="AF246" i="1"/>
  <c r="AH10" i="1"/>
  <c r="AF10" i="1"/>
  <c r="AF174" i="1"/>
  <c r="AG174" i="1"/>
  <c r="AH174" i="1"/>
  <c r="AF220" i="1"/>
  <c r="AG220" i="1"/>
  <c r="AH220" i="1"/>
  <c r="AF52" i="1"/>
  <c r="AG52" i="1"/>
  <c r="AH52" i="1"/>
  <c r="AF216" i="1"/>
  <c r="AG216" i="1"/>
  <c r="AH216" i="1"/>
  <c r="AG235" i="1"/>
  <c r="AH235" i="1"/>
  <c r="AF190" i="1"/>
  <c r="AG190" i="1"/>
  <c r="AH190" i="1"/>
  <c r="AF198" i="1"/>
  <c r="AG198" i="1"/>
  <c r="AH198" i="1"/>
  <c r="AH12" i="1"/>
  <c r="AF12" i="1"/>
  <c r="AH163" i="1"/>
  <c r="AF163" i="1"/>
  <c r="AF25" i="1"/>
  <c r="AG25" i="1"/>
  <c r="AH25" i="1"/>
  <c r="AF91" i="1"/>
  <c r="AG91" i="1"/>
  <c r="AH91" i="1"/>
  <c r="AH126" i="1"/>
  <c r="AF126" i="1"/>
  <c r="AF94" i="1"/>
  <c r="AG94" i="1"/>
  <c r="AH94" i="1"/>
  <c r="AF2" i="1"/>
  <c r="AG2" i="1"/>
  <c r="AH2" i="1"/>
  <c r="AG133" i="1"/>
  <c r="AH133" i="1"/>
  <c r="AF133" i="1"/>
  <c r="AF60" i="1"/>
  <c r="AG60" i="1"/>
  <c r="AH60" i="1"/>
  <c r="AF56" i="1"/>
  <c r="AG56" i="1"/>
  <c r="AH56" i="1"/>
  <c r="AH230" i="1"/>
  <c r="AF230" i="1"/>
  <c r="AF227" i="1"/>
  <c r="AG227" i="1"/>
  <c r="AH227" i="1"/>
  <c r="AF250" i="1"/>
  <c r="AG250" i="1"/>
  <c r="AH250" i="1"/>
  <c r="AF181" i="1"/>
  <c r="AG181" i="1"/>
  <c r="AH181" i="1"/>
  <c r="AF240" i="1"/>
  <c r="AG240" i="1"/>
  <c r="AH240" i="1"/>
  <c r="AF262" i="1"/>
  <c r="AG262" i="1"/>
  <c r="AH262" i="1"/>
  <c r="AF70" i="1"/>
  <c r="AG70" i="1"/>
  <c r="AH70" i="1"/>
  <c r="AH154" i="1"/>
  <c r="AF154" i="1"/>
  <c r="AF90" i="1"/>
  <c r="AG90" i="1"/>
  <c r="AH90" i="1"/>
  <c r="AF233" i="1"/>
  <c r="AG233" i="1"/>
  <c r="AH233" i="1"/>
  <c r="AF6" i="1"/>
  <c r="AG6" i="1"/>
  <c r="AH6" i="1"/>
  <c r="AF232" i="1"/>
  <c r="AG232" i="1"/>
  <c r="AH232" i="1"/>
  <c r="AF109" i="1"/>
  <c r="AG109" i="1"/>
  <c r="AF63" i="1"/>
  <c r="AG63" i="1"/>
  <c r="AF50" i="1"/>
  <c r="AG50" i="1"/>
  <c r="AH50" i="1"/>
  <c r="AF136" i="1"/>
  <c r="AG136" i="1"/>
  <c r="AH136" i="1"/>
  <c r="AG66" i="1"/>
  <c r="AH66" i="1"/>
  <c r="AF66" i="1"/>
  <c r="AF221" i="1"/>
  <c r="AG221" i="1"/>
  <c r="AH221" i="1"/>
  <c r="AH132" i="1"/>
  <c r="AF132" i="1"/>
  <c r="AF183" i="1"/>
  <c r="AG183" i="1"/>
  <c r="AH183" i="1"/>
  <c r="AF258" i="1"/>
  <c r="AG258" i="1"/>
  <c r="AH258" i="1"/>
  <c r="AF100" i="1"/>
  <c r="AG100" i="1"/>
  <c r="AF207" i="1"/>
  <c r="AG207" i="1"/>
  <c r="AH207" i="1"/>
  <c r="AF173" i="1"/>
  <c r="AG173" i="1"/>
  <c r="AF84" i="1"/>
  <c r="AG84" i="1"/>
  <c r="AH84" i="1"/>
  <c r="AF127" i="1"/>
  <c r="AG127" i="1"/>
  <c r="AH127" i="1"/>
  <c r="AF165" i="1"/>
  <c r="AG165" i="1"/>
  <c r="AH165" i="1"/>
  <c r="AG43" i="1"/>
  <c r="AF201" i="1"/>
  <c r="AF206" i="1"/>
  <c r="AG206" i="1"/>
  <c r="AH206" i="1"/>
  <c r="AG138" i="1"/>
  <c r="AH138" i="1"/>
  <c r="AF146" i="1"/>
  <c r="AG146" i="1"/>
  <c r="AH146" i="1"/>
  <c r="AG211" i="1"/>
  <c r="AH211" i="1"/>
  <c r="AF210" i="1"/>
  <c r="AG210" i="1"/>
  <c r="AH210" i="1"/>
  <c r="AF217" i="1"/>
  <c r="AG217" i="1"/>
  <c r="AH217" i="1"/>
  <c r="AF105" i="1"/>
  <c r="AG105" i="1"/>
  <c r="AH105" i="1"/>
  <c r="AH68" i="1"/>
  <c r="AF68" i="1"/>
  <c r="AH87" i="1"/>
  <c r="AF87" i="1"/>
  <c r="AF234" i="1"/>
  <c r="AG234" i="1"/>
  <c r="AH234" i="1"/>
  <c r="AF236" i="1"/>
  <c r="AG236" i="1"/>
  <c r="AH236" i="1"/>
  <c r="AF128" i="1"/>
  <c r="AG128" i="1"/>
  <c r="AH128" i="1"/>
  <c r="AF125" i="1"/>
  <c r="AG125" i="1"/>
  <c r="AH125" i="1"/>
  <c r="AF256" i="1"/>
  <c r="AG256" i="1"/>
  <c r="AH256" i="1"/>
  <c r="AG175" i="1"/>
  <c r="AH175" i="1"/>
  <c r="AF93" i="1"/>
  <c r="AG93" i="1"/>
  <c r="AH93" i="1"/>
  <c r="AF89" i="1"/>
  <c r="AG89" i="1"/>
  <c r="AH110" i="1"/>
  <c r="AH58" i="1"/>
  <c r="AF5" i="1"/>
  <c r="AG5" i="1"/>
  <c r="AH5" i="1"/>
  <c r="AF59" i="1"/>
  <c r="AG59" i="1"/>
  <c r="AF31" i="1"/>
  <c r="AG31" i="1"/>
  <c r="AF120" i="1"/>
  <c r="AG120" i="1"/>
  <c r="AH120" i="1"/>
  <c r="AF160" i="1"/>
  <c r="AG160" i="1"/>
  <c r="AH160" i="1"/>
  <c r="AF69" i="1"/>
  <c r="AG69" i="1"/>
  <c r="AH69" i="1"/>
  <c r="AG110" i="1"/>
  <c r="AG58" i="1"/>
  <c r="AF48" i="1"/>
  <c r="AG48" i="1"/>
  <c r="AH48" i="1"/>
  <c r="AF180" i="1"/>
  <c r="AG180" i="1"/>
  <c r="AH180" i="1"/>
  <c r="AF196" i="1"/>
  <c r="AG196" i="1"/>
  <c r="AH196" i="1"/>
  <c r="AF158" i="1"/>
  <c r="AG158" i="1"/>
  <c r="AH158" i="1"/>
  <c r="AF37" i="1"/>
  <c r="AG37" i="1"/>
  <c r="AH37" i="1"/>
  <c r="AH75" i="1"/>
  <c r="AF75" i="1"/>
  <c r="AH176" i="1"/>
  <c r="AF176" i="1"/>
  <c r="AH33" i="1"/>
  <c r="AF33" i="1"/>
  <c r="AF189" i="1"/>
  <c r="AG189" i="1"/>
  <c r="AH189" i="1"/>
  <c r="AF72" i="1"/>
  <c r="AG72" i="1"/>
  <c r="AH72" i="1"/>
  <c r="AH129" i="1"/>
  <c r="AF129" i="1"/>
  <c r="AH192" i="1"/>
  <c r="AF192" i="1"/>
  <c r="AF226" i="1"/>
  <c r="AG226" i="1"/>
  <c r="AH226" i="1"/>
  <c r="AG194" i="1"/>
  <c r="AH194" i="1"/>
  <c r="AF24" i="1"/>
  <c r="AG24" i="1"/>
  <c r="AH24" i="1"/>
  <c r="AG239" i="1"/>
  <c r="AH239" i="1"/>
  <c r="AF88" i="1"/>
  <c r="AG88" i="1"/>
  <c r="AH88" i="1"/>
  <c r="AF124" i="1"/>
  <c r="AG124" i="1"/>
  <c r="AF55" i="1"/>
  <c r="AG55" i="1"/>
  <c r="AF141" i="1"/>
  <c r="AG141" i="1"/>
  <c r="AH141" i="1"/>
  <c r="AF247" i="1"/>
  <c r="AG247" i="1"/>
  <c r="AH247" i="1"/>
  <c r="AH249" i="1"/>
  <c r="AF249" i="1"/>
  <c r="AF195" i="1"/>
  <c r="AG195" i="1"/>
  <c r="AH195" i="1"/>
  <c r="AF224" i="1"/>
  <c r="AG224" i="1"/>
  <c r="AH224" i="1"/>
  <c r="AF81" i="1"/>
  <c r="AG81" i="1"/>
  <c r="AH81" i="1"/>
  <c r="AH261" i="1"/>
  <c r="AH135" i="1"/>
  <c r="AH204" i="1"/>
  <c r="AH200" i="1"/>
  <c r="AF241" i="1"/>
  <c r="AG241" i="1"/>
  <c r="AH241" i="1"/>
  <c r="AF164" i="1"/>
  <c r="AG164" i="1"/>
  <c r="AH164" i="1"/>
  <c r="AF139" i="1"/>
  <c r="AG139" i="1"/>
  <c r="AH139" i="1"/>
  <c r="AF215" i="1"/>
  <c r="AG215" i="1"/>
  <c r="AH215" i="1"/>
  <c r="AF106" i="1"/>
  <c r="AG106" i="1"/>
  <c r="AH106" i="1"/>
  <c r="AF46" i="1"/>
  <c r="AG46" i="1"/>
  <c r="AH46" i="1"/>
  <c r="AG205" i="1"/>
  <c r="AH205" i="1"/>
  <c r="AF203" i="1"/>
  <c r="AG203" i="1"/>
  <c r="AH203" i="1"/>
  <c r="AG99" i="1"/>
  <c r="AH99" i="1"/>
  <c r="AF16" i="1"/>
  <c r="AG16" i="1"/>
  <c r="AH16" i="1"/>
  <c r="AF237" i="1"/>
  <c r="AG237" i="1"/>
  <c r="AF148" i="1"/>
  <c r="AG148" i="1"/>
  <c r="AF223" i="1"/>
  <c r="AG223" i="1"/>
  <c r="AF104" i="1"/>
  <c r="AG104" i="1"/>
  <c r="AH104" i="1"/>
  <c r="AF39" i="1"/>
  <c r="AG39" i="1"/>
  <c r="AH39" i="1"/>
  <c r="AF171" i="1"/>
  <c r="AG171" i="1"/>
  <c r="AF182" i="1"/>
  <c r="AG182" i="1"/>
  <c r="AH71" i="1"/>
  <c r="AF71" i="1"/>
  <c r="AH40" i="1"/>
  <c r="AF40" i="1"/>
  <c r="AF98" i="1"/>
  <c r="AG98" i="1"/>
  <c r="AH98" i="1"/>
  <c r="AF202" i="1"/>
  <c r="AG202" i="1"/>
  <c r="AH202" i="1"/>
  <c r="AF248" i="1"/>
  <c r="AG248" i="1"/>
  <c r="AF260" i="1"/>
  <c r="AG260" i="1"/>
  <c r="AH260" i="1"/>
  <c r="AH51" i="1"/>
  <c r="AH159" i="1"/>
  <c r="AH193" i="1"/>
  <c r="AH137" i="1"/>
  <c r="AH113" i="1"/>
  <c r="AH28" i="1"/>
  <c r="AF229" i="1"/>
  <c r="AF101" i="1"/>
  <c r="AG51" i="1"/>
  <c r="AI51" i="1" s="1"/>
  <c r="AG159" i="1"/>
  <c r="AH18" i="1"/>
  <c r="AG193" i="1"/>
  <c r="AG137" i="1"/>
  <c r="AG113" i="1"/>
  <c r="AG28" i="1"/>
  <c r="AH64" i="1"/>
  <c r="AG18" i="1"/>
  <c r="AG64" i="1"/>
  <c r="AH162" i="1"/>
  <c r="AH116" i="1"/>
  <c r="AH185" i="1"/>
  <c r="AG199" i="1"/>
  <c r="AG251" i="1"/>
  <c r="AG177" i="1"/>
  <c r="AG162" i="1"/>
  <c r="AG116" i="1"/>
  <c r="AG185" i="1"/>
  <c r="AH95" i="1"/>
  <c r="AH222" i="1"/>
  <c r="AJ131" i="1" l="1"/>
  <c r="AJ82" i="1"/>
  <c r="AI159" i="1"/>
  <c r="AJ144" i="1"/>
  <c r="AI261" i="1"/>
  <c r="AJ264" i="1"/>
  <c r="AK112" i="1"/>
  <c r="AK264" i="1"/>
  <c r="AJ112" i="1"/>
  <c r="AJ263" i="1"/>
  <c r="AI112" i="1"/>
  <c r="AI177" i="1"/>
  <c r="AK245" i="1"/>
  <c r="AI65" i="1"/>
  <c r="AK7" i="1"/>
  <c r="AI107" i="1"/>
  <c r="AJ167" i="1"/>
  <c r="AK58" i="1"/>
  <c r="AI144" i="1"/>
  <c r="AI95" i="1"/>
  <c r="AJ134" i="1"/>
  <c r="AJ65" i="1"/>
  <c r="AK110" i="1"/>
  <c r="AI175" i="1"/>
  <c r="AJ179" i="1"/>
  <c r="AK131" i="1"/>
  <c r="AJ239" i="1"/>
  <c r="AJ137" i="1"/>
  <c r="AI27" i="1"/>
  <c r="AK155" i="1"/>
  <c r="AI245" i="1"/>
  <c r="AJ7" i="1"/>
  <c r="AJ259" i="1"/>
  <c r="AI264" i="1"/>
  <c r="AK43" i="1"/>
  <c r="AK263" i="1"/>
  <c r="AJ193" i="1"/>
  <c r="AJ43" i="1"/>
  <c r="AK151" i="1"/>
  <c r="AK212" i="1"/>
  <c r="AK134" i="1"/>
  <c r="AK121" i="1"/>
  <c r="AI122" i="1"/>
  <c r="AJ222" i="1"/>
  <c r="AK142" i="1"/>
  <c r="AK144" i="1"/>
  <c r="AJ245" i="1"/>
  <c r="AJ96" i="1"/>
  <c r="AJ204" i="1"/>
  <c r="AJ155" i="1"/>
  <c r="AJ244" i="1"/>
  <c r="AK205" i="1"/>
  <c r="AK194" i="1"/>
  <c r="AI138" i="1"/>
  <c r="AJ41" i="1"/>
  <c r="AI157" i="1"/>
  <c r="AI238" i="1"/>
  <c r="AK255" i="1"/>
  <c r="AI188" i="1"/>
  <c r="AK149" i="1"/>
  <c r="AJ156" i="1"/>
  <c r="AK65" i="1"/>
  <c r="AK251" i="1"/>
  <c r="AI28" i="1"/>
  <c r="AJ38" i="1"/>
  <c r="AI225" i="1"/>
  <c r="AJ57" i="1"/>
  <c r="AK222" i="1"/>
  <c r="AJ64" i="1"/>
  <c r="AK204" i="1"/>
  <c r="AJ142" i="1"/>
  <c r="AI134" i="1"/>
  <c r="AI259" i="1"/>
  <c r="AI263" i="1"/>
  <c r="AI131" i="1"/>
  <c r="AI155" i="1"/>
  <c r="AI38" i="1"/>
  <c r="AK225" i="1"/>
  <c r="AJ130" i="1"/>
  <c r="AK259" i="1"/>
  <c r="AI142" i="1"/>
  <c r="AJ212" i="1"/>
  <c r="AK235" i="1"/>
  <c r="AK122" i="1"/>
  <c r="AI244" i="1"/>
  <c r="AJ199" i="1"/>
  <c r="AI222" i="1"/>
  <c r="AJ135" i="1"/>
  <c r="AJ83" i="1"/>
  <c r="AI96" i="1"/>
  <c r="AI212" i="1"/>
  <c r="AK244" i="1"/>
  <c r="AJ99" i="1"/>
  <c r="AI58" i="1"/>
  <c r="AJ17" i="1"/>
  <c r="AI167" i="1"/>
  <c r="AJ200" i="1"/>
  <c r="AJ122" i="1"/>
  <c r="AK96" i="1"/>
  <c r="AJ27" i="1"/>
  <c r="AJ238" i="1"/>
  <c r="AJ177" i="1"/>
  <c r="AK27" i="1"/>
  <c r="AI135" i="1"/>
  <c r="AK261" i="1"/>
  <c r="AK199" i="1"/>
  <c r="AJ58" i="1"/>
  <c r="AI41" i="1"/>
  <c r="AJ235" i="1"/>
  <c r="AK238" i="1"/>
  <c r="AJ255" i="1"/>
  <c r="AI17" i="1"/>
  <c r="AI199" i="1"/>
  <c r="AJ113" i="1"/>
  <c r="AJ28" i="1"/>
  <c r="AK135" i="1"/>
  <c r="AK137" i="1"/>
  <c r="AI239" i="1"/>
  <c r="AJ138" i="1"/>
  <c r="AI235" i="1"/>
  <c r="AK57" i="1"/>
  <c r="AI156" i="1"/>
  <c r="AK82" i="1"/>
  <c r="AJ95" i="1"/>
  <c r="AI205" i="1"/>
  <c r="AJ225" i="1"/>
  <c r="AI149" i="1"/>
  <c r="AI185" i="1"/>
  <c r="AJ251" i="1"/>
  <c r="AK188" i="1"/>
  <c r="AK167" i="1"/>
  <c r="AJ149" i="1"/>
  <c r="AI116" i="1"/>
  <c r="AI251" i="1"/>
  <c r="AI211" i="1"/>
  <c r="AI204" i="1"/>
  <c r="AK17" i="1"/>
  <c r="AI151" i="1"/>
  <c r="AJ188" i="1"/>
  <c r="AI121" i="1"/>
  <c r="AK14" i="1"/>
  <c r="AI179" i="1"/>
  <c r="AI113" i="1"/>
  <c r="AI82" i="1"/>
  <c r="AI32" i="1"/>
  <c r="AK32" i="1"/>
  <c r="AJ32" i="1"/>
  <c r="AI110" i="1"/>
  <c r="AI162" i="1"/>
  <c r="AJ18" i="1"/>
  <c r="AK51" i="1"/>
  <c r="AJ14" i="1"/>
  <c r="AI255" i="1"/>
  <c r="AI7" i="1"/>
  <c r="AK177" i="1"/>
  <c r="AI43" i="1"/>
  <c r="AJ118" i="1"/>
  <c r="AI200" i="1"/>
  <c r="AI83" i="1"/>
  <c r="AJ110" i="1"/>
  <c r="AI130" i="1"/>
  <c r="AI46" i="1"/>
  <c r="AJ46" i="1"/>
  <c r="AK46" i="1"/>
  <c r="AI249" i="1"/>
  <c r="AJ249" i="1"/>
  <c r="AK249" i="1"/>
  <c r="AI93" i="1"/>
  <c r="AJ93" i="1"/>
  <c r="AK93" i="1"/>
  <c r="AI100" i="1"/>
  <c r="AJ100" i="1"/>
  <c r="AK100" i="1"/>
  <c r="AK90" i="1"/>
  <c r="AI90" i="1"/>
  <c r="AJ90" i="1"/>
  <c r="AI4" i="1"/>
  <c r="AJ4" i="1"/>
  <c r="AK4" i="1"/>
  <c r="AI145" i="1"/>
  <c r="AJ145" i="1"/>
  <c r="AK145" i="1"/>
  <c r="AI22" i="1"/>
  <c r="AK22" i="1"/>
  <c r="AJ22" i="1"/>
  <c r="AI117" i="1"/>
  <c r="AJ117" i="1"/>
  <c r="AK117" i="1"/>
  <c r="AI81" i="1"/>
  <c r="AJ81" i="1"/>
  <c r="AK81" i="1"/>
  <c r="AI88" i="1"/>
  <c r="AJ88" i="1"/>
  <c r="AK88" i="1"/>
  <c r="AJ51" i="1"/>
  <c r="AI201" i="1"/>
  <c r="AJ201" i="1"/>
  <c r="AK201" i="1"/>
  <c r="AI154" i="1"/>
  <c r="AJ154" i="1"/>
  <c r="AK154" i="1"/>
  <c r="AK227" i="1"/>
  <c r="AI227" i="1"/>
  <c r="AJ227" i="1"/>
  <c r="AI11" i="1"/>
  <c r="AJ11" i="1"/>
  <c r="AK11" i="1"/>
  <c r="AI73" i="1"/>
  <c r="AJ73" i="1"/>
  <c r="AK73" i="1"/>
  <c r="AI252" i="1"/>
  <c r="AJ252" i="1"/>
  <c r="AK252" i="1"/>
  <c r="AJ77" i="1"/>
  <c r="AI77" i="1"/>
  <c r="AK77" i="1"/>
  <c r="AK107" i="1"/>
  <c r="AI78" i="1"/>
  <c r="AK78" i="1"/>
  <c r="AJ78" i="1"/>
  <c r="AI21" i="1"/>
  <c r="AJ21" i="1"/>
  <c r="AK21" i="1"/>
  <c r="AJ9" i="1"/>
  <c r="AK9" i="1"/>
  <c r="AI9" i="1"/>
  <c r="AI101" i="1"/>
  <c r="AJ101" i="1"/>
  <c r="AK101" i="1"/>
  <c r="AK175" i="1"/>
  <c r="AI98" i="1"/>
  <c r="AJ98" i="1"/>
  <c r="AK98" i="1"/>
  <c r="AK138" i="1"/>
  <c r="AK104" i="1"/>
  <c r="AI104" i="1"/>
  <c r="AJ104" i="1"/>
  <c r="AK193" i="1"/>
  <c r="AI64" i="1"/>
  <c r="AK162" i="1"/>
  <c r="AI72" i="1"/>
  <c r="AJ72" i="1"/>
  <c r="AK72" i="1"/>
  <c r="AI75" i="1"/>
  <c r="AJ75" i="1"/>
  <c r="AK75" i="1"/>
  <c r="AI48" i="1"/>
  <c r="AJ48" i="1"/>
  <c r="AK48" i="1"/>
  <c r="AJ160" i="1"/>
  <c r="AK160" i="1"/>
  <c r="AI160" i="1"/>
  <c r="AI31" i="1"/>
  <c r="AJ31" i="1"/>
  <c r="AK31" i="1"/>
  <c r="AI194" i="1"/>
  <c r="AI87" i="1"/>
  <c r="AJ87" i="1"/>
  <c r="AK87" i="1"/>
  <c r="AJ151" i="1"/>
  <c r="AI136" i="1"/>
  <c r="AJ136" i="1"/>
  <c r="AK136" i="1"/>
  <c r="AI63" i="1"/>
  <c r="AJ63" i="1"/>
  <c r="AK63" i="1"/>
  <c r="AK6" i="1"/>
  <c r="AI6" i="1"/>
  <c r="AJ6" i="1"/>
  <c r="AJ261" i="1"/>
  <c r="AI230" i="1"/>
  <c r="AJ230" i="1"/>
  <c r="AK230" i="1"/>
  <c r="AI133" i="1"/>
  <c r="AJ133" i="1"/>
  <c r="AK133" i="1"/>
  <c r="AJ190" i="1"/>
  <c r="AK190" i="1"/>
  <c r="AI190" i="1"/>
  <c r="AI61" i="1"/>
  <c r="AJ61" i="1"/>
  <c r="AK61" i="1"/>
  <c r="AI3" i="1"/>
  <c r="AJ3" i="1"/>
  <c r="AK3" i="1"/>
  <c r="AI103" i="1"/>
  <c r="AJ103" i="1"/>
  <c r="AK103" i="1"/>
  <c r="AI74" i="1"/>
  <c r="AJ74" i="1"/>
  <c r="AK74" i="1"/>
  <c r="AK38" i="1"/>
  <c r="AI57" i="1"/>
  <c r="AI97" i="1"/>
  <c r="AJ97" i="1"/>
  <c r="AK97" i="1"/>
  <c r="AI62" i="1"/>
  <c r="AJ62" i="1"/>
  <c r="AK62" i="1"/>
  <c r="AJ107" i="1"/>
  <c r="AI14" i="1"/>
  <c r="AI54" i="1"/>
  <c r="AJ54" i="1"/>
  <c r="AK54" i="1"/>
  <c r="AK45" i="1"/>
  <c r="AI45" i="1"/>
  <c r="AJ45" i="1"/>
  <c r="AJ205" i="1"/>
  <c r="AK156" i="1"/>
  <c r="AI218" i="1"/>
  <c r="AJ218" i="1"/>
  <c r="AK218" i="1"/>
  <c r="AI215" i="1"/>
  <c r="AJ215" i="1"/>
  <c r="AK215" i="1"/>
  <c r="AI176" i="1"/>
  <c r="AJ176" i="1"/>
  <c r="AK176" i="1"/>
  <c r="AK105" i="1"/>
  <c r="AI105" i="1"/>
  <c r="AJ105" i="1"/>
  <c r="AI67" i="1"/>
  <c r="AJ67" i="1"/>
  <c r="AK67" i="1"/>
  <c r="AI114" i="1"/>
  <c r="AJ114" i="1"/>
  <c r="AK114" i="1"/>
  <c r="AI115" i="1"/>
  <c r="AJ115" i="1"/>
  <c r="AK115" i="1"/>
  <c r="AI71" i="1"/>
  <c r="AJ71" i="1"/>
  <c r="AK71" i="1"/>
  <c r="AJ194" i="1"/>
  <c r="AJ234" i="1"/>
  <c r="AK234" i="1"/>
  <c r="AI234" i="1"/>
  <c r="AJ60" i="1"/>
  <c r="AK60" i="1"/>
  <c r="AI60" i="1"/>
  <c r="AI163" i="1"/>
  <c r="AJ163" i="1"/>
  <c r="AK163" i="1"/>
  <c r="AI197" i="1"/>
  <c r="AJ197" i="1"/>
  <c r="AK197" i="1"/>
  <c r="AI42" i="1"/>
  <c r="AJ42" i="1"/>
  <c r="AK42" i="1"/>
  <c r="AI20" i="1"/>
  <c r="AJ20" i="1"/>
  <c r="AK20" i="1"/>
  <c r="AI166" i="1"/>
  <c r="AJ166" i="1"/>
  <c r="AK166" i="1"/>
  <c r="AI229" i="1"/>
  <c r="AJ229" i="1"/>
  <c r="AK229" i="1"/>
  <c r="AJ175" i="1"/>
  <c r="AK28" i="1"/>
  <c r="AK95" i="1"/>
  <c r="AI237" i="1"/>
  <c r="AJ237" i="1"/>
  <c r="AK237" i="1"/>
  <c r="AI203" i="1"/>
  <c r="AJ203" i="1"/>
  <c r="AK203" i="1"/>
  <c r="AI106" i="1"/>
  <c r="AJ106" i="1"/>
  <c r="AK106" i="1"/>
  <c r="AK139" i="1"/>
  <c r="AI139" i="1"/>
  <c r="AJ139" i="1"/>
  <c r="AK64" i="1"/>
  <c r="AJ162" i="1"/>
  <c r="AI226" i="1"/>
  <c r="AJ226" i="1"/>
  <c r="AK226" i="1"/>
  <c r="AK239" i="1"/>
  <c r="AJ128" i="1"/>
  <c r="AK128" i="1"/>
  <c r="AI128" i="1"/>
  <c r="AI217" i="1"/>
  <c r="AJ217" i="1"/>
  <c r="AK217" i="1"/>
  <c r="AI146" i="1"/>
  <c r="AJ146" i="1"/>
  <c r="AK146" i="1"/>
  <c r="AI127" i="1"/>
  <c r="AJ127" i="1"/>
  <c r="AK127" i="1"/>
  <c r="AI173" i="1"/>
  <c r="AJ173" i="1"/>
  <c r="AK173" i="1"/>
  <c r="AI240" i="1"/>
  <c r="AJ240" i="1"/>
  <c r="AK240" i="1"/>
  <c r="AI2" i="1"/>
  <c r="AJ2" i="1"/>
  <c r="AK2" i="1"/>
  <c r="AI12" i="1"/>
  <c r="AJ12" i="1"/>
  <c r="AK12" i="1"/>
  <c r="AI174" i="1"/>
  <c r="AJ174" i="1"/>
  <c r="AK174" i="1"/>
  <c r="AJ213" i="1"/>
  <c r="AK213" i="1"/>
  <c r="AI213" i="1"/>
  <c r="AI170" i="1"/>
  <c r="AJ170" i="1"/>
  <c r="AK170" i="1"/>
  <c r="AI254" i="1"/>
  <c r="AJ254" i="1"/>
  <c r="AK254" i="1"/>
  <c r="AK102" i="1"/>
  <c r="AI102" i="1"/>
  <c r="AJ102" i="1"/>
  <c r="AI219" i="1"/>
  <c r="AJ219" i="1"/>
  <c r="AK219" i="1"/>
  <c r="AJ108" i="1"/>
  <c r="AK108" i="1"/>
  <c r="AI108" i="1"/>
  <c r="AI53" i="1"/>
  <c r="AJ53" i="1"/>
  <c r="AK53" i="1"/>
  <c r="AI147" i="1"/>
  <c r="AJ147" i="1"/>
  <c r="AK147" i="1"/>
  <c r="AJ86" i="1"/>
  <c r="AK86" i="1"/>
  <c r="AI86" i="1"/>
  <c r="AK41" i="1"/>
  <c r="AI92" i="1"/>
  <c r="AJ92" i="1"/>
  <c r="AK92" i="1"/>
  <c r="AK157" i="1"/>
  <c r="AI119" i="1"/>
  <c r="AJ119" i="1"/>
  <c r="AK119" i="1"/>
  <c r="AJ85" i="1"/>
  <c r="AI85" i="1"/>
  <c r="AK85" i="1"/>
  <c r="AI214" i="1"/>
  <c r="AJ214" i="1"/>
  <c r="AK214" i="1"/>
  <c r="AI125" i="1"/>
  <c r="AJ125" i="1"/>
  <c r="AK125" i="1"/>
  <c r="AI206" i="1"/>
  <c r="AJ206" i="1"/>
  <c r="AK206" i="1"/>
  <c r="AK220" i="1"/>
  <c r="AI220" i="1"/>
  <c r="AJ220" i="1"/>
  <c r="AK191" i="1"/>
  <c r="AJ191" i="1"/>
  <c r="AI191" i="1"/>
  <c r="AJ178" i="1"/>
  <c r="AK178" i="1"/>
  <c r="AI178" i="1"/>
  <c r="AI171" i="1"/>
  <c r="AJ171" i="1"/>
  <c r="AK171" i="1"/>
  <c r="AI241" i="1"/>
  <c r="AJ241" i="1"/>
  <c r="AK241" i="1"/>
  <c r="AI182" i="1"/>
  <c r="AJ182" i="1"/>
  <c r="AK182" i="1"/>
  <c r="AI18" i="1"/>
  <c r="AK224" i="1"/>
  <c r="AI224" i="1"/>
  <c r="AJ224" i="1"/>
  <c r="AK116" i="1"/>
  <c r="AI55" i="1"/>
  <c r="AJ55" i="1"/>
  <c r="AK55" i="1"/>
  <c r="AI192" i="1"/>
  <c r="AJ192" i="1"/>
  <c r="AK192" i="1"/>
  <c r="AK196" i="1"/>
  <c r="AI196" i="1"/>
  <c r="AJ196" i="1"/>
  <c r="AI68" i="1"/>
  <c r="AJ68" i="1"/>
  <c r="AK68" i="1"/>
  <c r="AI258" i="1"/>
  <c r="AJ258" i="1"/>
  <c r="AK258" i="1"/>
  <c r="AI221" i="1"/>
  <c r="AJ221" i="1"/>
  <c r="AK221" i="1"/>
  <c r="AI109" i="1"/>
  <c r="AJ109" i="1"/>
  <c r="AK109" i="1"/>
  <c r="AI10" i="1"/>
  <c r="AJ10" i="1"/>
  <c r="AK10" i="1"/>
  <c r="AI111" i="1"/>
  <c r="AJ111" i="1"/>
  <c r="AK111" i="1"/>
  <c r="AI29" i="1"/>
  <c r="AJ29" i="1"/>
  <c r="AK29" i="1"/>
  <c r="AK49" i="1"/>
  <c r="AI49" i="1"/>
  <c r="AJ49" i="1"/>
  <c r="AK13" i="1"/>
  <c r="AI13" i="1"/>
  <c r="AJ13" i="1"/>
  <c r="AJ140" i="1"/>
  <c r="AK140" i="1"/>
  <c r="AI140" i="1"/>
  <c r="AJ157" i="1"/>
  <c r="AI132" i="1"/>
  <c r="AJ132" i="1"/>
  <c r="AK132" i="1"/>
  <c r="AI99" i="1"/>
  <c r="AI228" i="1"/>
  <c r="AJ228" i="1"/>
  <c r="AK228" i="1"/>
  <c r="AK247" i="1"/>
  <c r="AI247" i="1"/>
  <c r="AJ247" i="1"/>
  <c r="AI137" i="1"/>
  <c r="AK113" i="1"/>
  <c r="AK211" i="1"/>
  <c r="AK18" i="1"/>
  <c r="AK185" i="1"/>
  <c r="AJ116" i="1"/>
  <c r="AJ189" i="1"/>
  <c r="AK189" i="1"/>
  <c r="AI189" i="1"/>
  <c r="AI120" i="1"/>
  <c r="AJ120" i="1"/>
  <c r="AK120" i="1"/>
  <c r="AI5" i="1"/>
  <c r="AJ5" i="1"/>
  <c r="AK5" i="1"/>
  <c r="AI89" i="1"/>
  <c r="AJ89" i="1"/>
  <c r="AK89" i="1"/>
  <c r="AJ256" i="1"/>
  <c r="AK256" i="1"/>
  <c r="AI256" i="1"/>
  <c r="AI165" i="1"/>
  <c r="AJ165" i="1"/>
  <c r="AK165" i="1"/>
  <c r="AI66" i="1"/>
  <c r="AJ66" i="1"/>
  <c r="AK66" i="1"/>
  <c r="AI50" i="1"/>
  <c r="AJ50" i="1"/>
  <c r="AK50" i="1"/>
  <c r="AI233" i="1"/>
  <c r="AJ233" i="1"/>
  <c r="AK233" i="1"/>
  <c r="AI70" i="1"/>
  <c r="AJ70" i="1"/>
  <c r="AK70" i="1"/>
  <c r="AI91" i="1"/>
  <c r="AJ91" i="1"/>
  <c r="AK91" i="1"/>
  <c r="AI52" i="1"/>
  <c r="AJ52" i="1"/>
  <c r="AK52" i="1"/>
  <c r="AJ19" i="1"/>
  <c r="AK19" i="1"/>
  <c r="AI19" i="1"/>
  <c r="AJ143" i="1"/>
  <c r="AK143" i="1"/>
  <c r="AI143" i="1"/>
  <c r="AI172" i="1"/>
  <c r="AJ172" i="1"/>
  <c r="AK172" i="1"/>
  <c r="AJ257" i="1"/>
  <c r="AK257" i="1"/>
  <c r="AI257" i="1"/>
  <c r="AK200" i="1"/>
  <c r="AJ121" i="1"/>
  <c r="AJ186" i="1"/>
  <c r="AK186" i="1"/>
  <c r="AI186" i="1"/>
  <c r="AI15" i="1"/>
  <c r="AJ15" i="1"/>
  <c r="AK15" i="1"/>
  <c r="AJ150" i="1"/>
  <c r="AI150" i="1"/>
  <c r="AK150" i="1"/>
  <c r="AJ243" i="1"/>
  <c r="AI243" i="1"/>
  <c r="AK243" i="1"/>
  <c r="AI8" i="1"/>
  <c r="AJ8" i="1"/>
  <c r="AK8" i="1"/>
  <c r="AK83" i="1"/>
  <c r="AI152" i="1"/>
  <c r="AJ152" i="1"/>
  <c r="AK152" i="1"/>
  <c r="AI168" i="1"/>
  <c r="AJ168" i="1"/>
  <c r="AK168" i="1"/>
  <c r="AK130" i="1"/>
  <c r="AI262" i="1"/>
  <c r="AJ262" i="1"/>
  <c r="AK262" i="1"/>
  <c r="AK260" i="1"/>
  <c r="AI260" i="1"/>
  <c r="AJ260" i="1"/>
  <c r="AI193" i="1"/>
  <c r="AJ211" i="1"/>
  <c r="AI16" i="1"/>
  <c r="AJ16" i="1"/>
  <c r="AK16" i="1"/>
  <c r="AI164" i="1"/>
  <c r="AJ164" i="1"/>
  <c r="AK164" i="1"/>
  <c r="AJ185" i="1"/>
  <c r="AI124" i="1"/>
  <c r="AJ124" i="1"/>
  <c r="AK124" i="1"/>
  <c r="AI24" i="1"/>
  <c r="AJ24" i="1"/>
  <c r="AK24" i="1"/>
  <c r="AI129" i="1"/>
  <c r="AJ129" i="1"/>
  <c r="AK129" i="1"/>
  <c r="AI33" i="1"/>
  <c r="AJ33" i="1"/>
  <c r="AK33" i="1"/>
  <c r="AK37" i="1"/>
  <c r="AI37" i="1"/>
  <c r="AJ37" i="1"/>
  <c r="AK159" i="1"/>
  <c r="AI236" i="1"/>
  <c r="AJ236" i="1"/>
  <c r="AK236" i="1"/>
  <c r="AK210" i="1"/>
  <c r="AI210" i="1"/>
  <c r="AJ210" i="1"/>
  <c r="AK84" i="1"/>
  <c r="AI84" i="1"/>
  <c r="AJ84" i="1"/>
  <c r="AI207" i="1"/>
  <c r="AJ207" i="1"/>
  <c r="AK207" i="1"/>
  <c r="AI250" i="1"/>
  <c r="AJ250" i="1"/>
  <c r="AK250" i="1"/>
  <c r="AI56" i="1"/>
  <c r="AJ56" i="1"/>
  <c r="AK56" i="1"/>
  <c r="AK99" i="1"/>
  <c r="AJ94" i="1"/>
  <c r="AK94" i="1"/>
  <c r="AI94" i="1"/>
  <c r="AI246" i="1"/>
  <c r="AJ246" i="1"/>
  <c r="AK246" i="1"/>
  <c r="AJ76" i="1"/>
  <c r="AK76" i="1"/>
  <c r="AI76" i="1"/>
  <c r="AI169" i="1"/>
  <c r="AJ169" i="1"/>
  <c r="AK169" i="1"/>
  <c r="AK35" i="1"/>
  <c r="AI35" i="1"/>
  <c r="AJ35" i="1"/>
  <c r="AK80" i="1"/>
  <c r="AI80" i="1"/>
  <c r="AJ80" i="1"/>
  <c r="AK179" i="1"/>
  <c r="AI242" i="1"/>
  <c r="AJ242" i="1"/>
  <c r="AK242" i="1"/>
  <c r="AK184" i="1"/>
  <c r="AI184" i="1"/>
  <c r="AJ184" i="1"/>
  <c r="AJ36" i="1"/>
  <c r="AK36" i="1"/>
  <c r="AI36" i="1"/>
  <c r="AI231" i="1"/>
  <c r="AJ231" i="1"/>
  <c r="AK231" i="1"/>
  <c r="AK118" i="1"/>
  <c r="AI253" i="1"/>
  <c r="AJ253" i="1"/>
  <c r="AK253" i="1"/>
  <c r="AK47" i="1"/>
  <c r="AI47" i="1"/>
  <c r="AJ47" i="1"/>
  <c r="AI181" i="1"/>
  <c r="AJ181" i="1"/>
  <c r="AK181" i="1"/>
  <c r="AK25" i="1"/>
  <c r="AI25" i="1"/>
  <c r="AJ25" i="1"/>
  <c r="AI187" i="1"/>
  <c r="AJ187" i="1"/>
  <c r="AK187" i="1"/>
  <c r="AK153" i="1"/>
  <c r="AI153" i="1"/>
  <c r="AJ153" i="1"/>
  <c r="AI44" i="1"/>
  <c r="AJ44" i="1"/>
  <c r="AK44" i="1"/>
  <c r="AI118" i="1"/>
  <c r="AI248" i="1"/>
  <c r="AJ248" i="1"/>
  <c r="AK248" i="1"/>
  <c r="AI148" i="1"/>
  <c r="AJ148" i="1"/>
  <c r="AK148" i="1"/>
  <c r="AI158" i="1"/>
  <c r="AJ158" i="1"/>
  <c r="AK158" i="1"/>
  <c r="AI202" i="1"/>
  <c r="AJ202" i="1"/>
  <c r="AK202" i="1"/>
  <c r="AI40" i="1"/>
  <c r="AJ40" i="1"/>
  <c r="AK40" i="1"/>
  <c r="AI39" i="1"/>
  <c r="AJ39" i="1"/>
  <c r="AK39" i="1"/>
  <c r="AI223" i="1"/>
  <c r="AJ223" i="1"/>
  <c r="AK223" i="1"/>
  <c r="AJ195" i="1"/>
  <c r="AK195" i="1"/>
  <c r="AI195" i="1"/>
  <c r="AK141" i="1"/>
  <c r="AI141" i="1"/>
  <c r="AJ141" i="1"/>
  <c r="AI180" i="1"/>
  <c r="AJ180" i="1"/>
  <c r="AK180" i="1"/>
  <c r="AI69" i="1"/>
  <c r="AJ69" i="1"/>
  <c r="AK69" i="1"/>
  <c r="AI59" i="1"/>
  <c r="AJ59" i="1"/>
  <c r="AK59" i="1"/>
  <c r="AJ159" i="1"/>
  <c r="AK183" i="1"/>
  <c r="AI183" i="1"/>
  <c r="AJ183" i="1"/>
  <c r="AI232" i="1"/>
  <c r="AJ232" i="1"/>
  <c r="AK232" i="1"/>
  <c r="AI126" i="1"/>
  <c r="AJ126" i="1"/>
  <c r="AK126" i="1"/>
  <c r="AI198" i="1"/>
  <c r="AJ198" i="1"/>
  <c r="AK198" i="1"/>
  <c r="AI216" i="1"/>
  <c r="AJ216" i="1"/>
  <c r="AK216" i="1"/>
  <c r="AJ30" i="1"/>
  <c r="AK30" i="1"/>
  <c r="AI30" i="1"/>
  <c r="AI26" i="1"/>
  <c r="AJ26" i="1"/>
  <c r="AK26" i="1"/>
  <c r="AI209" i="1"/>
  <c r="AJ209" i="1"/>
  <c r="AK209" i="1"/>
  <c r="AK123" i="1"/>
  <c r="AI123" i="1"/>
  <c r="AJ123" i="1"/>
  <c r="AK34" i="1"/>
  <c r="AI34" i="1"/>
  <c r="AJ34" i="1"/>
  <c r="AI208" i="1"/>
  <c r="AJ208" i="1"/>
  <c r="AK208" i="1"/>
  <c r="AI79" i="1"/>
  <c r="AJ79" i="1"/>
  <c r="AK79" i="1"/>
  <c r="AI161" i="1"/>
  <c r="AK161" i="1"/>
  <c r="AJ161" i="1"/>
  <c r="AI23" i="1"/>
  <c r="AJ23" i="1"/>
  <c r="AK23" i="1"/>
  <c r="D5" i="5" l="1"/>
  <c r="D6" i="5"/>
  <c r="D7" i="5"/>
  <c r="D8" i="5"/>
  <c r="D9" i="5"/>
  <c r="D10" i="5"/>
  <c r="D11" i="5"/>
  <c r="D12" i="5"/>
  <c r="D13" i="5"/>
  <c r="D14" i="5"/>
  <c r="D15" i="5"/>
  <c r="D4" i="5"/>
</calcChain>
</file>

<file path=xl/sharedStrings.xml><?xml version="1.0" encoding="utf-8"?>
<sst xmlns="http://schemas.openxmlformats.org/spreadsheetml/2006/main" count="5585" uniqueCount="1369">
  <si>
    <t>name</t>
  </si>
  <si>
    <t>color</t>
  </si>
  <si>
    <t>shipType</t>
  </si>
  <si>
    <t>damage</t>
  </si>
  <si>
    <t>speed</t>
  </si>
  <si>
    <t>range</t>
  </si>
  <si>
    <t>spread</t>
  </si>
  <si>
    <t>cannon</t>
  </si>
  <si>
    <t>antiair</t>
  </si>
  <si>
    <t>angle</t>
  </si>
  <si>
    <t>box</t>
  </si>
  <si>
    <t>drop</t>
  </si>
  <si>
    <t>icon</t>
  </si>
  <si>
    <t>白色</t>
  </si>
  <si>
    <t>锁定</t>
  </si>
  <si>
    <t>通常弹</t>
  </si>
  <si>
    <t>藏王重工</t>
  </si>
  <si>
    <t>蓝色</t>
  </si>
  <si>
    <t>克洛希德</t>
  </si>
  <si>
    <t>127mm单装炮T2</t>
  </si>
  <si>
    <t>紫色</t>
  </si>
  <si>
    <t>高爆弹</t>
  </si>
  <si>
    <t>127mm连装炮T2</t>
  </si>
  <si>
    <t>127mm连装炮T3</t>
  </si>
  <si>
    <t>130mm单装炮Mle1924T3</t>
  </si>
  <si>
    <t>130mm单装炮T2</t>
  </si>
  <si>
    <t>138.6mm单装炮Mle1929T1</t>
  </si>
  <si>
    <t>138.6mm单装炮Mle1929T2</t>
  </si>
  <si>
    <t>138.6mm单装炮Mle1929T3</t>
  </si>
  <si>
    <t>金色</t>
  </si>
  <si>
    <t>无</t>
  </si>
  <si>
    <t>140mm单装炮T3</t>
  </si>
  <si>
    <t>散射</t>
  </si>
  <si>
    <t>140mm连装炮T2</t>
  </si>
  <si>
    <t>140mm连装炮T3</t>
  </si>
  <si>
    <t>152mm连装炮T2</t>
  </si>
  <si>
    <t>155mm三连装炮T1</t>
  </si>
  <si>
    <t>203mm连装炮T2</t>
  </si>
  <si>
    <t>203mm连装炮T3</t>
  </si>
  <si>
    <t>305mm连装炮T0</t>
  </si>
  <si>
    <t>跨射</t>
  </si>
  <si>
    <t>356mm连装炮T3</t>
  </si>
  <si>
    <t>410mm连装炮(三式弹)T0</t>
  </si>
  <si>
    <t>410mm连装炮T2</t>
  </si>
  <si>
    <t>76mm火炮T3</t>
  </si>
  <si>
    <t>穿甲弹</t>
  </si>
  <si>
    <t>三联283mmSKC28主炮T2</t>
  </si>
  <si>
    <t>三联283mmSKC28主炮T3</t>
  </si>
  <si>
    <t>三联283mmSKC34主炮T2</t>
  </si>
  <si>
    <t>三联283mmSKC34主炮T3</t>
  </si>
  <si>
    <t>三联装102mm副炮T2</t>
  </si>
  <si>
    <t>三联装102mm副炮T3</t>
  </si>
  <si>
    <t>三联装152mm主炮Mle1930T3</t>
  </si>
  <si>
    <t>三联装152mm主炮T2</t>
  </si>
  <si>
    <t>三联装152mm主炮T3</t>
  </si>
  <si>
    <t>三联装203mm主炮T3</t>
  </si>
  <si>
    <t>三联装203mm主炮改进型T2</t>
  </si>
  <si>
    <t>三联装356mm主炮T3</t>
  </si>
  <si>
    <t>三联装406mm主炮T1</t>
  </si>
  <si>
    <t>三联装406mm主炮T2</t>
  </si>
  <si>
    <t>三联装406mm主炮T3</t>
  </si>
  <si>
    <t>三联装SKC25式150mm主炮T2</t>
  </si>
  <si>
    <t>三联装SKC25式150mm主炮T3</t>
  </si>
  <si>
    <t>单装102mm副炮T3</t>
  </si>
  <si>
    <t>单装127mm主炮T3</t>
  </si>
  <si>
    <t>通常</t>
  </si>
  <si>
    <t>单装152mm副炮T3</t>
  </si>
  <si>
    <t>单装SKC28式150mm主炮T2</t>
  </si>
  <si>
    <t>单装SKC28式150mm主炮T3</t>
  </si>
  <si>
    <t>双联100mm98式高射炮T1</t>
  </si>
  <si>
    <t>双联100mm98式高射炮T2</t>
  </si>
  <si>
    <t>双联152mm主炮T3</t>
  </si>
  <si>
    <t>双联380mmSKC主炮T1</t>
  </si>
  <si>
    <t>双联380mmSKC主炮T2</t>
  </si>
  <si>
    <t>双联380mmSKC主炮T3</t>
  </si>
  <si>
    <t>双联装102mm副炮T3</t>
  </si>
  <si>
    <t>双联装120mm主炮T2</t>
  </si>
  <si>
    <t>双联装120mm主炮T3</t>
  </si>
  <si>
    <t>双联装128mmSKC41高平两用炮T2</t>
  </si>
  <si>
    <t>双联装128mmSKC41高平两用炮T3</t>
  </si>
  <si>
    <t>双联装134mm高炮T2</t>
  </si>
  <si>
    <t>双联装134mm高炮T3</t>
  </si>
  <si>
    <t>双联装152mm主炮T2</t>
  </si>
  <si>
    <t>双联装152mm主炮T3</t>
  </si>
  <si>
    <t>双联装203mmSKC主炮T1</t>
  </si>
  <si>
    <t>双联装203mmSKC主炮T2</t>
  </si>
  <si>
    <t>双联装203mmSKC主炮T3</t>
  </si>
  <si>
    <t>双联装203mm主炮Mle1924(潜艇用)T0</t>
  </si>
  <si>
    <t>双联装203mm主炮T2</t>
  </si>
  <si>
    <t>双联装203mm主炮T3</t>
  </si>
  <si>
    <t>双联装381mm主炮T2</t>
  </si>
  <si>
    <t>双联装381mm主炮T3</t>
  </si>
  <si>
    <t>双联装TbtsKC36式150mm主炮T2</t>
  </si>
  <si>
    <t>双联装TbtsKC36式150mm主炮T3</t>
  </si>
  <si>
    <t>四联装130mm副炮Mle1932T0</t>
  </si>
  <si>
    <t>四联装330mm主炮Mle1931T2</t>
  </si>
  <si>
    <t>四联装330mm主炮Mle1931T3</t>
  </si>
  <si>
    <t>四联装356mm主炮T1</t>
  </si>
  <si>
    <t>四联装356mm主炮T2</t>
  </si>
  <si>
    <t>四联装356mm主炮T3</t>
  </si>
  <si>
    <t>四联装380mm主炮Mle1935T1</t>
  </si>
  <si>
    <t>四联装380mm主炮Mle1935T2</t>
  </si>
  <si>
    <t>四联装380mm主炮Mle1935T3</t>
  </si>
  <si>
    <t>试作型203mm(3号)连装炮T0</t>
  </si>
  <si>
    <t>核心兑换</t>
  </si>
  <si>
    <t>试作型410mm三连装炮T0</t>
  </si>
  <si>
    <t>军部科研室</t>
  </si>
  <si>
    <t>试作型三联装152mm主炮T0</t>
  </si>
  <si>
    <t>试作型三联装152mm高平两用炮Mk17T0</t>
  </si>
  <si>
    <t>试作型三联装203mmSKC主炮T0</t>
  </si>
  <si>
    <t>试作型三联装203mm舰炮T0</t>
  </si>
  <si>
    <t>试作型三联装310mm主炮T0</t>
  </si>
  <si>
    <t>试作型三联装381mm主炮T0</t>
  </si>
  <si>
    <t>试作型双联装406mmSKC主炮T0</t>
  </si>
  <si>
    <t>彩色</t>
  </si>
  <si>
    <t>upDps</t>
    <phoneticPr fontId="2" type="noConversion"/>
  </si>
  <si>
    <t>upDpr</t>
    <phoneticPr fontId="2" type="noConversion"/>
  </si>
  <si>
    <t>102mm高射炮T2</t>
  </si>
  <si>
    <t>102mm高射炮T3</t>
  </si>
  <si>
    <t>12.7mm防空机枪T3</t>
  </si>
  <si>
    <t>127mm连装高射炮T2</t>
  </si>
  <si>
    <t>127mm连装高射炮T3</t>
  </si>
  <si>
    <t>25mm三连装高射机枪T2</t>
  </si>
  <si>
    <t>25mm三连装高射机枪T3</t>
  </si>
  <si>
    <t>25mm连装高射机枪T2</t>
  </si>
  <si>
    <t>25mm连装高射机枪T3</t>
  </si>
  <si>
    <t>25mm高射机枪T3</t>
  </si>
  <si>
    <t>37mm机枪T3</t>
  </si>
  <si>
    <t>76mm高射炮T2</t>
  </si>
  <si>
    <t>76mm高射炮T3</t>
  </si>
  <si>
    <t>八联装40mm“砰砰”炮T1</t>
  </si>
  <si>
    <t>八联装40mm“砰砰”炮T2</t>
  </si>
  <si>
    <t>八联装40mm“砰砰”炮T3</t>
  </si>
  <si>
    <t>双联105mmSKC高炮T1</t>
  </si>
  <si>
    <t>双联105mmSKC高炮T2</t>
  </si>
  <si>
    <t>双联105mmSKC高炮T3</t>
  </si>
  <si>
    <t>双联37mm手拉机枪T2</t>
  </si>
  <si>
    <t>双联37mm手拉机枪T3</t>
  </si>
  <si>
    <t>双联37mm高射炮Mle1936T0</t>
  </si>
  <si>
    <t>双联40mm博福斯对空机炮T2</t>
  </si>
  <si>
    <t>双联40mm博福斯对空机炮T3</t>
  </si>
  <si>
    <t>双联装100mm高炮T3</t>
  </si>
  <si>
    <t>双联装113mm高射炮T1</t>
  </si>
  <si>
    <t>双联装113mm高射炮T2</t>
  </si>
  <si>
    <t>双联装113mm高射炮T3</t>
  </si>
  <si>
    <t>双联装40mm“砰砰”炮T3</t>
  </si>
  <si>
    <t>双联装40mm博福斯STAAGT0</t>
  </si>
  <si>
    <t>双联装40mm博福斯海兹梅耶T0</t>
  </si>
  <si>
    <t>四联40mm博福斯对空机炮T1</t>
  </si>
  <si>
    <t>四联40mm博福斯对空机炮T2</t>
  </si>
  <si>
    <t>四联40mm博福斯对空机炮T3</t>
  </si>
  <si>
    <t>四联装20mm MG机枪T3</t>
  </si>
  <si>
    <t>四联装28mm“芝加哥钢琴”T2</t>
  </si>
  <si>
    <t>四联装28mm“芝加哥钢琴”T3</t>
  </si>
  <si>
    <t>四联装40mm“砰砰”炮T2</t>
  </si>
  <si>
    <t>四联装40mm“砰砰”炮T3</t>
  </si>
  <si>
    <t>毘式40mm连装机枪T2</t>
  </si>
  <si>
    <t>毘式40mm连装机枪T3</t>
  </si>
  <si>
    <t>试作型五式40mm高射机关炮T0</t>
  </si>
  <si>
    <t>torpedo</t>
  </si>
  <si>
    <t>声导</t>
  </si>
  <si>
    <t>三联装533mm磁性鱼雷T2</t>
  </si>
  <si>
    <t>三联装533mm磁性鱼雷T3</t>
  </si>
  <si>
    <t>通用</t>
  </si>
  <si>
    <t>三联装533mm鱼雷T3</t>
  </si>
  <si>
    <t>三联装550mm鱼雷T3</t>
  </si>
  <si>
    <t>三联装610mm鱼雷T2</t>
  </si>
  <si>
    <t>三联装610mm鱼雷T3</t>
  </si>
  <si>
    <t>五联装533mm磁性鱼雷T1</t>
  </si>
  <si>
    <t>五联装533mm磁性鱼雷T2</t>
  </si>
  <si>
    <t>五联装533mm磁性鱼雷T3</t>
  </si>
  <si>
    <t>五联装533mm鱼雷T1</t>
  </si>
  <si>
    <t>五联装533mm鱼雷T2</t>
  </si>
  <si>
    <t>双联装550mm鱼雷T3</t>
  </si>
  <si>
    <t>双联装610mm鱼雷T3</t>
  </si>
  <si>
    <t>四联装533mm磁性鱼雷T1</t>
  </si>
  <si>
    <t>四联装533mm磁性鱼雷T2</t>
  </si>
  <si>
    <t>四联装533mm磁性鱼雷T3</t>
  </si>
  <si>
    <t>四联装533mm鱼雷T2</t>
  </si>
  <si>
    <t>四联装533mm鱼雷T3</t>
  </si>
  <si>
    <t>四联装610mm鱼雷T1</t>
  </si>
  <si>
    <t>四联装610mm鱼雷T2</t>
  </si>
  <si>
    <t>四联装610mm鱼雷T3</t>
  </si>
  <si>
    <t>潜艇用550mm24V鱼雷T2</t>
  </si>
  <si>
    <t>潜艇用550mm24V鱼雷T3</t>
  </si>
  <si>
    <t>深海潜航新手装备补给箱</t>
  </si>
  <si>
    <t>潜艇用92式潜射鱼雷T2</t>
  </si>
  <si>
    <t>潜艇用92式潜射鱼雷T3</t>
  </si>
  <si>
    <t>潜艇用95式纯氧鱼雷T2</t>
  </si>
  <si>
    <t>潜艇用95式纯氧鱼雷T3</t>
  </si>
  <si>
    <t>潜艇用G7a鱼雷T2</t>
  </si>
  <si>
    <t>潜艇用G7a鱼雷T3</t>
  </si>
  <si>
    <t>潜艇用G7e声导鱼雷T1</t>
  </si>
  <si>
    <t>潜艇用G7e声导鱼雷T2</t>
  </si>
  <si>
    <t>潜艇用G7e声导鱼雷T3</t>
  </si>
  <si>
    <t>air</t>
  </si>
  <si>
    <t>战斗机</t>
  </si>
  <si>
    <t>BF-109T舰载战斗机T2</t>
  </si>
  <si>
    <t>BF-109T舰载战斗机T3</t>
  </si>
  <si>
    <t>BTD-1毁灭者T1</t>
  </si>
  <si>
    <t>轰炸机</t>
  </si>
  <si>
    <t>BTD-1毁灭者T2</t>
  </si>
  <si>
    <t>BTD-1毁灭者T3</t>
  </si>
  <si>
    <t>F2A水牛(萨奇队)T0</t>
  </si>
  <si>
    <t>F2A水牛T3</t>
  </si>
  <si>
    <t>F4F野猫T2</t>
  </si>
  <si>
    <t>F4F野猫T3</t>
  </si>
  <si>
    <t>F4U海盗T2</t>
  </si>
  <si>
    <t>F4U海盗T3</t>
  </si>
  <si>
    <t>F4U（VF-17“海盗”中队）T0</t>
  </si>
  <si>
    <t>F6F地狱猫T1</t>
  </si>
  <si>
    <t>F6F地狱猫T2</t>
  </si>
  <si>
    <t>F6F地狱猫T3</t>
  </si>
  <si>
    <t>Ju-87C俯冲轰炸机T2</t>
  </si>
  <si>
    <t>Ju-87C俯冲轰炸机T3</t>
  </si>
  <si>
    <t>Me-155A舰载战斗机T1</t>
  </si>
  <si>
    <t>Me-155A舰载战斗机T2</t>
  </si>
  <si>
    <t>Me-155A舰载战斗机T3</t>
  </si>
  <si>
    <t>SB2C地狱俯冲者T2</t>
  </si>
  <si>
    <t>SB2C地狱俯冲者T3</t>
  </si>
  <si>
    <t>SBD无畏(麦克拉斯基队)T0</t>
  </si>
  <si>
    <t>SBD无畏T3</t>
  </si>
  <si>
    <t>TBD蹂躏者(VT-8中队)T0</t>
  </si>
  <si>
    <t>鱼雷机</t>
  </si>
  <si>
    <t>TBD蹂躏者T3</t>
  </si>
  <si>
    <t>TBF复仇者T2</t>
  </si>
  <si>
    <t>TBF复仇者T3</t>
  </si>
  <si>
    <t>XF5F天箭T0</t>
  </si>
  <si>
    <t>九九式舰爆T2</t>
  </si>
  <si>
    <t>九九式舰爆T3</t>
  </si>
  <si>
    <t>九六式舰战T3</t>
  </si>
  <si>
    <t>剑鱼(818中队)T0</t>
  </si>
  <si>
    <t>剑鱼T2</t>
  </si>
  <si>
    <t>剑鱼T3</t>
  </si>
  <si>
    <t>天山T2</t>
  </si>
  <si>
    <t>天山T3</t>
  </si>
  <si>
    <t>彗星T1</t>
  </si>
  <si>
    <t>彗星T2</t>
  </si>
  <si>
    <t>彗星T3</t>
  </si>
  <si>
    <t>梭鱼(831中队)T0</t>
  </si>
  <si>
    <t>梭鱼T1</t>
  </si>
  <si>
    <t>梭鱼T2</t>
  </si>
  <si>
    <t>梭鱼T3</t>
  </si>
  <si>
    <t>流星T1</t>
  </si>
  <si>
    <t>流星T2</t>
  </si>
  <si>
    <t>流星T3</t>
  </si>
  <si>
    <t>海喷火T2</t>
  </si>
  <si>
    <t>海喷火T3</t>
  </si>
  <si>
    <t>海怒T0</t>
  </si>
  <si>
    <t>海斗士T3</t>
  </si>
  <si>
    <t>海毒牙T1</t>
  </si>
  <si>
    <t>海毒牙T2</t>
  </si>
  <si>
    <t>海毒牙T3</t>
  </si>
  <si>
    <t>海燕T2</t>
  </si>
  <si>
    <t>海燕T3</t>
  </si>
  <si>
    <t>火把T0</t>
  </si>
  <si>
    <t>烈风T1</t>
  </si>
  <si>
    <t>烈风T2</t>
  </si>
  <si>
    <t>烈风T3</t>
  </si>
  <si>
    <t>萤火虫T0</t>
  </si>
  <si>
    <t>贼鸥T3</t>
  </si>
  <si>
    <t>零战二一型T2</t>
  </si>
  <si>
    <t>零战二一型T3</t>
  </si>
  <si>
    <t>零战五二型T1</t>
  </si>
  <si>
    <t>零战五二型T2</t>
  </si>
  <si>
    <t>零战五二型T3</t>
  </si>
  <si>
    <t>潜艇</t>
  </si>
  <si>
    <t>舰炮种类</t>
    <phoneticPr fontId="2" type="noConversion"/>
  </si>
  <si>
    <t>舰炮vs护甲</t>
    <phoneticPr fontId="2" type="noConversion"/>
  </si>
  <si>
    <t>通常弹</t>
    <phoneticPr fontId="2" type="noConversion"/>
  </si>
  <si>
    <t>高爆弹</t>
    <phoneticPr fontId="2" type="noConversion"/>
  </si>
  <si>
    <t>穿甲弹</t>
    <phoneticPr fontId="2" type="noConversion"/>
  </si>
  <si>
    <t>弹药类型</t>
    <phoneticPr fontId="2" type="noConversion"/>
  </si>
  <si>
    <t>中甲</t>
    <phoneticPr fontId="2" type="noConversion"/>
  </si>
  <si>
    <t>舰炮+弹药</t>
    <phoneticPr fontId="2" type="noConversion"/>
  </si>
  <si>
    <t>轻甲</t>
    <phoneticPr fontId="2" type="noConversion"/>
  </si>
  <si>
    <t>重甲</t>
    <phoneticPr fontId="2" type="noConversion"/>
  </si>
  <si>
    <t>vs中甲dps</t>
    <phoneticPr fontId="2" type="noConversion"/>
  </si>
  <si>
    <t>vs重甲dps</t>
    <phoneticPr fontId="2" type="noConversion"/>
  </si>
  <si>
    <t>attr1</t>
  </si>
  <si>
    <t>attr2</t>
  </si>
  <si>
    <t>attr3</t>
  </si>
  <si>
    <t>attr4</t>
  </si>
  <si>
    <t>attr5</t>
  </si>
  <si>
    <t>attr6</t>
  </si>
  <si>
    <t>attr7</t>
  </si>
  <si>
    <t>attr8</t>
  </si>
  <si>
    <t>skill</t>
  </si>
  <si>
    <t>航空初始：28强满：70</t>
  </si>
  <si>
    <t>-</t>
  </si>
  <si>
    <t>http://p0.qhimg.com/dr/30__/t01baeba7ad881bde77.jpg</t>
  </si>
  <si>
    <t>94式高射装置T0</t>
  </si>
  <si>
    <t>驱逐</t>
  </si>
  <si>
    <t>防空初始：22强满：55</t>
  </si>
  <si>
    <t>命中初始：4强满：10</t>
  </si>
  <si>
    <t>http://p8.qhimg.com/dr/30__/t01c8bc17cc82838b4b.jpg</t>
  </si>
  <si>
    <t>Fl-282直升机T0</t>
  </si>
  <si>
    <t>轻巡</t>
  </si>
  <si>
    <t>反潜初始：9强满：24</t>
  </si>
  <si>
    <t>SG雷达T1</t>
  </si>
  <si>
    <t>命中初始：6强满：11</t>
  </si>
  <si>
    <t>机动初始：2强满：5</t>
  </si>
  <si>
    <t>提供了极其优秀的侦查，受到伏击概率降低5%，规避伏击概率提高8%，效果不可叠加。</t>
  </si>
  <si>
    <t>http://p7.qhimg.com/dr/30__/t0146d160a805ff97b1.jpg</t>
  </si>
  <si>
    <t>SG雷达T2</t>
  </si>
  <si>
    <t>命中初始：9强满：24</t>
  </si>
  <si>
    <t>机动初始：4强满：10</t>
  </si>
  <si>
    <t>提供了极其优秀的侦查，受到伏击概率降低8%，规避伏击概率提高8%，效果不可叠加。</t>
  </si>
  <si>
    <t>6-1、7-4、坠落之翼A2、坠落之翼C2、11-2、光与影的鸢尾之华D1、光与影的鸢尾之华B1、虚拟链接的共时性SP3、复刻光与影的鸢尾之华B1、复刻光与影的鸢尾之华D1</t>
  </si>
  <si>
    <t>http://p7.qhimg.com/dr/30__/t01b2dddb036fd8929a.jpg</t>
  </si>
  <si>
    <t>SG雷达T3</t>
  </si>
  <si>
    <t>命中初始：14强满：35</t>
  </si>
  <si>
    <t>机动初始：6强满：15</t>
  </si>
  <si>
    <t>提供了极其优秀的侦查，受到伏击概率降低12%，规避伏击概率提高12%，效果不可叠加。</t>
  </si>
  <si>
    <t>6-1、10-2、坠落之翼C2、光与影的鸢尾之华D1、复刻坠落之翼C2、复刻光与影的鸢尾之华D1</t>
  </si>
  <si>
    <t>http://p1.qhimg.com/dr/30__/t013a3269d3bb41ed9f.jpg</t>
  </si>
  <si>
    <t>TBM-3复仇者(反潜)T1</t>
  </si>
  <si>
    <t>轻航</t>
  </si>
  <si>
    <t>伤害初始：25×1强满：31×1</t>
  </si>
  <si>
    <t>反潜5</t>
  </si>
  <si>
    <t>标准射速初始：4.12s/轮强满：3.92s/轮</t>
  </si>
  <si>
    <t>空投深弹-范围up</t>
  </si>
  <si>
    <t>TBM-3复仇者(反潜)T2</t>
  </si>
  <si>
    <t>伤害初始：30×1强满：48×1</t>
  </si>
  <si>
    <t>反潜12</t>
  </si>
  <si>
    <t>标准射速初始：3.99s/轮强满：3.51s/轮</t>
  </si>
  <si>
    <t>TBM-3复仇者(反潜)T3</t>
  </si>
  <si>
    <t>伤害初始：36×1强满：72×1</t>
  </si>
  <si>
    <t>反潜25</t>
  </si>
  <si>
    <t>标准射速初始：3.86s/轮强满：2.86s/轮</t>
  </si>
  <si>
    <t>Z旗T0</t>
  </si>
  <si>
    <t>幸运5</t>
  </si>
  <si>
    <t>Z字旗：自身暴击率提高5%，特定角色装备时，获得额外效果。【三笠（正义之Z）：全体炮击、命中提高5%】</t>
  </si>
  <si>
    <t>http://p9.qhimg.com/dr/30__/t01f0bfe44a8b797967.jpg</t>
  </si>
  <si>
    <t>“宁海号”水上侦察机T0</t>
  </si>
  <si>
    <t>命中初始：15强满：35</t>
  </si>
  <si>
    <t>空中侦查：放出宁海号进行侦查，受到伏击概率降低8%，规避伏击概率提高8%，效果不可叠加</t>
  </si>
  <si>
    <t>铅色SP3三星奖励</t>
  </si>
  <si>
    <t>http://p7.qhimg.com/dr/30__/t01f75ca25f7e28dc50.jpg</t>
  </si>
  <si>
    <t>一式穿甲弹T0</t>
  </si>
  <si>
    <t>炮击初始：22强满：55</t>
  </si>
  <si>
    <t>命中初始：6强满：15</t>
  </si>
  <si>
    <t>一式穿甲弹：主炮炮击的暴击伤害提升25%</t>
  </si>
  <si>
    <t>http://p1.qhimg.com/dr/30__/t01e50ff9c02846b96a.jpg</t>
  </si>
  <si>
    <t>九一式穿甲弹T0</t>
  </si>
  <si>
    <t>炮击初始：14强满：35</t>
  </si>
  <si>
    <t>九一式穿甲弹：主炮炮击的暴击伤害提升15%</t>
  </si>
  <si>
    <t>http://p8.qhimg.com/dr/30__/t018c38b792001f6925.jpg</t>
  </si>
  <si>
    <t>九三式纯氧鱼雷T1</t>
  </si>
  <si>
    <t>雷击初始：18强满：45</t>
  </si>
  <si>
    <t>装填初始：3强满：10</t>
  </si>
  <si>
    <t>异色格B2、异色格D2、七夕Sp1、红染C1、红染A1</t>
  </si>
  <si>
    <t>http://p1.qhimg.com/dr/30__/t01246b47559ca84226.jpg</t>
  </si>
  <si>
    <t>九三式纯氧鱼雷T2</t>
  </si>
  <si>
    <t>雷击初始：28强满：70</t>
  </si>
  <si>
    <t>异色格D2、红染C1</t>
  </si>
  <si>
    <t>http://p3.qhimg.com/dr/30__/t0185ecf5f27ddd081d.jpg</t>
  </si>
  <si>
    <t>九三式纯氧鱼雷T3</t>
  </si>
  <si>
    <t>雷击初始：40强满：100</t>
  </si>
  <si>
    <t>http://p7.qhimg.com/dr/30__/t010c41ce61138711b5.jpg</t>
  </si>
  <si>
    <t>九八式射击延迟装置T0</t>
  </si>
  <si>
    <t>炮击初始：12强满：32</t>
  </si>
  <si>
    <t>延时射击：自身装备的主炮散布范围降低2点</t>
  </si>
  <si>
    <t>http://p7.qhimg.com/dr/30__/t01193ab41d3cbda5bd.jpg</t>
  </si>
  <si>
    <t>剑鱼Mark II-ASV(反潜)T1</t>
  </si>
  <si>
    <t>伤害初始：28×1强满：35×1</t>
  </si>
  <si>
    <t>标准射速初始：4.52s/轮强满：4.28s/轮</t>
  </si>
  <si>
    <t>空投深弹-标准</t>
  </si>
  <si>
    <t>剑鱼Mark II-ASV(反潜)T2</t>
  </si>
  <si>
    <t>伤害初始：34×1强满：52×1</t>
  </si>
  <si>
    <t>标准射速初始：4.32s/轮强满：3.76s/轮</t>
  </si>
  <si>
    <t>剑鱼Mark II-ASV(反潜)T3</t>
  </si>
  <si>
    <t>伤害初始：42*1强满：84*1</t>
  </si>
  <si>
    <t>标准射速初始：4.12s/轮强满：3.06s/轮</t>
  </si>
  <si>
    <t>碧蓝海事局复刻异色格活动攻略、复刻异色格PT兑换</t>
  </si>
  <si>
    <t>基础声呐T1</t>
  </si>
  <si>
    <t>反潜初始：1强满：4</t>
  </si>
  <si>
    <t>命中初始：1强满：3</t>
  </si>
  <si>
    <t>搜索周期5</t>
  </si>
  <si>
    <t>搜索范围45</t>
  </si>
  <si>
    <t>http://p6.qhimg.com/dr/30__/t01a8f753444de3f410.jpg</t>
  </si>
  <si>
    <t>基础声呐T2</t>
  </si>
  <si>
    <t>反潜初始：3强满：9</t>
  </si>
  <si>
    <t>命中初始：2强满：5</t>
  </si>
  <si>
    <t>http://p4.qhimg.com/dr/30__/t01b47affbcf2805527.jpg</t>
  </si>
  <si>
    <t>基础声呐T3</t>
  </si>
  <si>
    <t>反潜初始：5强满：18</t>
  </si>
  <si>
    <t>命中初始：4强满：9</t>
  </si>
  <si>
    <t>搜索周期4.5</t>
  </si>
  <si>
    <t>http://p1.qhimg.com/dr/30__/t015db53048d2559a25.jpg</t>
  </si>
  <si>
    <t>基础深弹投射器T1</t>
  </si>
  <si>
    <t>伤害初始：31×1强满：40×1</t>
  </si>
  <si>
    <t>反潜初始：强满：</t>
  </si>
  <si>
    <t>标准射速初始：4.52s/轮强满：4.36s/轮</t>
  </si>
  <si>
    <t>射角360</t>
  </si>
  <si>
    <t>射程18</t>
  </si>
  <si>
    <t>散布范围5</t>
  </si>
  <si>
    <t>弹药通常</t>
  </si>
  <si>
    <t>http://p0.qhimg.com/dr/30__/t0153a9c4dc1aa352e0.jpg</t>
  </si>
  <si>
    <t>基础深弹投射器T2</t>
  </si>
  <si>
    <t>伤害初始：38×1强满：48×1</t>
  </si>
  <si>
    <t>标准射速初始：4.39s/轮强满：4.19s/轮</t>
  </si>
  <si>
    <t>http://p9.qhimg.com/dr/30__/t017d1cc8b915d1291c.jpg</t>
  </si>
  <si>
    <t>基础深弹投射器T3</t>
  </si>
  <si>
    <t>伤害初始：45×1强满：73×1</t>
  </si>
  <si>
    <t>标准射速初始：4.26s/轮强满：3.78s/轮</t>
  </si>
  <si>
    <t>http://p3.qhimg.com/dr/30__/t01c6b716d6e017422a.jpg</t>
  </si>
  <si>
    <t>对空雷达T1</t>
  </si>
  <si>
    <t>防空初始：10强满：14</t>
  </si>
  <si>
    <t>http://p6.qhimg.com/dr/30__/t0145aa9e144533617e.jpg</t>
  </si>
  <si>
    <t>对空雷达T2</t>
  </si>
  <si>
    <t>防空初始：18强满：34</t>
  </si>
  <si>
    <t>http://p0.qhimg.com/dr/30__/t0162296fcaef286810.jpg</t>
  </si>
  <si>
    <t>对空雷达T3</t>
  </si>
  <si>
    <t>防空初始：28强满：70</t>
  </si>
  <si>
    <t>2-3、2-4、坠落之翼A2、坠落之翼C2、异色格B2、异色格D2、复刻异色格B2、复刻异色格D2</t>
  </si>
  <si>
    <t>http://p1.qhimg.com/dr/30__/t0132d0307652787ebe.jpg</t>
  </si>
  <si>
    <t>小海狸中队队徽T1</t>
  </si>
  <si>
    <t>机动初始：14强满：35</t>
  </si>
  <si>
    <t>耐久初始：25强满：75</t>
  </si>
  <si>
    <t>小海狸中队：全队航速提高20%</t>
  </si>
  <si>
    <t>查尔斯·奥斯本、撒切尔、奥利克、富特、斯彭斯</t>
  </si>
  <si>
    <t>http://p1.qhimg.com/dr/30__/t019a98df892b79587d.jpg</t>
  </si>
  <si>
    <t>归航信标T0</t>
  </si>
  <si>
    <t>航空初始：18强满：60</t>
  </si>
  <si>
    <t>归航引导：空中支援加载时间缩短4%。</t>
  </si>
  <si>
    <t>http://p9.qhimg.com/dr/30__/t01a1878dcff706d047.jpg</t>
  </si>
  <si>
    <t>改良型水下进气管T0</t>
  </si>
  <si>
    <t>氧气初始：34强满：85</t>
  </si>
  <si>
    <t>改良声呐T1</t>
  </si>
  <si>
    <t>反潜初始：4强满：10</t>
  </si>
  <si>
    <t>命中初始：3强满：6</t>
  </si>
  <si>
    <t>搜索周期4</t>
  </si>
  <si>
    <t>搜索范围48</t>
  </si>
  <si>
    <t>http://p0.qhimg.com/dr/30__/t0188c397b45e0fe5de.jpg</t>
  </si>
  <si>
    <t>改良声呐T2</t>
  </si>
  <si>
    <t>命中初始：5强满：10</t>
  </si>
  <si>
    <t>搜索周期3.8</t>
  </si>
  <si>
    <t>http://p4.qhimg.com/dr/30__/t01749130aa0e34c763.jpg</t>
  </si>
  <si>
    <t>改良声呐T3</t>
  </si>
  <si>
    <t>反潜初始：14强满：35</t>
  </si>
  <si>
    <t>命中初始：7强满：12</t>
  </si>
  <si>
    <t>搜索周期3.5</t>
  </si>
  <si>
    <t>http://p8.qhimg.com/dr/30__/t01416c50beeab53b47.jpg</t>
  </si>
  <si>
    <t>改良深弹投射器T1</t>
  </si>
  <si>
    <t>伤害初始：41×1强满：52×1</t>
  </si>
  <si>
    <t>射速初始：4.32s/轮强满：4.12s/轮</t>
  </si>
  <si>
    <t>射程20</t>
  </si>
  <si>
    <t>散布范围6</t>
  </si>
  <si>
    <t>http://p1.qhimg.com/dr/30__/t01f88823b24aef3241.jpg</t>
  </si>
  <si>
    <t>改良深弹投射器T2</t>
  </si>
  <si>
    <t>伤害初始：48×1强满：78×1</t>
  </si>
  <si>
    <t>射速初始：4.16/轮强满：3.68/轮</t>
  </si>
  <si>
    <t>http://p4.qhimg.com/dr/30__/t01d70579f8394a81fc.jpg</t>
  </si>
  <si>
    <t>改良深弹投射器T3</t>
  </si>
  <si>
    <t>伤害初始：55×1强满：120x1</t>
  </si>
  <si>
    <t>标准射速初始：3.99s/轮强满：2.99s/轮</t>
  </si>
  <si>
    <t>http://p7.qhimg.com/dr/30__/t019e514d8d0f9c7758.jpg</t>
  </si>
  <si>
    <t>改良蓄电池阵列T0</t>
  </si>
  <si>
    <t>机动初始：2强满：15</t>
  </si>
  <si>
    <t>远洋巡航II：该角色的狩猎范围等级+1(该装备强化+10时，效果提升为狩猎范围等级+2)</t>
  </si>
  <si>
    <t>改良锅炉T1</t>
  </si>
  <si>
    <t>耐久初始：35强满：50</t>
  </si>
  <si>
    <t>航速1</t>
  </si>
  <si>
    <t>http://p5.qhimg.com/dr/30__/t01af0b7ff938bd8327.jpg</t>
  </si>
  <si>
    <t>改良锅炉T2</t>
  </si>
  <si>
    <t>耐久初始：63强满：119</t>
  </si>
  <si>
    <t>航速初始：2强满：4</t>
  </si>
  <si>
    <t>http://p4.qhimg.com/dr/30__/t0151217834a9de733b.jpg</t>
  </si>
  <si>
    <t>改良锅炉T3</t>
  </si>
  <si>
    <t>耐久初始：98强满：245</t>
  </si>
  <si>
    <t>航速初始：3强满：8</t>
  </si>
  <si>
    <t>5-1、9-1、红染C2、红染A2、坠落之翼C1、围剿SP1、异次元SP3、凛冬王冠B3、光与影的鸢尾之华C3、光与影的鸢尾之华A3、传颂之物SP4、苍红的回响B2、苍红的回响D2、复刻光与影的鸢尾之华A3、复刻光与影的鸢尾之华C3</t>
  </si>
  <si>
    <t>http://p4.qhimg.com/dr/30__/t0110f23f90954a5e29.jpg</t>
  </si>
  <si>
    <t>晃悠悠T0</t>
  </si>
  <si>
    <t>耐久初始：200强满：500</t>
  </si>
  <si>
    <t>幸运初始：1强满：2</t>
  </si>
  <si>
    <t>晃悠悠：装备后，视作KizunaAI阵营（原阵营同样生效）</t>
  </si>
  <si>
    <t>http://p8.qhimg.com/dr/30__/t01f55dd3c513bc7f14.jpg</t>
  </si>
  <si>
    <t>智慧模块T0</t>
  </si>
  <si>
    <t>智慧模块：任意KizunaAI装备时，改变自律移动轨迹，不影响演习战斗（绊爱联动活动结束后装备技能失效，数值依旧有用）随着病毒危机的解除（KizunaAI联动活动结束），这件装备失去了特殊效果。</t>
  </si>
  <si>
    <t>http://p3.qhimg.com/dr/30__/t01323b97d33c9f9da2.jpg</t>
  </si>
  <si>
    <t>治愈系猫爪T1</t>
  </si>
  <si>
    <t>维修</t>
  </si>
  <si>
    <t>耐久初始：120强满：300</t>
  </si>
  <si>
    <t>喵喵治愈：明石装备时生效)所有治疗效果提高20%，不可叠加</t>
  </si>
  <si>
    <t>明石获取任务</t>
  </si>
  <si>
    <t>http://p9.qhimg.com/dr/30__/t01346d7981ca2aa5a6.jpg</t>
  </si>
  <si>
    <t>海军迷彩T1</t>
  </si>
  <si>
    <t>机动初始：2强满：3</t>
  </si>
  <si>
    <t>耐久初始：14强满：20</t>
  </si>
  <si>
    <t>http://p2.qhimg.com/dr/30__/t014298de17fe015899.jpg</t>
  </si>
  <si>
    <t>海军迷彩T2</t>
  </si>
  <si>
    <t>机动初始：5强满：7</t>
  </si>
  <si>
    <t>耐久初始：16强满：25</t>
  </si>
  <si>
    <t>http://p0.qhimg.com/dr/30__/t011682a75ba3551bba.jpg</t>
  </si>
  <si>
    <t>海军迷彩T3</t>
  </si>
  <si>
    <t>机动初始：9强满：17</t>
  </si>
  <si>
    <t>耐久初始：20强满：44</t>
  </si>
  <si>
    <t>http://p7.qhimg.com/dr/30__/t015eefe96f7a70acf7.jpg</t>
  </si>
  <si>
    <t>液压弹射装置T1</t>
  </si>
  <si>
    <t>航空初始：18强满：34</t>
  </si>
  <si>
    <t>耐久初始：18强满：36</t>
  </si>
  <si>
    <t>http://p2.qhimg.com/dr/30__/t01b853ed6febae43f3.jpg</t>
  </si>
  <si>
    <t>液压弹射装置T2</t>
  </si>
  <si>
    <t>耐久初始：20强满：60</t>
  </si>
  <si>
    <t>3-2、7-2、坠落之翼B3、异次元SP2、11-1、复刻异色格B4、复刻异色格D4、虚拟链接的共时性SP2、铁血音符誓言A2、铁血音符誓言C2</t>
  </si>
  <si>
    <t>http://p0.qhimg.com/dr/30__/t01413a94a035512e23.jpg</t>
  </si>
  <si>
    <t>液压弹射装置T3</t>
  </si>
  <si>
    <t>航空初始：40强满：100</t>
  </si>
  <si>
    <t>坠落之翼D3、墨染D2、复刻坠落之翼D3、复刻墨染D2</t>
  </si>
  <si>
    <t>http://p2.qhimg.com/dr/30__/t012ef210fc33fc217f.jpg</t>
  </si>
  <si>
    <t>液压舵机T1</t>
  </si>
  <si>
    <t>http://p8.qhimg.com/dr/30__/t01b2948d0e2a3f8587.jpg</t>
  </si>
  <si>
    <t>液压舵机T2</t>
  </si>
  <si>
    <t>http://p7.qhimg.com/dr/30__/t01a77826b8f00b989c.jpg</t>
  </si>
  <si>
    <t>液压舵机T3</t>
  </si>
  <si>
    <t>2-1、异次元SP1、铁血音符誓言A2</t>
  </si>
  <si>
    <t>http://p2.qhimg.com/dr/30__/t0193735be3135b4847.jpg</t>
  </si>
  <si>
    <t>火控雷达T1</t>
  </si>
  <si>
    <t>命中初始：3强满：5</t>
  </si>
  <si>
    <t>炮击初始：3强满：4</t>
  </si>
  <si>
    <t>http://p7.qhimg.com/dr/30__/t015755054cde0e4d40.jpg</t>
  </si>
  <si>
    <t>火控雷达T2</t>
  </si>
  <si>
    <t>炮击初始：5强满：10</t>
  </si>
  <si>
    <t>http://p1.qhimg.com/dr/30__/t01358d81a46675daf6.jpg</t>
  </si>
  <si>
    <t>火控雷达T3</t>
  </si>
  <si>
    <t>炮击初始：8强满：21</t>
  </si>
  <si>
    <t>4-3、铅色SP2、10-3、坠落之翼B1、坠落之翼D1、凛冬王冠A3、凛冬王冠C3、墨染B2、墨染D2、传颂之物SP4、苍红的回响A3、苍红的回响C3、复刻墨染B2、复刻墨染D2、铁血音符誓言B3</t>
  </si>
  <si>
    <t>http://p6.qhimg.com/dr/30__/t01606bb915b732f632.jpg</t>
  </si>
  <si>
    <t>灭火器T1</t>
  </si>
  <si>
    <t>耐久初始：50强满：72</t>
  </si>
  <si>
    <t>起火概率降低10%，起火伤害降低10%，同类效果取最大值，不可叠加</t>
  </si>
  <si>
    <t>http://p0.qhimg.com/dr/30__/t013dc2c2c84050c175.jpg</t>
  </si>
  <si>
    <t>灭火器T2</t>
  </si>
  <si>
    <t>耐久初始：90强满：130</t>
  </si>
  <si>
    <t>起火概率降低20%，持续时间缩短3秒，起火伤害降低15%，同类效果取最大值，不可叠加</t>
  </si>
  <si>
    <t>http://p3.qhimg.com/dr/30__/t01bc4889e5e05fc8e9.jpg</t>
  </si>
  <si>
    <t>灭火器T3</t>
  </si>
  <si>
    <t>耐久初始：140强满：266</t>
  </si>
  <si>
    <t>起火概率降低30%，持续时间缩短6秒，起火伤害降低20%，同类效果取最大值，不可叠加</t>
  </si>
  <si>
    <t>2-3、光与影的鸢尾之华A3、复刻光与影的鸢尾之华A3</t>
  </si>
  <si>
    <t>http://p9.qhimg.com/dr/30__/t01e56d14b6e5f8a28e.jpg</t>
  </si>
  <si>
    <t>燃油滤清器T1</t>
  </si>
  <si>
    <t>机动2</t>
  </si>
  <si>
    <t>http://p2.qhimg.com/dr/30__/t0105e6aa2379787af3.jpg</t>
  </si>
  <si>
    <t>燃油滤清器T2</t>
  </si>
  <si>
    <t>耐久初始：90强满：171</t>
  </si>
  <si>
    <t>http://p4.qhimg.com/dr/30__/t018b60567a25a91f25.jpg</t>
  </si>
  <si>
    <t>燃油滤清器T3</t>
  </si>
  <si>
    <t>耐久初始：140强满：350</t>
  </si>
  <si>
    <t>3-1、9-2、10-4、坠落之翼A3、坠落之翼C3、围剿SP2、凛冬王冠A2、凛冬王冠C2、墨染C1、苍红的回响A3、苍红的回响C3、复刻墨染C1、虚拟链接的共时性SP3</t>
  </si>
  <si>
    <t>http://p3.qhimg.com/dr/30__/t019beca21b12e10aab.jpg</t>
  </si>
  <si>
    <t>珍珠之泪T1</t>
  </si>
  <si>
    <t>珍珠之泪：被击沉时恢复全队其他角色耐久10%</t>
  </si>
  <si>
    <t>亚利桑那、俄克拉荷马、卡辛、唐斯</t>
  </si>
  <si>
    <t>http://p2.qhimg.com/dr/30__/t01d016478b5f58a8d0.jpg</t>
  </si>
  <si>
    <t>电动扬弹机T1</t>
  </si>
  <si>
    <t>装填初始：2强满：3</t>
  </si>
  <si>
    <t>炮击初始：0强满：2</t>
  </si>
  <si>
    <t>http://p5.qhimg.com/dr/30__/t018d9e7db6a7352e8c.jpg</t>
  </si>
  <si>
    <t>电动扬弹机T2</t>
  </si>
  <si>
    <t>装填初始：5强满：7</t>
  </si>
  <si>
    <t>炮击初始：1强满：4</t>
  </si>
  <si>
    <t>http://p1.qhimg.com/dr/30__/t01f3fe7eb6d957c653.jpg</t>
  </si>
  <si>
    <t>电动扬弹机T3</t>
  </si>
  <si>
    <t>装填初始：9强满：17</t>
  </si>
  <si>
    <t>炮击初始：3强满：5</t>
  </si>
  <si>
    <t>1-4、墨染B2、复刻墨染B2</t>
  </si>
  <si>
    <t>http://p1.qhimg.com/dr/30__/t013a52b71b0b79e225.jpg</t>
  </si>
  <si>
    <t>约定的证明T0</t>
  </si>
  <si>
    <t>机动初始：12强满：20</t>
  </si>
  <si>
    <t>耐久初始：80强满：150</t>
  </si>
  <si>
    <t>已抵达的承诺：U556装备该设备时，自身水面作战的持续时间增加4秒，自身狩猎范围等级+1；俾斯麦装备该设备时，主力舰队受到弹药匮乏状态的影响降低（-50%→-35%）</t>
  </si>
  <si>
    <t>http://p1.qhimg.com/dr/30__/t01f84c01427a4caf3a.jpg</t>
  </si>
  <si>
    <t>维修工具T1</t>
  </si>
  <si>
    <t>每15秒0.3%缓慢回复耐久，同类效果取最大值，不可叠加</t>
  </si>
  <si>
    <t>http://p1.qhimg.com/dr/30__/t0175b178875ff80bff.jpg</t>
  </si>
  <si>
    <t>维修工具T2</t>
  </si>
  <si>
    <t>每15秒0.6%缓慢回复耐久，同类效果取最大值，不可叠加</t>
  </si>
  <si>
    <t>http://p9.qhimg.com/dr/30__/t01ffe69d0d84d50e32.jpg</t>
  </si>
  <si>
    <t>维修工具T3</t>
  </si>
  <si>
    <t>每15秒1.0%缓慢回复耐久，同类效果取最大值，不可叠加</t>
  </si>
  <si>
    <t>3-4、铅色SP3、10-3、坠落之翼B2、月光下的序曲SP3、苍红的回响B1、苍红的回响D1、铁血音符誓言B3、铁血音符誓言D3、铁血音符誓言SP</t>
  </si>
  <si>
    <t>http://p2.qhimg.com/dr/30__/t01f36dc314ac47c242.jpg</t>
  </si>
  <si>
    <t>航空副油箱T1</t>
  </si>
  <si>
    <t>航空初始：10强满：14</t>
  </si>
  <si>
    <t>舰载机耐久增加50点，同类效果取最大值，不可叠加</t>
  </si>
  <si>
    <t>http://p5.qhimg.com/dr/30__/t01459588cfaafe3ad5.jpg</t>
  </si>
  <si>
    <t>航空副油箱T2</t>
  </si>
  <si>
    <t>耐久初始：16强满：34</t>
  </si>
  <si>
    <t>舰载机耐久增加80点，同类效果取最大值，不可叠加</t>
  </si>
  <si>
    <t>http://p8.qhimg.com/dr/30__/t013b8f0dec7c64b005.jpg</t>
  </si>
  <si>
    <t>航空副油箱T3</t>
  </si>
  <si>
    <t>舰载机耐久增加120点，同类效果取最大值，不可叠加</t>
  </si>
  <si>
    <t>5-3、凛冬王冠B2、异色格B2、异色格D2、复刻异色格B2、复刻异色格D2、铁血音符誓言A2、铁血音符誓言C2</t>
  </si>
  <si>
    <t>http://p3.qhimg.com/dr/30__/t0160358563fc9e8244.jpg</t>
  </si>
  <si>
    <t>舰艇维修设备T1</t>
  </si>
  <si>
    <t>维修Lv1：每5秒回复6点耐久，同类效果取最大值，不可叠加(作用目标为1个，优先百分比血量最少的)</t>
  </si>
  <si>
    <t>舰艇维修设备T2</t>
  </si>
  <si>
    <t>维修Lv2：每5秒回复10点耐久，同类效果取最大值，不可叠加(作用目标为1个，优先百分比血量最少的)</t>
  </si>
  <si>
    <t>舰艇维修设备T3</t>
  </si>
  <si>
    <t>维修Lv3：每5秒回复15点耐久，同类效果取最大值，不可叠加(作用目标为1个，优先百分比血量最少的)</t>
  </si>
  <si>
    <t>9-2、红染C2、墨染C3、复刻墨染C3</t>
  </si>
  <si>
    <t>超重弹T0</t>
  </si>
  <si>
    <t>炮击初始：28强满：70</t>
  </si>
  <si>
    <t>超重弹：主炮炮击的暴击率提高8%</t>
  </si>
  <si>
    <t>http://p3.qhimg.com/dr/30__/t013914a67b2ae70cd6.jpg</t>
  </si>
  <si>
    <t>链式装弹机T1</t>
  </si>
  <si>
    <t>炮击初始：1强满：2</t>
  </si>
  <si>
    <t>http://p2.qhimg.com/dr/30__/t011a21577283134516.jpg</t>
  </si>
  <si>
    <t>链式装弹机T2</t>
  </si>
  <si>
    <t>炮击初始：2强满：4</t>
  </si>
  <si>
    <t>http://p7.qhimg.com/dr/30__/t01bb8e13cc18b6b646.jpg</t>
  </si>
  <si>
    <t>链式装弹机T3</t>
  </si>
  <si>
    <t>装填初始：14强满：35</t>
  </si>
  <si>
    <t>炮击初始：3强满：7</t>
  </si>
  <si>
    <t>6-3、10-1、坠落之翼B1、坠落之翼D1、凛冬王冠B1、凛冬王冠D1、11-3、墨染C2、月光下的序曲SP2、苍红的回响B3、复刻墨染C2</t>
  </si>
  <si>
    <t>http://p0.qhimg.com/dr/30__/t01ccad4a8a2082dc0b.jpg</t>
  </si>
  <si>
    <t>防鱼雷隔舱T1</t>
  </si>
  <si>
    <t>受到鱼雷伤害减少10%，同类效果取最大值，不可叠加</t>
  </si>
  <si>
    <t>http://p8.qhimg.com/dr/30__/t011921289e0dd210ba.jpg</t>
  </si>
  <si>
    <t>防鱼雷隔舱T2</t>
  </si>
  <si>
    <t>受到鱼雷伤害减少20%，同类效果取最大值，不可叠加</t>
  </si>
  <si>
    <t>http://p5.qhimg.com/dr/30__/t0148b27ab53d79c71d.jpg</t>
  </si>
  <si>
    <t>防鱼雷隔舱T3</t>
  </si>
  <si>
    <t>受到鱼雷伤害减少30%，同类效果取最大值，不可叠加</t>
  </si>
  <si>
    <t>4-1、7-4、10-2、墨染C3、月光下的序曲SP1、复刻墨染C3、铁血音符誓言B3、铁血音符誓言D3、铁血音符誓言SP</t>
  </si>
  <si>
    <t>http://p0.qhimg.com/dr/30__/t0190acad4a31634739.jpg</t>
  </si>
  <si>
    <t>陀螺仪T1</t>
  </si>
  <si>
    <t>命中初始：5强满：7</t>
  </si>
  <si>
    <t>http://p3.qhimg.com/dr/30__/t01eaea9e3927e7915b.jpg</t>
  </si>
  <si>
    <t>陀螺仪T2</t>
  </si>
  <si>
    <t>命中初始：9强满：17</t>
  </si>
  <si>
    <t>http://p3.qhimg.com/dr/30__/t01815e709a58247247.jpg</t>
  </si>
  <si>
    <t>陀螺仪T3</t>
  </si>
  <si>
    <t>6-2、七夕Sp3、10-2、坠落之翼A3、坠落之翼C3、凛冬王冠A2、凛冬王冠C2</t>
  </si>
  <si>
    <t>http://p2.qhimg.com/dr/30__/t01efd5d88320890847.jpg</t>
  </si>
  <si>
    <t>随机单词生成器T0</t>
  </si>
  <si>
    <t>命中初始：16强满：25</t>
  </si>
  <si>
    <t>随机单词生成器：任意KizunaAI装备时，战斗开始时，将改变主武器的装备外观</t>
  </si>
  <si>
    <t>http://p5.qhimg.com/dr/30__/t0192da72e0b3e567aa.jpg</t>
  </si>
  <si>
    <t>高压氧气瓶T0</t>
  </si>
  <si>
    <t>氧气初始：18强满：45</t>
  </si>
  <si>
    <t>高性能对空雷达T0</t>
  </si>
  <si>
    <t>防空初始：40强满：100</t>
  </si>
  <si>
    <t>对空搜索：提供了优秀的对空搜索，受到伏击概率降低12%，效果不可叠加。</t>
  </si>
  <si>
    <t>http://p5.qhimg.com/dr/30__/t01160e38ebd3bd496c.jpg</t>
  </si>
  <si>
    <t>高性能火控雷达T0</t>
  </si>
  <si>
    <t>命中初始：14强满：36</t>
  </si>
  <si>
    <t>炮击初始：12强满：30</t>
  </si>
  <si>
    <t>精确锁定：第一轮主炮准备时间缩短15%</t>
  </si>
  <si>
    <t>http://p3.qhimg.com/dr/30__/t019bbed3c6858758c1.jpg</t>
  </si>
  <si>
    <t>高性能舵机T0</t>
  </si>
  <si>
    <t>机动初始：16强满：40</t>
  </si>
  <si>
    <t>耐久初始：24强满：60</t>
  </si>
  <si>
    <t>机动回避：每20秒有30%概率触发，自身2秒内完全回避攻击伤害(无法回避碰撞、起火等状态造成的伤害)</t>
  </si>
  <si>
    <t>http://p1.qhimg.com/dr/30__/t018cb7b2830e64204c.jpg</t>
  </si>
  <si>
    <t>vs轻甲dps</t>
    <phoneticPr fontId="2" type="noConversion"/>
  </si>
  <si>
    <t>双联装152mm主炮Model1892T3</t>
  </si>
  <si>
    <t>三联装305mm主炮Model1907T3</t>
  </si>
  <si>
    <t>双联203mm主炮Model1927T3</t>
  </si>
  <si>
    <t>半穿甲弹</t>
  </si>
  <si>
    <t>三联装381mm主炮Model1934T2</t>
  </si>
  <si>
    <t>B-13 双联装130mm主炮B-2LMT3</t>
  </si>
  <si>
    <t>三联装381mm主炮Model1934T3</t>
  </si>
  <si>
    <t>三联装320mm主炮Model1934T0</t>
  </si>
  <si>
    <t>双联203mm主炮Model1927T1</t>
  </si>
  <si>
    <t>双联装120mm炮Model1933T0</t>
  </si>
  <si>
    <t>双联203mm主炮Model1927T2</t>
  </si>
  <si>
    <t>三联装381mm主炮Model1934T1</t>
  </si>
  <si>
    <t>前摇时间</t>
    <phoneticPr fontId="2" type="noConversion"/>
  </si>
  <si>
    <t>后摇时间</t>
    <phoneticPr fontId="2" type="noConversion"/>
  </si>
  <si>
    <t>总时间
开火+前后摇+装填时间</t>
    <phoneticPr fontId="2" type="noConversion"/>
  </si>
  <si>
    <t>装填值</t>
    <phoneticPr fontId="2" type="noConversion"/>
  </si>
  <si>
    <t>100mm双联装防空炮SM-5-1sT1</t>
  </si>
  <si>
    <t>100mm连装高炮T0</t>
  </si>
  <si>
    <t>37mm防空炮70-KT2</t>
  </si>
  <si>
    <t>37mm防空炮70-KT3</t>
  </si>
  <si>
    <t>90mm单装高角炮Model1939T1</t>
  </si>
  <si>
    <t>90mm单装高角炮Model1939T2</t>
  </si>
  <si>
    <t>90mm单装高角炮Model1939T3</t>
  </si>
  <si>
    <t>B-34 100mm双联装防空炮MZ-14T2</t>
  </si>
  <si>
    <t>B-34 100mm双联装防空炮MZ-14T3</t>
  </si>
  <si>
    <t>B-54 100mm双联装防空炮T2</t>
  </si>
  <si>
    <t>双联37mm机枪Model1932T2</t>
  </si>
  <si>
    <t>双联37mm机枪Model1932T3</t>
  </si>
  <si>
    <t>双联装134mm高炮T0</t>
  </si>
  <si>
    <t>海域救援、破交作战</t>
  </si>
  <si>
    <t>青花鱼T2</t>
  </si>
  <si>
    <t>青花鱼T3</t>
  </si>
  <si>
    <t>航母, 轻航, 航战</t>
  </si>
  <si>
    <t>高效燃油：提高舰载机巡航速度（5点），舰载机耐久增加140点。同类效果取最大值，不可叠加。</t>
  </si>
  <si>
    <t>https://patchwiki.biligame.com/images/blhx/thumb/d/d0/ov4xgtiy6k02fjheqkvqs4kswn6d6l4.jpg/30px-150%E5%8F%B7%E8%88%AA%E7%A9%BA%E7%87%83%E6%B2%B9T0.jpg</t>
  </si>
  <si>
    <t>驱逐, 轻巡, 重巡, 超巡, 战巡, 战列, 航母, 轻航, 重炮, 维修, 潜艇, 航战</t>
  </si>
  <si>
    <t>https://patchwiki.biligame.com/images/blhx/thumb/4/40/f0bknlyy1ajl7i9zh8yu3frawb15bzj.jpg/30px-94%E5%BC%8F%E9%AB%98%E5%B0%84%E8%A3%85%E7%BD%AET0.jpg</t>
  </si>
  <si>
    <t>https://patchwiki.biligame.com/images/blhx/thumb/d/d7/26lndfrgfcb0jm076212bzvp9iy5og2.jpg/30px-Fl-282%E7%9B%B4%E5%8D%87%E6%9C%BAT0.jpg</t>
  </si>
  <si>
    <t>Gamers的证明T0</t>
  </si>
  <si>
    <t>耐久初始：245强满：550</t>
  </si>
  <si>
    <t>装备后，视作hololive阵营（原阵营同样生效）</t>
  </si>
  <si>
    <t>https://patchwiki.biligame.com/images/blhx/thumb/d/d2/4aiwc7rnpo0ppdny2yb3xotir4onmex.jpg/30px-Gamers%E7%9A%84%E8%AF%81%E6%98%8ET0.jpg</t>
  </si>
  <si>
    <t>驱逐, 轻巡, 重巡, 超巡, 战巡, 战列, 重炮, 维修, 潜艇, 航战</t>
  </si>
  <si>
    <t>https://patchwiki.biligame.com/images/blhx/thumb/f/f3/my39cwry80cn5wiel4i45qbly9c601y.jpg/30px-SG%E9%9B%B7%E8%BE%BET1.jpg</t>
  </si>
  <si>
    <t>https://patchwiki.biligame.com/images/blhx/thumb/2/21/dsa3hq2pokfhumlp2i45rhkur5g3v0u.jpg/30px-SG%E9%9B%B7%E8%BE%BET2.jpg</t>
  </si>
  <si>
    <t>6-1、10-2、坠落之翼C2、光与影的鸢尾之华D1、复刻坠落之翼C2、复刻光与影的鸢尾之华D1、箱庭疗法C3、神圣的悲喜剧C1</t>
  </si>
  <si>
    <t>https://patchwiki.biligame.com/images/blhx/thumb/e/ec/dyi4mg6vo0qpc0sqezmhfyl84odnzx7.jpg/30px-SG%E9%9B%B7%E8%BE%BET3.jpg</t>
  </si>
  <si>
    <t>https://patchwiki.biligame.com/images/blhx/thumb/7/7e/mvmpys2hh8odbxvwr4g6afdpt4mk345.jpg/30px-TBM-3%E5%A4%8D%E4%BB%87%E8%80%85%28%E5%8F%8D%E6%BD%9C%29T1.jpg</t>
  </si>
  <si>
    <t>https://patchwiki.biligame.com/images/blhx/thumb/0/04/82ic79bvk65e12epj2fofhwk409antn.jpg/30px-TBM-3%E5%A4%8D%E4%BB%87%E8%80%85%28%E5%8F%8D%E6%BD%9C%29T2.jpg</t>
  </si>
  <si>
    <t>https://patchwiki.biligame.com/images/blhx/thumb/4/40/cveqhxz4stwpnrli6kwv0v2bwjkivy4.jpg/30px-TBM-3%E5%A4%8D%E4%BB%87%E8%80%85%28%E5%8F%8D%E6%BD%9C%29T3.jpg</t>
  </si>
  <si>
    <t>VC装甲钢板T0</t>
  </si>
  <si>
    <t>战巡, 战列, 航母, 航战, 超巡</t>
  </si>
  <si>
    <t>耐久初始：220强满：520</t>
  </si>
  <si>
    <t>重甲角色装备时，战斗中受到的穿甲弹伤害降低4%，高爆弹通常弹伤害降低2%</t>
  </si>
  <si>
    <t>https://patchwiki.biligame.com/images/blhx/thumb/c/ce/akpxx9vygxpgpppsi2hdkkcjbxqn9ys.jpg/30px-VC%E8%A3%85%E7%94%B2%E9%92%A2%E6%9D%BFT0.jpg</t>
  </si>
  <si>
    <t>VH装甲钢板T0</t>
  </si>
  <si>
    <t>耐久初始：350强满：650</t>
  </si>
  <si>
    <t>重甲角色装备时，战斗中受到的穿甲弹伤害降低6%，高爆弹通常弹伤害降低3%；</t>
  </si>
  <si>
    <t>非重甲角色装备时，战斗开始后，自身护甲类型修改为重甲</t>
  </si>
  <si>
    <t>https://patchwiki.biligame.com/images/blhx/thumb/4/46/73fla2m1lrbz3enf2gm4047c842wm1j.jpg/30px-VH%E8%A3%85%E7%94%B2%E9%92%A2%E6%9D%BFT0.jpg</t>
  </si>
  <si>
    <t>战巡, 战列, 航母, 航战</t>
  </si>
  <si>
    <t>https://patchwiki.biligame.com/images/blhx/thumb/a/a0/8bg3jxijws01krc6hz9s4mupslmw4o8.jpg/30px-Z%E6%97%97T0.jpg</t>
  </si>
  <si>
    <t>轻巡, 重巡, 超巡</t>
  </si>
  <si>
    <t>https://patchwiki.biligame.com/images/blhx/thumb/8/87/fs74531wlxcrexmfp135zqk9s6x62pv.jpg/30px-%E2%80%9C%E5%AE%81%E6%B5%B7%E5%8F%B7%E2%80%9D%E6%B0%B4%E4%B8%8A%E4%BE%A6%E5%AF%9F%E6%9C%BAT0.jpg</t>
  </si>
  <si>
    <t>战巡, 战列, 航战</t>
  </si>
  <si>
    <t>https://patchwiki.biligame.com/images/blhx/thumb/7/72/exwk4hjenzt8q1bkriw4pial4ax304s.jpg/30px-%E4%B8%80%E5%BC%8F%E7%A9%BF%E7%94%B2%E5%BC%B9T0.jpg</t>
  </si>
  <si>
    <t>https://patchwiki.biligame.com/images/blhx/thumb/f/fb/q1z7q6mckekgqqw2245ouu9s0wkn6sx.jpg/30px-%E4%B9%9D%E4%B8%80%E5%BC%8F%E7%A9%BF%E7%94%B2%E5%BC%B9T0.jpg</t>
  </si>
  <si>
    <t>驱逐, 轻巡, 重巡, 超巡, 潜艇</t>
  </si>
  <si>
    <t>异色格B2、异色格D2、七夕Sp1、红染A1、红染C1</t>
  </si>
  <si>
    <t>https://patchwiki.biligame.com/images/blhx/thumb/6/6a/r0ci4l8vf3d8wo1je2zpixj4fy0b1bm.jpg/30px-%E4%B9%9D%E4%B8%89%E5%BC%8F%E7%BA%AF%E6%B0%A7%E9%B1%BC%E9%9B%B7T1.jpg</t>
  </si>
  <si>
    <t>https://patchwiki.biligame.com/images/blhx/thumb/9/90/0kxx0r1ljy68kdnbf5fxtyvpvisayrv.jpg/30px-%E4%B9%9D%E4%B8%89%E5%BC%8F%E7%BA%AF%E6%B0%A7%E9%B1%BC%E9%9B%B7T2.jpg</t>
  </si>
  <si>
    <t>https://patchwiki.biligame.com/images/blhx/thumb/b/b3/j9g6hey1cwrx75np0glz0bzonpjej1x.jpg/30px-%E4%B9%9D%E4%B8%89%E5%BC%8F%E7%BA%AF%E6%B0%A7%E9%B1%BC%E9%9B%B7T3.jpg</t>
  </si>
  <si>
    <t>战巡, 战列, 航战, 重炮</t>
  </si>
  <si>
    <t>https://patchwiki.biligame.com/images/blhx/thumb/e/ea/32ya1llt5mnvp7scbpu9v42kd6847qe.jpg/30px-%E4%B9%9D%E5%85%AB%E5%BC%8F%E5%B0%84%E5%87%BB%E5%BB%B6%E8%BF%9F%E8%A3%85%E7%BD%AET0.jpg</t>
  </si>
  <si>
    <t>侦察报告·纽约近海T0</t>
  </si>
  <si>
    <t>驱逐, 轻巡, 重巡, 超巡, 战巡, 战列, 航战, 航母, 轻航, 重炮, 维修, 潜艇</t>
  </si>
  <si>
    <t>机动初始：5强满：15</t>
  </si>
  <si>
    <t>耐久初始：50强满：120</t>
  </si>
  <si>
    <t>对塞壬防御战术I：装备时：自身受到来自塞壬阵营敌人的伤害降低6%，同类效果取最大值，不可叠加</t>
  </si>
  <si>
    <t>https://patchwiki.biligame.com/images/blhx/thumb/a/ae/41z16w03rbbllor67p86031ecvy4vs3.jpg/30px-%E4%BE%A6%E5%AF%9F%E6%8A%A5%E5%91%8A%C2%B7%E7%BA%BD%E7%BA%A6%E8%BF%91%E6%B5%B7T0.jpg</t>
  </si>
  <si>
    <t>https://patchwiki.biligame.com/images/blhx/thumb/7/70/juilzgp3sd8ed56xxn23yla4vni2kza.jpg/30px-%E5%89%91%E9%B1%BCMark_II-ASV%28%E5%8F%8D%E6%BD%9C%29T1.jpg</t>
  </si>
  <si>
    <t>https://patchwiki.biligame.com/images/blhx/thumb/a/a1/cx8gnteqdkh6ejhevk92df0uwz5p6of.jpg/30px-%E5%89%91%E9%B1%BCMark_II-ASV%28%E5%8F%8D%E6%BD%9C%29T2.jpg</t>
  </si>
  <si>
    <t>https://patchwiki.biligame.com/images/blhx/thumb/1/17/jhipmo7c9az6j4dahjjj5h6fzm6cmhd.jpg/30px-%E5%89%91%E9%B1%BCMark_II-ASV%28%E5%8F%8D%E6%BD%9C%29T3.jpg</t>
  </si>
  <si>
    <t>四神之印T0</t>
  </si>
  <si>
    <t>耐久初始：250强满：550</t>
  </si>
  <si>
    <t>四神之力：鞍山级驱逐舰装备时，战斗中自身主炮造成的伤害提高16%并强化自身全弹发射样式</t>
  </si>
  <si>
    <t>https://patchwiki.biligame.com/images/blhx/thumb/f/fd/rar3j2w0pk3ha8p4486h8fgdl3ugphu.jpg/30px-%E5%9B%9B%E7%A5%9E%E4%B9%8B%E5%8D%B0T0.jpg</t>
  </si>
  <si>
    <t>驱逐, 轻巡</t>
  </si>
  <si>
    <t>https://patchwiki.biligame.com/images/blhx/thumb/b/b1/hgbf2sbrzj3lbl7d3ckbntv9fm8q5nn.jpg/30px-%E5%9F%BA%E7%A1%80%E5%A3%B0%E5%91%90T1.jpg</t>
  </si>
  <si>
    <t>海域救援、破交作战、箱庭疗法A1</t>
  </si>
  <si>
    <t>https://patchwiki.biligame.com/images/blhx/thumb/c/c0/l71blml6j374h2i29omljg71zoazc11.jpg/30px-%E5%9F%BA%E7%A1%80%E5%A3%B0%E5%91%90T2.jpg</t>
  </si>
  <si>
    <t>https://patchwiki.biligame.com/images/blhx/thumb/9/90/tvk10jjxvr984a9yc04edbm57zcjfo1.jpg/30px-%E5%9F%BA%E7%A1%80%E5%A3%B0%E5%91%90T3.jpg</t>
  </si>
  <si>
    <t>https://patchwiki.biligame.com/images/blhx/thumb/4/41/qs5xpj0z7thjq56xhiic9ej5i181nry.jpg/30px-%E5%9F%BA%E7%A1%80%E6%B7%B1%E5%BC%B9%E6%8A%95%E5%B0%84%E5%99%A8T1.jpg</t>
  </si>
  <si>
    <t>https://patchwiki.biligame.com/images/blhx/thumb/0/02/r79hwgrg5rxp5xundmc1953k8701q5y.jpg/30px-%E5%9F%BA%E7%A1%80%E6%B7%B1%E5%BC%B9%E6%8A%95%E5%B0%84%E5%99%A8T2.jpg</t>
  </si>
  <si>
    <t>海域救援、破交作战、穿越彼方的水线、激奏的PolarisSP2、虚拟与真实的双向镜T1</t>
  </si>
  <si>
    <t>https://patchwiki.biligame.com/images/blhx/thumb/c/ca/si1i08z4hx8e3mtjag3xmkhlikear94.jpg/30px-%E5%9F%BA%E7%A1%80%E6%B7%B1%E5%BC%B9%E6%8A%95%E5%B0%84%E5%99%A8T3.jpg</t>
  </si>
  <si>
    <t>https://patchwiki.biligame.com/images/blhx/thumb/9/9e/e4drapv7drrxuu7syhq4vmgltl6ezy6.jpg/30px-%E5%AF%B9%E7%A9%BA%E9%9B%B7%E8%BE%BET1.jpg</t>
  </si>
  <si>
    <t>https://patchwiki.biligame.com/images/blhx/thumb/3/30/n30u8zbsskkr0he64l9p2plhvk1aavv.jpg/30px-%E5%AF%B9%E7%A9%BA%E9%9B%B7%E8%BE%BET2.jpg</t>
  </si>
  <si>
    <t>https://patchwiki.biligame.com/images/blhx/thumb/b/bd/bxqy2f6egywwjnsevgg3fh1avt1j0b2.jpg/30px-%E5%AF%B9%E7%A9%BA%E9%9B%B7%E8%BE%BET3.jpg</t>
  </si>
  <si>
    <t>https://patchwiki.biligame.com/images/blhx/thumb/4/41/56vol65kbrmhjvrpzzgy9029vt3ly8j.jpg/30px-%E5%B0%8F%E6%B5%B7%E7%8B%B8%E4%B8%AD%E9%98%9F%E9%98%9F%E5%BE%BDT1.jpg</t>
  </si>
  <si>
    <t>https://patchwiki.biligame.com/images/blhx/thumb/c/ca/t5u5f9n1vw1id1rr1uyxeoiqpu78m6e.jpg/30px-%E5%BD%92%E8%88%AA%E4%BF%A1%E6%A0%87T0.jpg</t>
  </si>
  <si>
    <t>https://patchwiki.biligame.com/images/blhx/thumb/7/7b/k9mn299oq0abp65mc2yfijnrcdmb79d.jpg/30px-%E6%94%B9%E8%89%AF%E5%9E%8B%E6%B0%B4%E4%B8%8B%E8%BF%9B%E6%B0%94%E7%AE%A1T0.jpg</t>
  </si>
  <si>
    <t>https://patchwiki.biligame.com/images/blhx/thumb/e/e4/8979y9m22tn119vdz8ywue0t1q3jr6z.jpg/30px-%E6%94%B9%E8%89%AF%E5%A3%B0%E5%91%90T1.jpg</t>
  </si>
  <si>
    <t>https://patchwiki.biligame.com/images/blhx/thumb/b/be/i9154gtr8v8xcfvl9908c7gn4c8izwc.jpg/30px-%E6%94%B9%E8%89%AF%E5%A3%B0%E5%91%90T2.jpg</t>
  </si>
  <si>
    <t>https://patchwiki.biligame.com/images/blhx/thumb/6/62/s9gzavizisv6cczkwpuop943edbybl4.jpg/30px-%E6%94%B9%E8%89%AF%E5%A3%B0%E5%91%90T3.jpg</t>
  </si>
  <si>
    <t>https://patchwiki.biligame.com/images/blhx/thumb/b/be/9rfy51d3zzusf8ch7j6hwjjmo2m5vl9.jpg/30px-%E6%94%B9%E8%89%AF%E6%B7%B1%E5%BC%B9%E6%8A%95%E5%B0%84%E5%99%A8T1.jpg</t>
  </si>
  <si>
    <t>https://patchwiki.biligame.com/images/blhx/thumb/5/51/apqc80urtmwgcb2u23nf1n6ec7m8zp3.jpg/30px-%E6%94%B9%E8%89%AF%E6%B7%B1%E5%BC%B9%E6%8A%95%E5%B0%84%E5%99%A8T2.jpg</t>
  </si>
  <si>
    <t>https://patchwiki.biligame.com/images/blhx/thumb/0/08/gmzma7kj553plx7s0vutzdtflc2lyhb.jpg/30px-%E6%94%B9%E8%89%AF%E6%B7%B1%E5%BC%B9%E6%8A%95%E5%B0%84%E5%99%A8T3.jpg</t>
  </si>
  <si>
    <t>https://patchwiki.biligame.com/images/blhx/thumb/9/97/364bfi0uyj02fdq8brqdv45y3cd9z9l.jpg/30px-%E6%94%B9%E8%89%AF%E8%93%84%E7%94%B5%E6%B1%A0%E9%98%B5%E5%88%97T0.jpg</t>
  </si>
  <si>
    <t>https://patchwiki.biligame.com/images/blhx/thumb/3/37/ola0kbinkl6onitpxnrr0tdjmp73mb4.jpg/30px-%E6%94%B9%E8%89%AF%E9%94%85%E7%82%89T1.jpg</t>
  </si>
  <si>
    <t>https://patchwiki.biligame.com/images/blhx/thumb/f/f7/g058z2kvxmtdz65579zxyd3qge9dy7t.jpg/30px-%E6%94%B9%E8%89%AF%E9%94%85%E7%82%89T2.jpg</t>
  </si>
  <si>
    <t>https://patchwiki.biligame.com/images/blhx/thumb/a/ab/mx6n9qnyw6uhl9a1e7rgrjpv62ak3cs.jpg/30px-%E6%94%B9%E8%89%AF%E9%94%85%E7%82%89T3.jpg</t>
  </si>
  <si>
    <t>https://patchwiki.biligame.com/images/blhx/thumb/6/64/g0l99j647znn40yuj66v3iwv3odrdvn.jpg/30px-%E6%99%83%E6%82%A0%E6%82%A0T0.jpg</t>
  </si>
  <si>
    <t>https://patchwiki.biligame.com/images/blhx/thumb/a/ad/818i9dxoj2lj8ixyi3zeaphcqsy5tes.jpg/30px-%E6%99%BA%E6%85%A7%E6%A8%A1%E5%9D%97T0.jpg</t>
  </si>
  <si>
    <t>机密文件·极地海峡T0</t>
  </si>
  <si>
    <t>炮击初始：10强满：20</t>
  </si>
  <si>
    <t>耐久初始：100强满：180</t>
  </si>
  <si>
    <t>对塞壬防御战术I：装备时，自身受到来自塞壬阵营敌人的伤害降低6%，同类效果取最大值，不可叠加</t>
  </si>
  <si>
    <t>https://patchwiki.biligame.com/images/blhx/thumb/9/98/m75t0awnwi8c96dvvet162jxxgpani8.jpg/30px-%E6%9C%BA%E5%AF%86%E6%96%87%E4%BB%B6%C2%B7%E6%9E%81%E5%9C%B0%E6%B5%B7%E5%B3%A1T0.jpg</t>
  </si>
  <si>
    <t>维修, 驱逐, 轻巡, 重巡, 超巡, 战巡, 战列, 航母, 轻航, 重炮, 潜艇, 航战</t>
  </si>
  <si>
    <t>https://patchwiki.biligame.com/images/blhx/thumb/6/61/j6yhe0no0umgcap9nuhgxdf1qqfiqbx.jpg/30px-%E6%B2%BB%E6%84%88%E7%B3%BB%E7%8C%AB%E7%88%AAT1.jpg</t>
  </si>
  <si>
    <t>https://patchwiki.biligame.com/images/blhx/thumb/b/be/nnor8msqzxjtofiilcx5040rrcv7ycu.jpg/30px-%E6%B5%B7%E5%86%9B%E8%BF%B7%E5%BD%A9T1.jpg</t>
  </si>
  <si>
    <t>https://patchwiki.biligame.com/images/blhx/thumb/2/20/24ey1ujvoq8wbeqfd4wl6a6eporjov3.jpg/30px-%E6%B5%B7%E5%86%9B%E8%BF%B7%E5%BD%A9T2.jpg</t>
  </si>
  <si>
    <t>https://patchwiki.biligame.com/images/blhx/thumb/0/02/tv4tph72ozyns89g8vvkj04fz5slfou.jpg/30px-%E6%B5%B7%E5%86%9B%E8%BF%B7%E5%BD%A9T3.jpg</t>
  </si>
  <si>
    <t>海魂迷彩T0</t>
  </si>
  <si>
    <t>机动初始：8强满：18</t>
  </si>
  <si>
    <t>耐久初始：35强满：100</t>
  </si>
  <si>
    <t>https://patchwiki.biligame.com/images/blhx/thumb/b/b8/k89isam40o43brl3b51yz08d4b0pkry.jpg/30px-%E6%B5%B7%E9%AD%82%E8%BF%B7%E5%BD%A9T0.jpg</t>
  </si>
  <si>
    <t>https://patchwiki.biligame.com/images/blhx/thumb/3/31/bqekgagm9thdi097cryz2hq3yux4m51.jpg/30px-%E6%B6%B2%E5%8E%8B%E5%BC%B9%E5%B0%84%E8%A3%85%E7%BD%AET1.jpg</t>
  </si>
  <si>
    <t>https://patchwiki.biligame.com/images/blhx/thumb/5/58/nsmwl1a6atkswy1kjog48eqfvsi5s2s.jpg/30px-%E6%B6%B2%E5%8E%8B%E5%BC%B9%E5%B0%84%E8%A3%85%E7%BD%AET2.jpg</t>
  </si>
  <si>
    <t>坠落之翼D3、墨染D2、复刻坠落之翼D3、复刻墨染D2、北境序曲D2</t>
  </si>
  <si>
    <t>https://patchwiki.biligame.com/images/blhx/thumb/3/3d/4h17dprcxeixydyj84mqzvcgfaqz1tc.jpg/30px-%E6%B6%B2%E5%8E%8B%E5%BC%B9%E5%B0%84%E8%A3%85%E7%BD%AET3.jpg</t>
  </si>
  <si>
    <t>https://patchwiki.biligame.com/images/blhx/thumb/d/d1/q2cxpzvyz3k6ujd9axqnu3mx4c2iwv4.jpg/30px-%E6%B6%B2%E5%8E%8B%E8%88%B5%E6%9C%BAT1.jpg</t>
  </si>
  <si>
    <t>https://patchwiki.biligame.com/images/blhx/thumb/5/54/gp6nic69jl51lichqpx047igv8l1dp5.jpg/30px-%E6%B6%B2%E5%8E%8B%E8%88%B5%E6%9C%BAT2.jpg</t>
  </si>
  <si>
    <t>https://patchwiki.biligame.com/images/blhx/thumb/6/69/0z6l6dgnv5tihot4x4zc2u3xxagkvr1.jpg/30px-%E6%B6%B2%E5%8E%8B%E8%88%B5%E6%9C%BAT3.jpg</t>
  </si>
  <si>
    <t>重巡, 超巡, 战巡, 战列, 重炮, 航战</t>
  </si>
  <si>
    <t>https://patchwiki.biligame.com/images/blhx/thumb/5/5e/tdzsvlgjjqubhrhhq3lp9d7q94ce0sg.jpg/30px-%E7%81%AB%E6%8E%A7%E9%9B%B7%E8%BE%BET1.jpg</t>
  </si>
  <si>
    <t>https://patchwiki.biligame.com/images/blhx/thumb/e/e8/3evbtl7m5eh3rczrzu9ix2k81vzy5gx.jpg/30px-%E7%81%AB%E6%8E%A7%E9%9B%B7%E8%BE%BET2.jpg</t>
  </si>
  <si>
    <t>https://patchwiki.biligame.com/images/blhx/thumb/0/0f/ny8y4c95msll9oi93gtqvsrq63ovl9i.jpg/30px-%E7%81%AB%E6%8E%A7%E9%9B%B7%E8%BE%BET3.jpg</t>
  </si>
  <si>
    <t>https://patchwiki.biligame.com/images/blhx/thumb/9/9b/2qsvexbkab5aeja9e0mac6y97vx8fpy.jpg/30px-%E7%81%AD%E7%81%AB%E5%99%A8T1.jpg</t>
  </si>
  <si>
    <t>https://patchwiki.biligame.com/images/blhx/thumb/7/75/3c4j0k8h6p2sr8t9u6f4snqbom7kaky.jpg/30px-%E7%81%AD%E7%81%AB%E5%99%A8T2.jpg</t>
  </si>
  <si>
    <t>2-3、光与影的鸢尾之华A3、复刻光与影的鸢尾之华A3、浮樱影华A2</t>
  </si>
  <si>
    <t>https://patchwiki.biligame.com/images/blhx/thumb/8/8e/cwk554no7ya0x3i7jy3umhswn4tecyj.jpg/30px-%E7%81%AD%E7%81%AB%E5%99%A8T3.jpg</t>
  </si>
  <si>
    <t>https://patchwiki.biligame.com/images/blhx/thumb/b/bc/o4x965020k1yxxhaqaqx2ugw1xqw27q.jpg/30px-%E7%87%83%E6%B2%B9%E6%BB%A4%E6%B8%85%E5%99%A8T1.jpg</t>
  </si>
  <si>
    <t>https://patchwiki.biligame.com/images/blhx/thumb/f/f7/c6kgzr133gvsoltzw995ny0wqqlguqj.jpg/30px-%E7%87%83%E6%B2%B9%E6%BB%A4%E6%B8%85%E5%99%A8T2.jpg</t>
  </si>
  <si>
    <t>https://patchwiki.biligame.com/images/blhx/thumb/9/93/piyvc7zllkc30c7gonjl0c9nx34t1cs.jpg/30px-%E7%87%83%E6%B2%B9%E6%BB%A4%E6%B8%85%E5%99%A8T3.jpg</t>
  </si>
  <si>
    <t>玉米灯笼T0</t>
  </si>
  <si>
    <t>任意hololive联动角色装备时，降低自身在战斗中受到的伤害4%</t>
  </si>
  <si>
    <t>https://patchwiki.biligame.com/images/blhx/thumb/0/01/1q2aazmampcygsyqjp38rlqmbnu5er8.jpg/30px-%E7%8E%89%E7%B1%B3%E7%81%AF%E7%AC%BCT0.jpg</t>
  </si>
  <si>
    <t>https://patchwiki.biligame.com/images/blhx/thumb/8/8a/1kh77p5g8ub5n4eupp8wgoo8humkbjg.jpg/30px-%E7%8F%8D%E7%8F%A0%E4%B9%8B%E6%B3%AAT1.jpg</t>
  </si>
  <si>
    <t>https://patchwiki.biligame.com/images/blhx/thumb/c/c5/pmvroxeb40qyoxqabj6wkdspmafg2ni.jpg/30px-%E7%94%B5%E5%8A%A8%E6%89%AC%E5%BC%B9%E6%9C%BAT1.jpg</t>
  </si>
  <si>
    <t>https://patchwiki.biligame.com/images/blhx/thumb/6/6e/gamefxmn8fuijeawsvdhzck8nge6nzq.jpg/30px-%E7%94%B5%E5%8A%A8%E6%89%AC%E5%BC%B9%E6%9C%BAT2.jpg</t>
  </si>
  <si>
    <t>https://patchwiki.biligame.com/images/blhx/thumb/f/f0/jeqjibbbz68b2rn5uxl3atpll19jrti.jpg/30px-%E7%94%B5%E5%8A%A8%E6%89%AC%E5%BC%B9%E6%9C%BAT3.jpg</t>
  </si>
  <si>
    <t>战巡, 战列, 潜艇</t>
  </si>
  <si>
    <t>https://patchwiki.biligame.com/images/blhx/thumb/3/36/tvjo4srpz58z94spi5hwfc9w4vxjxr2.jpg/30px-%E7%BA%A6%E5%AE%9A%E7%9A%84%E8%AF%81%E6%98%8ET0.jpg</t>
  </si>
  <si>
    <t>组徽T0</t>
  </si>
  <si>
    <t>任意hololive联动角色装备时，提升自身在战斗中造成的伤害3%</t>
  </si>
  <si>
    <t>https://patchwiki.biligame.com/images/blhx/thumb/f/fe/o1pau2cnr3plah813ndsmiie5kl1428.jpg/30px-%E7%BB%84%E5%BE%BDT0.jpg</t>
  </si>
  <si>
    <t>https://patchwiki.biligame.com/images/blhx/thumb/a/a7/o862l6lvtqaod6f2gfsjzf1493xknb8.jpg/30px-%E7%BB%B4%E4%BF%AE%E5%B7%A5%E5%85%B7T1.jpg</t>
  </si>
  <si>
    <t>https://patchwiki.biligame.com/images/blhx/thumb/3/37/bzoggmiqijb6rhj2sk4xpvfy5exb56f.jpg/30px-%E7%BB%B4%E4%BF%AE%E5%B7%A5%E5%85%B7T2.jpg</t>
  </si>
  <si>
    <t>https://patchwiki.biligame.com/images/blhx/thumb/3/3b/s668xo1wecuclivz8d0wf6wsy0h3s1l.jpg/30px-%E7%BB%B4%E4%BF%AE%E5%B7%A5%E5%85%B7T3.jpg</t>
  </si>
  <si>
    <t>https://patchwiki.biligame.com/images/blhx/thumb/4/4d/1ibsmxklnchn7fu76z0egb6959vpcrj.jpg/30px-%E8%88%AA%E7%A9%BA%E5%89%AF%E6%B2%B9%E7%AE%B1T1.jpg</t>
  </si>
  <si>
    <t>https://patchwiki.biligame.com/images/blhx/thumb/0/05/cs1mwcul8j4ikzx9z4uzu0nl1bjalcy.jpg/30px-%E8%88%AA%E7%A9%BA%E5%89%AF%E6%B2%B9%E7%AE%B1T2.jpg</t>
  </si>
  <si>
    <t>https://patchwiki.biligame.com/images/blhx/thumb/e/e3/7h8ajjw1t449hagdoyb7ge1xln1zst1.jpg/30px-%E8%88%AA%E7%A9%BA%E5%89%AF%E6%B2%B9%E7%AE%B1T3.jpg</t>
  </si>
  <si>
    <t>https://patchwiki.biligame.com/images/blhx/thumb/3/31/ebp2slnmcqljqv36y5s9qqfcxf8reuy.jpg/30px-%E8%88%B0%E8%89%87%E7%BB%B4%E4%BF%AE%E8%AE%BE%E5%A4%87T1.jpg</t>
  </si>
  <si>
    <t>https://patchwiki.biligame.com/images/blhx/thumb/5/5c/acw97xrlle9o2i8o0v64ow2ld8ewbh1.jpg/30px-%E8%88%B0%E8%89%87%E7%BB%B4%E4%BF%AE%E8%AE%BE%E5%A4%87T2.jpg</t>
  </si>
  <si>
    <t>https://patchwiki.biligame.com/images/blhx/thumb/6/67/gcpvpr95rwebiypyegn4c5o2972g6j7.jpg/30px-%E8%88%B0%E8%89%87%E7%BB%B4%E4%BF%AE%E8%AE%BE%E5%A4%87T3.jpg</t>
  </si>
  <si>
    <t>https://patchwiki.biligame.com/images/blhx/thumb/d/da/i4c4w811youmc3suahh3mijccxm1egt.jpg/30px-%E8%B6%85%E9%87%8D%E5%BC%B9T0.jpg</t>
  </si>
  <si>
    <t>https://patchwiki.biligame.com/images/blhx/thumb/4/4a/8bvnqbkdylmjnbrjde12qigs096qbmb.jpg/30px-%E9%93%BE%E5%BC%8F%E8%A3%85%E5%BC%B9%E6%9C%BAT1.jpg</t>
  </si>
  <si>
    <t>https://patchwiki.biligame.com/images/blhx/thumb/5/5c/ecerjgf7xwzem8shpdjop5ydeyfuei7.jpg/30px-%E9%93%BE%E5%BC%8F%E8%A3%85%E5%BC%B9%E6%9C%BAT2.jpg</t>
  </si>
  <si>
    <t>https://patchwiki.biligame.com/images/blhx/thumb/d/d0/sfk3ecs62lp6h7hfvbp3yqkgf0e1oc7.jpg/30px-%E9%93%BE%E5%BC%8F%E8%A3%85%E5%BC%B9%E6%9C%BAT3.jpg</t>
  </si>
  <si>
    <t>轻巡, 重巡, 超巡, 战巡, 战列, 航母, 轻航, 重炮, 维修, 航战</t>
  </si>
  <si>
    <t>https://patchwiki.biligame.com/images/blhx/thumb/e/e5/1t4uzljjcn071modtgvrzt541c6vsol.jpg/30px-%E9%98%B2%E9%B1%BC%E9%9B%B7%E9%9A%94%E8%88%B1T1.jpg</t>
  </si>
  <si>
    <t>https://patchwiki.biligame.com/images/blhx/thumb/8/87/ahxhdkay7j3xbulxo7c8nt83b4kpzil.jpg/30px-%E9%98%B2%E9%B1%BC%E9%9B%B7%E9%9A%94%E8%88%B1T2.jpg</t>
  </si>
  <si>
    <t>https://patchwiki.biligame.com/images/blhx/thumb/4/4c/irnaefxbey9mfstahn1dstmlxpi115c.jpg/30px-%E9%98%B2%E9%B1%BC%E9%9B%B7%E9%9A%94%E8%88%B1T3.jpg</t>
  </si>
  <si>
    <t>https://patchwiki.biligame.com/images/blhx/thumb/7/73/h5rf92hrsbhq4xvebm4roipo7yuyq03.jpg/30px-%E9%99%80%E8%9E%BA%E4%BB%AAT1.jpg</t>
  </si>
  <si>
    <t>https://patchwiki.biligame.com/images/blhx/thumb/d/dd/lok3ypd0vrx4la6dvdcvckwm6uc4bh8.jpg/30px-%E9%99%80%E8%9E%BA%E4%BB%AAT2.jpg</t>
  </si>
  <si>
    <t>https://patchwiki.biligame.com/images/blhx/thumb/e/e1/12va7jxht2rrgdob77dejb6nbumhwuz.jpg/30px-%E9%99%80%E8%9E%BA%E4%BB%AAT3.jpg</t>
  </si>
  <si>
    <t>https://patchwiki.biligame.com/images/blhx/thumb/c/c5/5gk6kuenr5a53d5zgl3hcdgr79jbvr2.jpg/30px-%E9%9A%8F%E6%9C%BA%E5%8D%95%E8%AF%8D%E7%94%9F%E6%88%90%E5%99%A8T0.jpg</t>
  </si>
  <si>
    <t>https://patchwiki.biligame.com/images/blhx/thumb/e/e3/02vsv8d517pq0xj1wl96on84eyrfjob.jpg/30px-%E9%AB%98%E5%8E%8B%E6%B0%A7%E6%B0%94%E7%93%B6T0.jpg</t>
  </si>
  <si>
    <t>https://patchwiki.biligame.com/images/blhx/thumb/7/72/e9g8z2874soigyf9ghd3oht9s38q9gi.jpg/30px-%E9%AB%98%E6%80%A7%E8%83%BD%E5%AF%B9%E7%A9%BA%E9%9B%B7%E8%BE%BET0.jpg</t>
  </si>
  <si>
    <t>https://patchwiki.biligame.com/images/blhx/thumb/0/07/breixwiaqpf6idmjs31id54we96zvdd.jpg/30px-%E9%AB%98%E6%80%A7%E8%83%BD%E7%81%AB%E6%8E%A7%E9%9B%B7%E8%BE%BET0.jpg</t>
  </si>
  <si>
    <t>https://patchwiki.biligame.com/images/blhx/thumb/8/8a/dj2qccmpiqzq1780f9x67d692fq1s57.jpg/30px-%E9%AB%98%E6%80%A7%E8%83%BD%E8%88%B5%E6%9C%BAT0.jpg</t>
  </si>
  <si>
    <t>鮟鱇肝T0</t>
  </si>
  <si>
    <t>带着这个的话，或许能改变战斗BGM？</t>
  </si>
  <si>
    <t>https://patchwiki.biligame.com/images/blhx/thumb/4/40/a18fy5vujokusxsoimdrdvtum98ksne.jpg/30px-%E9%AE%9F%E9%B1%87%E8%82%9DT0.jpg</t>
  </si>
  <si>
    <t>防空炮射速修正系数</t>
    <phoneticPr fontId="2" type="noConversion"/>
  </si>
  <si>
    <t>双联装203mm主炮Mle1924T1</t>
  </si>
  <si>
    <t>单装152mm主炮T3</t>
  </si>
  <si>
    <t>双联装155mm主炮Mle1920T0</t>
  </si>
  <si>
    <t>138.6mm单装炮Mle1927T3</t>
  </si>
  <si>
    <t>138.6mm单装炮Mle1927T2</t>
  </si>
  <si>
    <t>B-13 双联装130mm主炮B-2LMT1</t>
  </si>
  <si>
    <t>双联装120mm炮Model1936T3</t>
  </si>
  <si>
    <t>155mm三连装炮T2</t>
  </si>
  <si>
    <t>152mm连装炮T3</t>
  </si>
  <si>
    <t>三联装203mm主炮改进型T3</t>
  </si>
  <si>
    <t>130mm单装炮T3</t>
  </si>
  <si>
    <t>双联装203mm主炮Mle1924T3</t>
  </si>
  <si>
    <t>双联装203mm主炮Mle1924T2</t>
  </si>
  <si>
    <t>127mm单装炮T3</t>
  </si>
  <si>
    <t>单装155mm副炮Mle1920T0</t>
  </si>
  <si>
    <t>155mm三连装炮T3</t>
  </si>
  <si>
    <t>GL.2舰载战斗机T0</t>
  </si>
  <si>
    <t>PL.7舰载鱼雷机T0</t>
  </si>
  <si>
    <t>TBM复仇者(VT-18中队)T0</t>
  </si>
  <si>
    <t>九七式舰攻T3</t>
  </si>
  <si>
    <t>试作型三联装234mm主炮T0</t>
  </si>
  <si>
    <t>试作型三联装305mmSKC39主炮T0</t>
  </si>
  <si>
    <t>试作型双联装234mm主炮T0</t>
  </si>
  <si>
    <t>六联装40mm博福斯对空机炮T0</t>
  </si>
  <si>
    <t>潜艇用95式纯氧鱼雷T1</t>
  </si>
  <si>
    <t>PBY-5A卡特琳娜水上机T0</t>
  </si>
  <si>
    <t>驱逐, 轻巡, 重巡, 超巡</t>
  </si>
  <si>
    <t>反潜初始：10强满：30</t>
  </si>
  <si>
    <t>空中侦察-卡特琳娜水上机进行协助侦察，受到伏击概率降低10%，规避伏击概率提高10%，效果不可叠加</t>
  </si>
  <si>
    <t>https://patchwiki.biligame.com/images/blhx/thumb/7/75/8234aiwerv6ji4fml7e22g3l0z5cisd.jpg/30px-PBY-5A%E5%8D%A1%E7%89%B9%E7%90%B3%E5%A8%9C%E6%B0%B4%E4%B8%8A%E6%9C%BAT0.jpg</t>
  </si>
  <si>
    <t>6-1、7-4、11-2、坠落之翼A2、坠落之翼C2、光与影的鸢尾之华B1、光与影的鸢尾之华D1、虚拟链接的共时性SP3、复刻光与影的鸢尾之华B1、复刻光与影的鸢尾之华D1、箱庭疗法A3、箱庭疗法C3、神圣的悲喜剧B2、神圣的悲喜剧D2、北境序曲A3、北境序曲C3、北境序曲SP、穹顶下的圣咏曲B2、穹顶下的圣咏曲D2</t>
  </si>
  <si>
    <t>海域救援、破交作战、箱庭疗法C1、神圣的悲喜剧B1、神圣的悲喜剧D1、虚拟与真实的双向镜T4、峡湾间的反击SP2</t>
  </si>
  <si>
    <t>2-3、2-4、异色格B2、异色格D2、坠落之翼A2、坠落之翼C2、复刻异色格B2、复刻异色格D2、神圣的悲喜剧A1、神圣的悲喜剧C1、穹顶下的圣咏曲C1</t>
  </si>
  <si>
    <t>海域救援、破交作战、最重要的宝物SP1、激奏的PolarisSP1、北境序曲A2、微层混合A1</t>
  </si>
  <si>
    <t>海域救援、破交作战、激奏的PolarisSP4、浮樱影华B1、北境序曲C3、微层混合C1</t>
  </si>
  <si>
    <t>海域救援、破交作战、箱庭疗法A2、最重要的宝物SP1、微层混合A1</t>
  </si>
  <si>
    <t>海域救援、破交作战、箱庭疗法C2、激奏的PolarisSP4、浮樱影华A3、浮樱影华B2、浮樱影华C3、微层混合C1</t>
  </si>
  <si>
    <t>5-1、9-1、红染A2、红染C2、坠落之翼C1、围剿SP1、异次元SP3、凛冬王冠B3、光与影的鸢尾之华A3、光与影的鸢尾之华C3、传颂之物SP4、苍红的回响B2、苍红的回响D2、复刻光与影的鸢尾之华A3、复刻光与影的鸢尾之华C3、箱庭疗法B3、箱庭疗法D3、箱庭疗法SP、神圣的悲喜剧B1、神圣的悲喜剧D1、虚拟与真实的双向镜T4、浮樱影华B2、浮樱影华D2、北境序曲C1、复刻苍红的回响B2、复刻苍红的回响D2、穹顶下的圣咏曲B1、穹顶下的圣咏曲D1、峡湾间的反击SP3</t>
  </si>
  <si>
    <t>2-2、箱庭疗法A1、神圣的悲喜剧A2、虚拟与真实的双向镜T2、北境序曲A1、微层混合A1</t>
  </si>
  <si>
    <t>3-2、7-2、11-1、坠落之翼B3、异次元SP2、复刻异色格B4、复刻异色格D4、虚拟链接的共时性SP2、铁血音符誓言A2、铁血音符誓言C2、虚拟与真实的双向镜T5、复刻特别演习·埃塞克斯级</t>
  </si>
  <si>
    <t>2-1、异次元SP1、铁血音符誓言A2、穿越彼方的水线、复刻特别演习·埃塞克斯级</t>
  </si>
  <si>
    <t>4-3、10-3、铅色SP2、坠落之翼B1、坠落之翼D1、凛冬王冠A3、凛冬王冠C3、墨染B2、墨染D2、传颂之物SP4、苍红的回响A3、苍红的回响C3、复刻墨染B2、复刻墨染D2、铁血音符誓言B3、箱庭疗法B1、箱庭疗法D1、神圣的悲喜剧B3、神圣的悲喜剧D3、神圣的悲喜剧SP、浮樱影华B3、浮樱影华D3、北境序曲B3、北境序曲D3、微层混合B1、微层混合D1、微层混合SP、复刻苍红的回响A3、复刻苍红的回响C3、穹顶下的圣咏曲B3、穹顶下的圣咏曲D3、穹顶下的圣咏曲SP</t>
  </si>
  <si>
    <t>3-1、9-2、10-4、坠落之翼A3、坠落之翼C3、围剿SP2、凛冬王冠A2、凛冬王冠C2、墨染C1、苍红的回响A3、苍红的回响C3、复刻墨染C1、虚拟链接的共时性SP3、浮樱影华C2、复刻苍红的回响A3、复刻苍红的回响C3</t>
  </si>
  <si>
    <t>1-4、墨染B2、复刻墨染B2、箱庭疗法A1、峡湾间的反击SP1</t>
  </si>
  <si>
    <t>3-4、10-3、铅色SP3、坠落之翼B2、月光下的序曲SP3、苍红的回响B1、苍红的回响D1、铁血音符誓言B3、铁血音符誓言D3、铁血音符誓言SP、浮樱影华B2、浮樱影华D2、北境序曲C1、微层混合C2、复刻苍红的回响B1、复刻苍红的回响D1、穹顶下的圣咏曲B3</t>
  </si>
  <si>
    <t>5-3、异色格B2、异色格D2、凛冬王冠B2、复刻异色格B2、复刻异色格D2、铁血音符誓言A2、铁血音符誓言C2、神圣的悲喜剧A3、神圣的悲喜剧C3、虚拟与真实的双向镜T5、复刻特别演习·埃塞克斯级</t>
  </si>
  <si>
    <t>5-4、9-2、七夕Sp2、围剿SP1、苍红的回响A1、苍红的回响C1、复刻苍红的回响A1、复刻苍红的回响C1</t>
  </si>
  <si>
    <t>艇壳改良设计案T2</t>
  </si>
  <si>
    <t>雷击初始：15强满：35</t>
  </si>
  <si>
    <t>耐久初始：40强满：100</t>
  </si>
  <si>
    <t>改良型艇壳：通过改良艇壳外形，自身航速增加20%，战斗中的就位位置向前移动8</t>
  </si>
  <si>
    <t>https://patchwiki.biligame.com/images/blhx/thumb/a/ac/b3p87ffpp57g3jz58wibhffz2yntqkp.jpg/30px-%E8%89%87%E5%A3%B3%E6%94%B9%E8%89%AF%E8%AE%BE%E8%AE%A1%E6%A1%88T2.jpg</t>
  </si>
  <si>
    <t>6-3、10-1、11-3、坠落之翼B1、坠落之翼D1、凛冬王冠B1、凛冬王冠D1、墨染C2、月光下的序曲SP2、苍红的回响B3、复刻墨染C2、箱庭疗法C1、神圣的悲喜剧B1、神圣的悲喜剧C1、神圣的悲喜剧D1、北境序曲C2、北境序曲SP、复刻苍红的回响B3、穹顶下的圣咏曲B2、穹顶下的圣咏曲D2</t>
  </si>
  <si>
    <t>4-1、7-4、10-2、墨染C3、月光下的序曲SP1、复刻墨染C3、铁血音符誓言B3、铁血音符誓言D3、铁血音符誓言SP、神圣的悲喜剧B3、神圣的悲喜剧D3、神圣的悲喜剧SP、虚拟与真实的双向镜T3、虚拟与真实的双向镜SP、浮樱影华A2、浮樱影华C2、北境序曲B3、穹顶下的圣咏曲B3</t>
  </si>
  <si>
    <t>6-2、10-2、七夕Sp3、坠落之翼A3、坠落之翼C3、凛冬王冠A2、凛冬王冠C2、神圣的悲喜剧B1、穹顶下的圣咏曲B1、峡湾间的反击SP3</t>
  </si>
  <si>
    <t>100/150号航空燃油T0</t>
    <phoneticPr fontId="2" type="noConversion"/>
  </si>
  <si>
    <t>100_150号航空燃油T0</t>
  </si>
  <si>
    <t>rarity</t>
  </si>
  <si>
    <t>type</t>
  </si>
  <si>
    <t>max_lv</t>
  </si>
  <si>
    <t>up_damage</t>
  </si>
  <si>
    <t>reload_time</t>
  </si>
  <si>
    <t>up_reload_time</t>
  </si>
  <si>
    <t>speciality</t>
  </si>
  <si>
    <t>ammo_type</t>
  </si>
  <si>
    <t>corrected</t>
  </si>
  <si>
    <t>senior_delay</t>
  </si>
  <si>
    <t>vs轻</t>
  </si>
  <si>
    <t>vs中</t>
  </si>
  <si>
    <t>vs重</t>
  </si>
  <si>
    <t>Blue</t>
  </si>
  <si>
    <t>舰炮(驱逐)</t>
  </si>
  <si>
    <t>Gray</t>
  </si>
  <si>
    <t>三联装406mm主炮Mk6T2</t>
  </si>
  <si>
    <t>舰炮(战列)</t>
  </si>
  <si>
    <t>Purple</t>
  </si>
  <si>
    <t>双联装120mm高平两用炮Mark XIT0</t>
  </si>
  <si>
    <t>Gold</t>
  </si>
  <si>
    <t>三联装406mm主炮Mk6T3</t>
  </si>
  <si>
    <t>舰炮(轻巡)</t>
  </si>
  <si>
    <t>双联装406mm主炮Mk5T2</t>
  </si>
  <si>
    <t>试作型三联装406mm主炮MkDT0</t>
  </si>
  <si>
    <t>双联装102mm副炮Mark XVIT0</t>
  </si>
  <si>
    <t>三联装406mm主炮Mk2T0</t>
  </si>
  <si>
    <t>舰炮(重巡)</t>
  </si>
  <si>
    <t>三联装406mm主炮Mk7T1</t>
  </si>
  <si>
    <t>双联装114mm高平两用炮Mark IVT0</t>
  </si>
  <si>
    <t>双联装SKC28式150mm副炮T0</t>
  </si>
  <si>
    <t>B-37 三联装406mm主炮Mk-1T2</t>
  </si>
  <si>
    <t>双联装128mmSKC41高平两用炮改T0</t>
  </si>
  <si>
    <t>双联203mm主炮Model1924T3</t>
  </si>
  <si>
    <t>双联装127mmKM40主炮T0</t>
  </si>
  <si>
    <t>三联装406mm主炮Mk7T3</t>
  </si>
  <si>
    <t>356mm毘式连装炮T0</t>
  </si>
  <si>
    <t>双联装120mm炮Model1936T2</t>
  </si>
  <si>
    <t>203mm连装炮改T3</t>
  </si>
  <si>
    <t>单装TbtsKC36式150mm主炮T3</t>
  </si>
  <si>
    <t>三联装203mm主炮Mk15T0</t>
  </si>
  <si>
    <t>460mm三连装炮T2</t>
  </si>
  <si>
    <t>410mm连装炮T3</t>
  </si>
  <si>
    <t>试作型双联装457mm主炮Mk AT0</t>
  </si>
  <si>
    <t>SSR</t>
  </si>
  <si>
    <t>410mm连装炮改T0</t>
  </si>
  <si>
    <t>三联装305mm主炮Mk8T1</t>
  </si>
  <si>
    <t>B-37 三联装406mm主炮Mk-1T1</t>
  </si>
  <si>
    <t>三联装305mm主炮Mk8T2</t>
  </si>
  <si>
    <t>152mm单装炮T3</t>
  </si>
  <si>
    <t>100mm88式火炮T0</t>
  </si>
  <si>
    <t>双联装127mm高平两用炮Mk12T3</t>
  </si>
  <si>
    <t>三联装305mm主炮Mk8T3</t>
  </si>
  <si>
    <t>120mm单装高角炮T0</t>
  </si>
  <si>
    <t>B-38 三联装152mm主炮Mk5T3</t>
  </si>
  <si>
    <t>120mm单装炮T3</t>
  </si>
  <si>
    <t>双联装381mm主炮改T1</t>
  </si>
  <si>
    <t>三联装203mm主炮Mk13T0</t>
  </si>
  <si>
    <t>十一年式120mm单装炮T0</t>
  </si>
  <si>
    <t>B-38 三联装152mm主炮Mk5T1</t>
  </si>
  <si>
    <t>127mm单装炮早期型T0</t>
  </si>
  <si>
    <t>双联装152mm副炮T0</t>
  </si>
  <si>
    <t>127mm单装两用炮T0</t>
  </si>
  <si>
    <t>127mm连装炮改T0</t>
  </si>
  <si>
    <t>舰炮(大口径重巡)</t>
  </si>
  <si>
    <t>双联装406mm主炮Mk1T0</t>
  </si>
  <si>
    <t>B-38 三联装152mm主炮Mk5T2</t>
  </si>
  <si>
    <t>双联装127mm副炮T0</t>
  </si>
  <si>
    <t>460mm三连装炮T1</t>
  </si>
  <si>
    <t>试作型四联装356mm主炮MkBT0</t>
  </si>
  <si>
    <t>双联152mm主炮Mk15T0</t>
  </si>
  <si>
    <t>双联装381mm主炮改T2</t>
  </si>
  <si>
    <t>双联装406mm主炮Mk5T3</t>
  </si>
  <si>
    <t>双联装381mm主炮改T0</t>
  </si>
  <si>
    <t>单装150mm主炮T3</t>
  </si>
  <si>
    <t>双联装356mm主炮T0</t>
  </si>
  <si>
    <t>双联装406mm主炮Mk8T0</t>
  </si>
  <si>
    <t>双联装127mm高平两用炮Mk12T2</t>
  </si>
  <si>
    <t>双联装127mm高平两用炮Mk12T1</t>
  </si>
  <si>
    <t>双联203mm主炮Model1924T2</t>
  </si>
  <si>
    <t>Rarity</t>
    <phoneticPr fontId="2" type="noConversion"/>
  </si>
  <si>
    <t>舰炮(驱逐)</t>
    <phoneticPr fontId="2" type="noConversion"/>
  </si>
  <si>
    <t>舰炮(驱逐)</t>
    <phoneticPr fontId="2" type="noConversion"/>
  </si>
  <si>
    <t>舰炮(轻巡)</t>
    <phoneticPr fontId="2" type="noConversion"/>
  </si>
  <si>
    <t>舰炮(轻巡)</t>
    <phoneticPr fontId="2" type="noConversion"/>
  </si>
  <si>
    <t>舰炮(重巡)</t>
    <phoneticPr fontId="2" type="noConversion"/>
  </si>
  <si>
    <t>舰炮(重巡)</t>
    <phoneticPr fontId="2" type="noConversion"/>
  </si>
  <si>
    <t>vs轻</t>
    <phoneticPr fontId="2" type="noConversion"/>
  </si>
  <si>
    <t>vs中</t>
    <phoneticPr fontId="2" type="noConversion"/>
  </si>
  <si>
    <t>vs重</t>
    <phoneticPr fontId="2" type="noConversion"/>
  </si>
  <si>
    <t>综合dps</t>
    <phoneticPr fontId="2" type="noConversion"/>
  </si>
  <si>
    <t>up_corrected</t>
  </si>
  <si>
    <t>综合dps权重</t>
    <phoneticPr fontId="2" type="noConversion"/>
  </si>
  <si>
    <t>道中dps权重</t>
    <phoneticPr fontId="2" type="noConversion"/>
  </si>
  <si>
    <t>道中dps</t>
    <phoneticPr fontId="2" type="noConversion"/>
  </si>
  <si>
    <t>upDps_NoCorrect</t>
    <phoneticPr fontId="2" type="noConversion"/>
  </si>
  <si>
    <t>Boss_dps</t>
    <phoneticPr fontId="2" type="noConversion"/>
  </si>
  <si>
    <t>Boss_dps权重</t>
    <phoneticPr fontId="2" type="noConversion"/>
  </si>
  <si>
    <t>三联装406mm主炮Mk7T2</t>
  </si>
  <si>
    <t>460mm三连装炮T3</t>
  </si>
  <si>
    <t>三联装152mm主炮Mk16T0</t>
  </si>
  <si>
    <t>试作型三联装203mm主炮Mark IXT0</t>
  </si>
  <si>
    <t>试作型三联装406mm/50主炮T0</t>
  </si>
  <si>
    <t>双联装120mm主炮T3_up10</t>
  </si>
  <si>
    <t>双联装120mm高平两用炮Mark XIT0_up10</t>
  </si>
  <si>
    <t>三联装406mm主炮Mk6T3_up10</t>
  </si>
  <si>
    <t>试作型三联装406mm主炮MkDT0_up10</t>
  </si>
  <si>
    <t>双联装134mm高炮T3_up10</t>
  </si>
  <si>
    <t>双联装102mm副炮Mark XVIT0_up10</t>
  </si>
  <si>
    <t>三联装406mm主炮Mk2T0_up10</t>
  </si>
  <si>
    <t>双联装114mm高平两用炮Mark IVT0_up10</t>
  </si>
  <si>
    <t>双联装SKC28式150mm副炮T0_up10</t>
  </si>
  <si>
    <t>双联380mmSKC主炮T3_up10</t>
  </si>
  <si>
    <t>四联装356mm主炮T3_up10</t>
  </si>
  <si>
    <t>三联装SKC25式150mm主炮T3_up10</t>
  </si>
  <si>
    <t>试作型三联装381mm主炮T0_up10</t>
  </si>
  <si>
    <t>B-13 双联装130mm主炮B-2LMT3_up10</t>
  </si>
  <si>
    <t>双联装128mmSKC41高平两用炮改T0_up10</t>
  </si>
  <si>
    <t>双联203mm主炮Model1924T3_up10</t>
  </si>
  <si>
    <t>双联装127mmKM40主炮T0_up10</t>
  </si>
  <si>
    <t>三联装406mm主炮Mk7T3_up10</t>
  </si>
  <si>
    <t>双联装TbtsKC36式150mm主炮T3_up10</t>
  </si>
  <si>
    <t>130mm单装炮T3_up10</t>
  </si>
  <si>
    <t>试作型三联装305mmSKC39主炮T0_up10</t>
  </si>
  <si>
    <t>203mm连装炮改T3_up10</t>
  </si>
  <si>
    <t>127mm连装炮T3_up10</t>
  </si>
  <si>
    <t>三联装152mm主炮T3_up10</t>
  </si>
  <si>
    <t>单装TbtsKC36式150mm主炮T3_up10</t>
  </si>
  <si>
    <t>三联装203mm主炮Mk15T0_up10</t>
  </si>
  <si>
    <t>410mm连装炮T3_up10</t>
  </si>
  <si>
    <t>试作型双联装457mm主炮Mk AT0_up10</t>
  </si>
  <si>
    <t>410mm连装炮改T0_up10</t>
  </si>
  <si>
    <t>三联装203mm主炮改进型T3_up10</t>
  </si>
  <si>
    <t>三联装381mm主炮Model1934T3_up10</t>
  </si>
  <si>
    <t>试作型三联装234mm主炮T0_up10</t>
  </si>
  <si>
    <t>140mm连装炮T3_up10</t>
  </si>
  <si>
    <t>100mm88式火炮T0_up10</t>
  </si>
  <si>
    <t>试作型三联装152mm高平两用炮Mk17T0_up10</t>
  </si>
  <si>
    <t>双联装127mm高平两用炮Mk12T3_up10</t>
  </si>
  <si>
    <t>三联装305mm主炮Mk8T3_up10</t>
  </si>
  <si>
    <t>120mm单装高角炮T0_up10</t>
  </si>
  <si>
    <t>双联装381mm主炮T3_up10</t>
  </si>
  <si>
    <t>B-38 三联装152mm主炮Mk5T3_up10</t>
  </si>
  <si>
    <t>试作型三联装203mm舰炮T0_up10</t>
  </si>
  <si>
    <t>双联装120mm炮Model1936T3_up10</t>
  </si>
  <si>
    <t>双联装128mmSKC41高平两用炮T3_up10</t>
  </si>
  <si>
    <t>152mm连装炮T3_up10</t>
  </si>
  <si>
    <t>双联装203mm主炮T3_up10</t>
  </si>
  <si>
    <t>试作型三联装203mmSKC主炮T0_up10</t>
  </si>
  <si>
    <t>双联装203mmSKC主炮T3_up10</t>
  </si>
  <si>
    <t>138.6mm单装炮Mle1927T3_up10</t>
  </si>
  <si>
    <t>单装SKC28式150mm主炮T3_up10</t>
  </si>
  <si>
    <t>三联283mmSKC34主炮T3_up10</t>
  </si>
  <si>
    <t>双联装203mm主炮Mle1924T3_up10</t>
  </si>
  <si>
    <t>127mm连装炮改T0_up10</t>
  </si>
  <si>
    <t>127mm单装炮T3_up10</t>
  </si>
  <si>
    <t>试作型410mm三连装炮T0_up10</t>
  </si>
  <si>
    <t>双联100mm98式高射炮T3_up10</t>
  </si>
  <si>
    <t>双联装152mm主炮T3_up10</t>
  </si>
  <si>
    <t>三联283mmSKC28主炮T3_up10</t>
  </si>
  <si>
    <t>155mm三连装炮T3_up10</t>
  </si>
  <si>
    <t>试作型双联装406mmSKC主炮T0_up10</t>
  </si>
  <si>
    <t>四联装330mm主炮Mle1931T3_up10</t>
  </si>
  <si>
    <t>三联装406mm主炮T3_up10</t>
  </si>
  <si>
    <t>试作型203mm(3号)连装炮T0_up10</t>
  </si>
  <si>
    <t>试作型双联装234mm主炮T0_up10</t>
  </si>
  <si>
    <t>试作型三联装310mm主炮T0_up10</t>
  </si>
  <si>
    <t>四联装380mm主炮Mle1935T3_up10</t>
  </si>
  <si>
    <t>410mm连装炮(三式弹)T0_up10</t>
  </si>
  <si>
    <t>双联装127mm副炮T0_up10</t>
  </si>
  <si>
    <t>试作型三联装152mm主炮T0_up10</t>
  </si>
  <si>
    <t>试作型四联装356mm主炮MkBT0_up10</t>
  </si>
  <si>
    <t>460mm三连装炮T3_up10</t>
  </si>
  <si>
    <t>双联装406mm主炮Mk5T3_up10</t>
  </si>
  <si>
    <t>双联装381mm主炮改T0_up10</t>
  </si>
  <si>
    <t>138.6mm单装炮Mle1929T3_up10</t>
  </si>
  <si>
    <t>三联装152mm主炮Mk16T0_up10</t>
  </si>
  <si>
    <t>双联装356mm主炮T0_up10</t>
  </si>
  <si>
    <t>双联装406mm主炮Mk8T0_up10</t>
  </si>
  <si>
    <t>试作型三联装203mm主炮Mark IXT0_up10</t>
  </si>
  <si>
    <t>试作型三联装406mm/50主炮T0_up10</t>
  </si>
  <si>
    <t>203mm连装炮T3_up10</t>
  </si>
  <si>
    <t>三联装102mm副炮T3_up10</t>
  </si>
  <si>
    <t>双联203mm主炮Model1927T3_up10</t>
  </si>
  <si>
    <t>B-54 100mm双联装防空炮T3_up10</t>
  </si>
  <si>
    <t>76mm高射炮改进型T0</t>
  </si>
  <si>
    <t>76mm高射炮改进型T0_up10</t>
  </si>
  <si>
    <t>六联装40mm博福斯对空机炮T0_up10</t>
  </si>
  <si>
    <t>25mm三连装高射机枪T3_up10</t>
  </si>
  <si>
    <t>B-34 100mm双联装防空炮MZ-14T3_up10</t>
  </si>
  <si>
    <t>九六式25mm三连装暴风避盾机炮T0</t>
  </si>
  <si>
    <t>九六式25mm三连装暴风避盾机炮T0_up10</t>
  </si>
  <si>
    <t>双联装76mmRF火炮Mk27T0</t>
  </si>
  <si>
    <t>双联装76mmRF火炮Mk27T0_up10</t>
  </si>
  <si>
    <t>90mm单装高角炮Model1939T3_up10</t>
  </si>
  <si>
    <t>双联装88mmSKC32高炮T0</t>
  </si>
  <si>
    <t>双联装88mmSKC32高炮T0_up10</t>
  </si>
  <si>
    <t>双联37mm高射炮Mle1936T0_up10</t>
  </si>
  <si>
    <t>毘式40mm连装机枪T3_up10</t>
  </si>
  <si>
    <t>八联装40mm“砰砰”炮T3_up10</t>
  </si>
  <si>
    <t>四联40mm博福斯对空机炮T3_up10</t>
  </si>
  <si>
    <t>37mm防空炮70-KT3_up10</t>
  </si>
  <si>
    <t>四联装28mm“芝加哥钢琴”T3_up10</t>
  </si>
  <si>
    <t>双管20mm厄利孔高射炮T2</t>
  </si>
  <si>
    <t>76mm高射炮T3_up10</t>
  </si>
  <si>
    <t>120mm高射炮Mark VIIIT0</t>
  </si>
  <si>
    <t>120mm高射炮Mark VIIIT0_up10</t>
  </si>
  <si>
    <t>100mm连装高炮T0_up10</t>
  </si>
  <si>
    <t>双联装113mm高射炮T3_up10</t>
  </si>
  <si>
    <t>80mm高射炮T0</t>
  </si>
  <si>
    <t>80mm高射炮T0_up10</t>
  </si>
  <si>
    <t>双联37mm手拉机枪T3_up10</t>
  </si>
  <si>
    <t>双联37mm机枪Model1932T3_up10</t>
  </si>
  <si>
    <t>双联37mm Flak M43机枪T0</t>
  </si>
  <si>
    <t>双联37mm Flak M43机枪T0_up10</t>
  </si>
  <si>
    <t>双管20mm厄利孔高射炮T3</t>
  </si>
  <si>
    <t>双管20mm厄利孔高射炮T3_up10</t>
  </si>
  <si>
    <t>双联装40mm博福斯对空机炮Mark IT0</t>
  </si>
  <si>
    <t>双联装40mm博福斯对空机炮Mark IT0_up10</t>
  </si>
  <si>
    <t>127mm连装高射炮T3_up10</t>
  </si>
  <si>
    <t>双联装40mm博福斯STAAGT0_up10</t>
  </si>
  <si>
    <t>127mm连装高角炮改T0</t>
  </si>
  <si>
    <t>127mm连装高角炮改T0_up10</t>
  </si>
  <si>
    <t>20mm厄利孔高射炮T3</t>
  </si>
  <si>
    <t>双联105mmSKC高炮T3_up10</t>
  </si>
  <si>
    <t>102mm高射炮T3_up10</t>
  </si>
  <si>
    <t>四联装20mm厄利孔高射炮Mk15T0</t>
  </si>
  <si>
    <t>四联装20mm厄利孔高射炮Mk15T0_up10</t>
  </si>
  <si>
    <t>试作型五式40mm高射机关炮T0_up10</t>
  </si>
  <si>
    <t>双联105mmSKC高炮改进型T0</t>
  </si>
  <si>
    <t>双联105mmSKC高炮改进型T0_up10</t>
  </si>
  <si>
    <t>20mm厄利孔高射炮MkIIT0</t>
  </si>
  <si>
    <t>20mm厄利孔高射炮MkIIT0_up10</t>
  </si>
  <si>
    <t>双联装40mm博福斯海兹梅耶T0_up10</t>
  </si>
  <si>
    <t>双联40mm博福斯对空机炮T3_up10</t>
  </si>
  <si>
    <t>25mm连装高射机枪T3_up10</t>
  </si>
  <si>
    <t>双联装134mm高炮T0_up10</t>
  </si>
  <si>
    <t>四联装40mm“砰砰”炮T3_up10</t>
  </si>
  <si>
    <t>upDps</t>
    <phoneticPr fontId="2" type="noConversion"/>
  </si>
  <si>
    <t>upDps*range</t>
    <phoneticPr fontId="2" type="noConversion"/>
  </si>
  <si>
    <t>参考射速</t>
    <phoneticPr fontId="2" type="noConversion"/>
  </si>
  <si>
    <t>双联100mm98式高射炮T3</t>
  </si>
  <si>
    <t>nationality</t>
  </si>
  <si>
    <t>皇家</t>
  </si>
  <si>
    <t>白鹰</t>
  </si>
  <si>
    <t>撒丁帝国</t>
  </si>
  <si>
    <t>北方联合</t>
  </si>
  <si>
    <t>自由鸢尾</t>
  </si>
  <si>
    <t>铁血</t>
  </si>
  <si>
    <t>重樱</t>
  </si>
  <si>
    <t>Unknown</t>
  </si>
  <si>
    <t>accuracy</t>
  </si>
  <si>
    <t>B-54 100mm双联装防空炮T3</t>
  </si>
  <si>
    <t>bullet_num</t>
    <phoneticPr fontId="2" type="noConversion"/>
  </si>
  <si>
    <t>num</t>
  </si>
  <si>
    <t>gun_1</t>
    <phoneticPr fontId="2" type="noConversion"/>
  </si>
  <si>
    <t>gun_2</t>
    <phoneticPr fontId="2" type="noConversion"/>
  </si>
  <si>
    <t>gun_3</t>
    <phoneticPr fontId="2" type="noConversion"/>
  </si>
  <si>
    <t>bomb_1</t>
    <phoneticPr fontId="2" type="noConversion"/>
  </si>
  <si>
    <t>bomb_2</t>
    <phoneticPr fontId="2" type="noConversion"/>
  </si>
  <si>
    <t>torpedo</t>
    <phoneticPr fontId="2" type="noConversion"/>
  </si>
  <si>
    <t>hp</t>
  </si>
  <si>
    <t>up_hp</t>
  </si>
  <si>
    <t>dodge_limit</t>
  </si>
  <si>
    <t>up_speed</t>
  </si>
  <si>
    <t>velocity</t>
  </si>
  <si>
    <t>cruiseSpeed</t>
  </si>
  <si>
    <t>6 x 12.7mm机枪</t>
  </si>
  <si>
    <t>2 x 500lb 炸弹</t>
  </si>
  <si>
    <t>F4U（VF-17“海盗”中队）T0_up10</t>
  </si>
  <si>
    <t>4 x 20mm九九式机炮</t>
  </si>
  <si>
    <t>Ar-195舰载鱼雷机T0</t>
  </si>
  <si>
    <t>2 x 7.92mm MG机枪</t>
  </si>
  <si>
    <t>2 x 机载鱼雷-铁血</t>
  </si>
  <si>
    <t>3 x 7.92mm MG机枪</t>
  </si>
  <si>
    <t>1 x 1000lb 炸弹</t>
  </si>
  <si>
    <t>4 x 100lb 炸弹</t>
  </si>
  <si>
    <t>2 x 7.7mm机枪</t>
  </si>
  <si>
    <t>2 x 机载鱼雷-通用</t>
  </si>
  <si>
    <t>Fi-167舰载鱼雷机T0</t>
  </si>
  <si>
    <t>Fi-167舰载鱼雷机T0_up10</t>
  </si>
  <si>
    <t>1 x 2000lb 炸弹</t>
  </si>
  <si>
    <t>2 x 100lb 炸弹</t>
  </si>
  <si>
    <t>SBD无畏(麦克拉斯基队)T0_up10</t>
  </si>
  <si>
    <t>Ju-87C俯冲轰炸机T3_up10</t>
  </si>
  <si>
    <t>2 x MG FF 20mm机炮</t>
  </si>
  <si>
    <t>2 x 7.92mm MG17机枪</t>
  </si>
  <si>
    <t>Ju-87 D-4T0</t>
  </si>
  <si>
    <t>3 x 机载鱼雷-铁血</t>
  </si>
  <si>
    <t>Ju-87 D-4T0_up10</t>
  </si>
  <si>
    <t>He-50b舰载轰炸机T0</t>
  </si>
  <si>
    <t>1 x 500lb 炸弹</t>
  </si>
  <si>
    <t>4 x 12.7mm机枪</t>
  </si>
  <si>
    <t>F8F熊猫T0</t>
  </si>
  <si>
    <t>4 x 20mm机炮</t>
  </si>
  <si>
    <t>F8F熊猫T0_up10</t>
  </si>
  <si>
    <t>火冠T0</t>
  </si>
  <si>
    <t>3 x 机载鱼雷-通用</t>
  </si>
  <si>
    <t>火冠T0_up10</t>
  </si>
  <si>
    <t>2 x 20mm机炮</t>
  </si>
  <si>
    <t>紫电改二T0</t>
  </si>
  <si>
    <t>2 x 13mm机枪</t>
  </si>
  <si>
    <t>紫电改二T0_up10</t>
  </si>
  <si>
    <t>2 x 12.7mm机枪</t>
  </si>
  <si>
    <t>Ar-197舰载战斗机T0</t>
  </si>
  <si>
    <t>F2A水牛(萨奇队)T0_up10</t>
  </si>
  <si>
    <t>试作型舰载FW-190 A-5T0</t>
  </si>
  <si>
    <t>3 x MG151 20mm机炮</t>
  </si>
  <si>
    <t>试作型舰载FW-190 A-5T0_up10</t>
  </si>
  <si>
    <t>TBF复仇者T3_up10</t>
  </si>
  <si>
    <t>2 x MG131 13mm机炮</t>
  </si>
  <si>
    <t>海飓风T3</t>
  </si>
  <si>
    <t>4 x 7.7mm机枪</t>
  </si>
  <si>
    <t>试作型XF2A-4水牛T0</t>
  </si>
  <si>
    <t>试作型XF2A-4水牛T0_up10</t>
  </si>
  <si>
    <t>F6F地狱猫T3_up10</t>
  </si>
  <si>
    <t>XF5F天箭T0_up10</t>
  </si>
  <si>
    <t>剑鱼T3_up10</t>
  </si>
  <si>
    <t>Me-155A舰载战斗机T3_up10</t>
  </si>
  <si>
    <t>1 x 1600lb 穿甲炸弹</t>
  </si>
  <si>
    <t>梭鱼(831中队)T0_up10</t>
  </si>
  <si>
    <t>火把T0_up10</t>
  </si>
  <si>
    <t>2 x 机载鱼雷-重樱</t>
  </si>
  <si>
    <t>九九式舰爆改T0</t>
  </si>
  <si>
    <t>九九式舰爆改T0_up10</t>
  </si>
  <si>
    <t>飞龙T0</t>
  </si>
  <si>
    <t>4 x 机载鱼雷-通用</t>
  </si>
  <si>
    <t>飞龙T0_up10</t>
  </si>
  <si>
    <t>九七式舰攻改T0</t>
  </si>
  <si>
    <t>实验型XSB3C-1T0</t>
  </si>
  <si>
    <t>实验型XSB3C-1T0_up10</t>
  </si>
  <si>
    <t>3 x 机载鱼雷-鸢尾</t>
  </si>
  <si>
    <t>2 x 1000lb 炸弹</t>
  </si>
  <si>
    <t>萤火虫T0_up10</t>
  </si>
  <si>
    <t>海喷火T3_up10</t>
  </si>
  <si>
    <t>3 x 7.7mm机枪</t>
  </si>
  <si>
    <t>TBD蹂躏者(VT-8中队)T0_up10</t>
  </si>
  <si>
    <t>3 x 机载鱼雷-818中队</t>
  </si>
  <si>
    <t>剑鱼(818中队)T0_up10</t>
  </si>
  <si>
    <t>F4F野猫T3_up10</t>
  </si>
  <si>
    <t>九九式舰爆T3_up10</t>
  </si>
  <si>
    <t>青花鱼T3_up10</t>
  </si>
  <si>
    <t>海喷火FR.47T0</t>
  </si>
  <si>
    <t>海喷火FR.47T0_up10</t>
  </si>
  <si>
    <t>3 x 机载鱼雷-重樱</t>
  </si>
  <si>
    <t>彗星T3_up10</t>
  </si>
  <si>
    <t>海大黄蜂T0</t>
  </si>
  <si>
    <t>海大黄蜂T0_up10</t>
  </si>
  <si>
    <t>TBM复仇者(VT-18中队)T0_up10</t>
  </si>
  <si>
    <t>天山T3_up10</t>
  </si>
  <si>
    <t>2 x 1600lb 炸弹</t>
  </si>
  <si>
    <t>F7F虎猫T0</t>
  </si>
  <si>
    <t>F7F虎猫T0_up10</t>
  </si>
  <si>
    <t>零战二一型T3_up10</t>
  </si>
  <si>
    <t>天山改T0</t>
  </si>
  <si>
    <t>1 x 13mm机枪</t>
  </si>
  <si>
    <t>1 x 7.92mm MG机枪</t>
  </si>
  <si>
    <t>天山改T0_up10</t>
  </si>
  <si>
    <t>8 x 7.7mm机枪</t>
  </si>
  <si>
    <t>零战三二型T0</t>
  </si>
  <si>
    <t>零战三二型T0_up10</t>
  </si>
  <si>
    <t>海燕T3_up10</t>
  </si>
  <si>
    <t>XTB2D-1天空海盗T0</t>
  </si>
  <si>
    <t>7 x 12.7mm机枪</t>
  </si>
  <si>
    <t>XTB2D-1天空海盗T0_up10</t>
  </si>
  <si>
    <t>BTD-1毁灭者T3_up10</t>
  </si>
  <si>
    <t>SB2C地狱俯冲者T3_up10</t>
  </si>
  <si>
    <t>流星T3_up10</t>
  </si>
  <si>
    <t>梭鱼T3_up10</t>
  </si>
  <si>
    <t>零战五二型T3_up10</t>
  </si>
  <si>
    <t>BF-109T舰载战斗机T3_up10</t>
  </si>
  <si>
    <t>海怒T0_up10</t>
  </si>
  <si>
    <t>烈风T3_up10</t>
  </si>
  <si>
    <t>海毒牙T3_up10</t>
  </si>
  <si>
    <t>F4U海盗T3_up10</t>
  </si>
  <si>
    <t>彗星二一型T0</t>
  </si>
  <si>
    <t>彗星二一型T0_up10</t>
  </si>
  <si>
    <t>彗星一二型甲T0</t>
  </si>
  <si>
    <t>彗星一二型甲T0_up10</t>
  </si>
  <si>
    <t>空袭cd</t>
    <phoneticPr fontId="2" type="noConversion"/>
  </si>
  <si>
    <t>舰载机对空</t>
    <phoneticPr fontId="2" type="noConversion"/>
  </si>
  <si>
    <t>飞行距离</t>
    <phoneticPr fontId="2" type="noConversion"/>
  </si>
  <si>
    <t>航速修正</t>
    <phoneticPr fontId="2" type="noConversion"/>
  </si>
  <si>
    <t>机炮DPH</t>
    <phoneticPr fontId="2" type="noConversion"/>
  </si>
  <si>
    <t>机炮DPS</t>
    <phoneticPr fontId="2" type="noConversion"/>
  </si>
  <si>
    <t>拦截DPS</t>
    <phoneticPr fontId="2" type="noConversion"/>
  </si>
  <si>
    <t>单次放飞</t>
    <phoneticPr fontId="2" type="noConversion"/>
  </si>
  <si>
    <t>空袭DPS</t>
    <phoneticPr fontId="2" type="noConversion"/>
  </si>
  <si>
    <t>航弹总伤</t>
    <phoneticPr fontId="2" type="noConversion"/>
  </si>
  <si>
    <t>vs中</t>
    <phoneticPr fontId="2" type="noConversion"/>
  </si>
  <si>
    <t>持续对空</t>
    <phoneticPr fontId="2" type="noConversion"/>
  </si>
  <si>
    <t>vs轻</t>
    <phoneticPr fontId="2" type="noConversion"/>
  </si>
  <si>
    <t>vs重</t>
    <phoneticPr fontId="2" type="noConversion"/>
  </si>
  <si>
    <t>vs轻</t>
    <phoneticPr fontId="2" type="noConversion"/>
  </si>
  <si>
    <t>对空伤害</t>
    <phoneticPr fontId="2" type="noConversion"/>
  </si>
  <si>
    <t>航弹dps</t>
    <phoneticPr fontId="2" type="noConversion"/>
  </si>
  <si>
    <t>鱼雷dps</t>
    <phoneticPr fontId="2" type="noConversion"/>
  </si>
  <si>
    <t>鱼雷总伤</t>
    <phoneticPr fontId="2" type="noConversion"/>
  </si>
  <si>
    <t>aim_type</t>
  </si>
  <si>
    <t>集束雷</t>
  </si>
  <si>
    <t>平行雷</t>
  </si>
  <si>
    <t>aim_angle</t>
  </si>
  <si>
    <t>aim_range</t>
  </si>
  <si>
    <t>range_offset</t>
  </si>
  <si>
    <t>潜艇用Mark 14鱼雷T3</t>
  </si>
  <si>
    <t>鱼雷(潜艇)</t>
  </si>
  <si>
    <t>潜艇用Mark 14鱼雷T3_up10</t>
  </si>
  <si>
    <t>鱼雷</t>
  </si>
  <si>
    <t>四联装533mm鱼雷T3_up10</t>
  </si>
  <si>
    <t>潜艇用G7e声导鱼雷T3_up10</t>
  </si>
  <si>
    <t>潜艇用Mark VIII鱼雷T3</t>
  </si>
  <si>
    <t>潜艇用Mark VIII鱼雷T3_up10</t>
  </si>
  <si>
    <t>五联装610mm鱼雷T1</t>
  </si>
  <si>
    <t>五联装610mm鱼雷T2</t>
  </si>
  <si>
    <t>五联装610mm鱼雷T3</t>
  </si>
  <si>
    <t>五联装610mm鱼雷T3_up10</t>
  </si>
  <si>
    <t>潜艇用Mark 18鱼雷T0</t>
  </si>
  <si>
    <t>潜艇用Mark 18鱼雷T0_up10</t>
  </si>
  <si>
    <t>三联装533mm磁性鱼雷T3_up10</t>
  </si>
  <si>
    <t>三联装533mm鱼雷Mk17T0</t>
  </si>
  <si>
    <t>潜艇用Mark 12鱼雷-菲里T0</t>
  </si>
  <si>
    <t>潜艇用Mark 12鱼雷-菲里T0_up10</t>
  </si>
  <si>
    <t>潜艇用550mm24V鱼雷T3_up10</t>
  </si>
  <si>
    <t>潜艇用92式潜射鱼雷T3_up10</t>
  </si>
  <si>
    <t>四联装533mm鱼雷Mk17T0</t>
  </si>
  <si>
    <t>四联装533mm鱼雷Mk17T0_up10</t>
  </si>
  <si>
    <t>三联装550mm鱼雷T2</t>
  </si>
  <si>
    <t>潜艇用Mark 16鱼雷T1</t>
  </si>
  <si>
    <t>潜艇用95式纯氧鱼雷T3_up10</t>
  </si>
  <si>
    <t>五联装533mm鱼雷Mk17T0</t>
  </si>
  <si>
    <t>五联装533mm鱼雷Mk17T0_up10</t>
  </si>
  <si>
    <t>四联装533mm鱼雷Mark IXT0</t>
  </si>
  <si>
    <t>四联装533mm鱼雷Mark IXT0_up10</t>
  </si>
  <si>
    <t>五联装533mm鱼雷T3_up10</t>
  </si>
  <si>
    <t>潜艇用Mark 16鱼雷T2</t>
  </si>
  <si>
    <t>五联装533mm磁性鱼雷T3_up10</t>
  </si>
  <si>
    <t>五联装533mm鱼雷Mark IXT0_up10</t>
  </si>
  <si>
    <t>三联装550mm鱼雷T3_up10</t>
  </si>
  <si>
    <t>三联装610mm鱼雷T3_up10</t>
  </si>
  <si>
    <t>潜艇用Mark 16鱼雷T3</t>
  </si>
  <si>
    <t>潜艇用Mark 16鱼雷T3_up10</t>
  </si>
  <si>
    <t>四联装610mm鱼雷改T0</t>
  </si>
  <si>
    <t>四联装610mm鱼雷改T0_up10</t>
  </si>
  <si>
    <t>潜艇用Mark 20 S鱼雷-彼得T0</t>
  </si>
  <si>
    <t>潜艇用Mark 20 S鱼雷-彼得T0_up10</t>
  </si>
  <si>
    <t>潜艇用G7a鱼雷T3_up10</t>
  </si>
  <si>
    <t>潜艇用Mark 14鱼雷T2</t>
  </si>
  <si>
    <t>潜艇用92式潜射鱼雷改T0</t>
  </si>
  <si>
    <t>潜艇用92式潜射鱼雷改T0_up10</t>
  </si>
  <si>
    <t>潜艇用96式纯氧鱼雷T3</t>
  </si>
  <si>
    <t>潜艇用96式纯氧鱼雷T3_up10</t>
  </si>
  <si>
    <t>四联装533mm磁性鱼雷T3_up10</t>
  </si>
  <si>
    <t>潜艇用Mark 28鱼雷T0</t>
  </si>
  <si>
    <t>潜艇用Mark 28鱼雷T0_up10</t>
  </si>
  <si>
    <t>四联装610mm鱼雷T3_up10</t>
  </si>
  <si>
    <t>潜艇用Mark VIII鱼雷T2</t>
  </si>
  <si>
    <t>三联装533mm鱼雷Mark IXT0</t>
  </si>
  <si>
    <t>三联装610mm鱼雷改T3</t>
  </si>
  <si>
    <t>三联装610mm鱼雷改T3_up10</t>
  </si>
  <si>
    <t>type</t>
    <phoneticPr fontId="2" type="noConversion"/>
  </si>
  <si>
    <t>五联装533mm鱼雷Mark IXT0</t>
    <phoneticPr fontId="2" type="noConversion"/>
  </si>
  <si>
    <t>vs轻_dps</t>
    <phoneticPr fontId="2" type="noConversion"/>
  </si>
  <si>
    <t>vs中_dps</t>
    <phoneticPr fontId="2" type="noConversion"/>
  </si>
  <si>
    <t>vs重_dps</t>
    <phoneticPr fontId="2" type="noConversion"/>
  </si>
  <si>
    <t>五联装533mm鱼雷T3</t>
    <phoneticPr fontId="2" type="noConversion"/>
  </si>
  <si>
    <t>25s总伤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</si>
</sst>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;;;"/>
    <numFmt numFmtId="177" formatCode="0.0"/>
  </numFmts>
  <fonts count="11" x14ac:knownFonts="1">
    <font>
      <sz val="11"/>
      <color theme="1"/>
      <name val="等线"/>
      <family val="2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sz val="11"/>
      <color indexed="9"/>
      <name val="等线"/>
      <family val="2"/>
      <scheme val="minor"/>
    </font>
    <font>
      <sz val="11"/>
      <color rgb="FF000000"/>
      <name val="等线"/>
      <family val="3"/>
      <charset val="134"/>
    </font>
    <font>
      <sz val="11"/>
      <color theme="1"/>
      <name val="等线"/>
      <family val="2"/>
      <scheme val="minor"/>
    </font>
    <font>
      <b/>
      <sz val="11"/>
      <name val="等线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7FF"/>
        <bgColor indexed="64"/>
      </patternFill>
    </fill>
  </fills>
  <borders count="6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9" fontId="9" fillId="0" borderId="0" applyFont="0" applyFill="0" applyBorder="0" applyAlignment="0" applyProtection="0">
      <alignment vertical="center"/>
    </xf>
  </cellStyleXfs>
  <cellXfs count="101">
    <xf numFmtId="0" fontId="0" fillId="0" borderId="0" xfId="0"/>
    <xf numFmtId="0" fontId="0" fillId="0" borderId="0" xfId="0" applyAlignment="1">
      <alignment horizontal="center" vertical="center"/>
    </xf>
    <xf numFmtId="58" fontId="0" fillId="0" borderId="0" xfId="0" applyNumberForma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6" fillId="0" borderId="0" xfId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/>
    </xf>
    <xf numFmtId="0" fontId="5" fillId="2" borderId="2" xfId="0" applyFont="1" applyFill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0" fillId="4" borderId="0" xfId="0" applyFill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0" fontId="3" fillId="2" borderId="4" xfId="0" applyNumberFormat="1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3" fillId="2" borderId="1" xfId="2" applyNumberFormat="1" applyFont="1" applyFill="1" applyBorder="1" applyAlignment="1">
      <alignment horizontal="center" vertical="center"/>
    </xf>
    <xf numFmtId="0" fontId="0" fillId="0" borderId="1" xfId="2" applyNumberFormat="1" applyFon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3" fillId="2" borderId="4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2" borderId="4" xfId="0" applyFont="1" applyFill="1" applyBorder="1" applyAlignment="1">
      <alignment vertical="center"/>
    </xf>
    <xf numFmtId="0" fontId="10" fillId="6" borderId="1" xfId="0" applyNumberFormat="1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/>
    </xf>
    <xf numFmtId="177" fontId="0" fillId="6" borderId="1" xfId="0" applyNumberFormat="1" applyFill="1" applyBorder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0" fillId="6" borderId="1" xfId="0" applyNumberFormat="1" applyFill="1" applyBorder="1" applyAlignment="1">
      <alignment horizontal="left" vertical="center"/>
    </xf>
    <xf numFmtId="0" fontId="10" fillId="7" borderId="1" xfId="0" applyNumberFormat="1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center" vertical="center"/>
    </xf>
    <xf numFmtId="9" fontId="0" fillId="6" borderId="1" xfId="0" applyNumberFormat="1" applyFill="1" applyBorder="1" applyAlignment="1">
      <alignment horizontal="left" vertical="center"/>
    </xf>
    <xf numFmtId="10" fontId="0" fillId="6" borderId="1" xfId="0" applyNumberForma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center" vertical="center"/>
    </xf>
    <xf numFmtId="0" fontId="0" fillId="8" borderId="1" xfId="0" applyFill="1" applyBorder="1" applyAlignment="1">
      <alignment horizontal="left" vertical="center"/>
    </xf>
    <xf numFmtId="0" fontId="0" fillId="8" borderId="1" xfId="0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left" vertical="center"/>
    </xf>
    <xf numFmtId="0" fontId="0" fillId="9" borderId="1" xfId="0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0" fontId="3" fillId="2" borderId="1" xfId="0" applyFont="1" applyFill="1" applyBorder="1" applyAlignment="1">
      <alignment vertical="center"/>
    </xf>
    <xf numFmtId="0" fontId="1" fillId="0" borderId="0" xfId="0" applyFont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/>
    </xf>
    <xf numFmtId="0" fontId="0" fillId="5" borderId="1" xfId="2" applyNumberFormat="1" applyFont="1" applyFill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0" fontId="3" fillId="5" borderId="1" xfId="0" applyNumberFormat="1" applyFont="1" applyFill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/>
    </xf>
    <xf numFmtId="0" fontId="3" fillId="0" borderId="1" xfId="0" applyNumberFormat="1" applyFont="1" applyBorder="1" applyAlignment="1">
      <alignment horizontal="center" vertical="center"/>
    </xf>
    <xf numFmtId="177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2" applyNumberFormat="1" applyFont="1" applyBorder="1" applyAlignment="1">
      <alignment horizontal="center" vertical="center"/>
    </xf>
    <xf numFmtId="0" fontId="0" fillId="6" borderId="5" xfId="0" applyNumberFormat="1" applyFill="1" applyBorder="1" applyAlignment="1">
      <alignment horizontal="left" vertical="center"/>
    </xf>
    <xf numFmtId="0" fontId="0" fillId="6" borderId="5" xfId="0" applyFill="1" applyBorder="1" applyAlignment="1">
      <alignment horizontal="center" vertical="center"/>
    </xf>
    <xf numFmtId="0" fontId="0" fillId="7" borderId="5" xfId="0" applyNumberFormat="1" applyFill="1" applyBorder="1" applyAlignment="1">
      <alignment horizontal="left" vertical="center"/>
    </xf>
    <xf numFmtId="0" fontId="0" fillId="7" borderId="5" xfId="0" applyFill="1" applyBorder="1" applyAlignment="1">
      <alignment horizontal="center" vertical="center"/>
    </xf>
    <xf numFmtId="0" fontId="0" fillId="6" borderId="5" xfId="0" applyFill="1" applyBorder="1" applyAlignment="1">
      <alignment horizontal="left" vertical="center"/>
    </xf>
    <xf numFmtId="0" fontId="0" fillId="8" borderId="5" xfId="0" applyFill="1" applyBorder="1" applyAlignment="1">
      <alignment horizontal="left" vertical="center"/>
    </xf>
    <xf numFmtId="0" fontId="0" fillId="8" borderId="5" xfId="0" applyFill="1" applyBorder="1" applyAlignment="1">
      <alignment horizontal="center" vertical="center"/>
    </xf>
    <xf numFmtId="0" fontId="0" fillId="5" borderId="5" xfId="0" applyFill="1" applyBorder="1" applyAlignment="1">
      <alignment horizontal="left" vertical="center"/>
    </xf>
    <xf numFmtId="0" fontId="0" fillId="5" borderId="5" xfId="0" applyFill="1" applyBorder="1" applyAlignment="1">
      <alignment horizontal="center" vertical="center"/>
    </xf>
    <xf numFmtId="0" fontId="0" fillId="9" borderId="5" xfId="0" applyFill="1" applyBorder="1" applyAlignment="1">
      <alignment horizontal="left" vertical="center"/>
    </xf>
    <xf numFmtId="0" fontId="0" fillId="9" borderId="5" xfId="0" applyFill="1" applyBorder="1" applyAlignment="1">
      <alignment horizontal="center" vertical="center"/>
    </xf>
    <xf numFmtId="0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76" fontId="7" fillId="2" borderId="1" xfId="0" applyNumberFormat="1" applyFont="1" applyFill="1" applyBorder="1" applyAlignment="1">
      <alignment horizontal="center" vertical="center"/>
    </xf>
    <xf numFmtId="176" fontId="7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3" fillId="9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3" fillId="2" borderId="4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</cellXfs>
  <cellStyles count="3">
    <cellStyle name="百分比" xfId="2" builtinId="5"/>
    <cellStyle name="常规" xfId="0" builtinId="0"/>
    <cellStyle name="超链接" xfId="1" builtinId="8"/>
  </cellStyles>
  <dxfs count="133">
    <dxf>
      <fill>
        <patternFill>
          <bgColor rgb="FFCCFF99"/>
        </patternFill>
      </fill>
    </dxf>
    <dxf>
      <fill>
        <patternFill>
          <bgColor rgb="FFFF7C80"/>
        </patternFill>
      </fill>
    </dxf>
    <dxf>
      <fill>
        <patternFill>
          <bgColor rgb="FFCC99FF"/>
        </patternFill>
      </fill>
    </dxf>
    <dxf>
      <fill>
        <patternFill>
          <bgColor rgb="FFFCEA9C"/>
        </patternFill>
      </fill>
    </dxf>
    <dxf>
      <fill>
        <patternFill>
          <bgColor rgb="FFFF7C80"/>
        </patternFill>
      </fill>
    </dxf>
    <dxf>
      <fill>
        <patternFill>
          <bgColor rgb="FFCC99FF"/>
        </patternFill>
      </fill>
    </dxf>
    <dxf>
      <fill>
        <patternFill>
          <bgColor rgb="FFFCEA9C"/>
        </patternFill>
      </fill>
    </dxf>
    <dxf>
      <fill>
        <patternFill>
          <bgColor rgb="FFFF7C80"/>
        </patternFill>
      </fill>
    </dxf>
    <dxf>
      <fill>
        <patternFill>
          <bgColor rgb="FFCC99FF"/>
        </patternFill>
      </fill>
    </dxf>
    <dxf>
      <fill>
        <patternFill>
          <bgColor rgb="FFFCEA9C"/>
        </patternFill>
      </fill>
    </dxf>
    <dxf>
      <fill>
        <patternFill>
          <bgColor rgb="FFFF7C80"/>
        </patternFill>
      </fill>
    </dxf>
    <dxf>
      <fill>
        <patternFill>
          <bgColor rgb="FFCC99FF"/>
        </patternFill>
      </fill>
    </dxf>
    <dxf>
      <fill>
        <patternFill>
          <bgColor rgb="FFFCEA9C"/>
        </patternFill>
      </fill>
    </dxf>
    <dxf>
      <fill>
        <patternFill>
          <bgColor rgb="FFFF7C80"/>
        </patternFill>
      </fill>
    </dxf>
    <dxf>
      <fill>
        <patternFill>
          <bgColor rgb="FFCC99FF"/>
        </patternFill>
      </fill>
    </dxf>
    <dxf>
      <fill>
        <patternFill>
          <bgColor rgb="FFFCEA9C"/>
        </patternFill>
      </fill>
    </dxf>
    <dxf>
      <fill>
        <patternFill>
          <bgColor rgb="FFFF7C80"/>
        </patternFill>
      </fill>
    </dxf>
    <dxf>
      <fill>
        <patternFill>
          <bgColor rgb="FFCC99FF"/>
        </patternFill>
      </fill>
    </dxf>
    <dxf>
      <fill>
        <patternFill>
          <bgColor rgb="FFFCEA9C"/>
        </patternFill>
      </fill>
    </dxf>
    <dxf>
      <fill>
        <patternFill>
          <bgColor rgb="FFFF7C80"/>
        </patternFill>
      </fill>
    </dxf>
    <dxf>
      <fill>
        <patternFill>
          <bgColor rgb="FFCC99FF"/>
        </patternFill>
      </fill>
    </dxf>
    <dxf>
      <fill>
        <patternFill>
          <bgColor rgb="FFFCEA9C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theme="2"/>
        </patternFill>
      </fill>
    </dxf>
    <dxf>
      <fill>
        <gradientFill degree="45">
          <stop position="0">
            <color theme="7" tint="0.40000610370189521"/>
          </stop>
          <stop position="1">
            <color rgb="FFCC99FF"/>
          </stop>
        </gradient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theme="2"/>
        </patternFill>
      </fill>
    </dxf>
    <dxf>
      <fill>
        <gradientFill degree="45">
          <stop position="0">
            <color theme="7" tint="0.40000610370189521"/>
          </stop>
          <stop position="1">
            <color rgb="FFCC99FF"/>
          </stop>
        </gradientFill>
      </fill>
    </dxf>
    <dxf>
      <fill>
        <patternFill>
          <bgColor rgb="FFFF7C80"/>
        </patternFill>
      </fill>
    </dxf>
    <dxf>
      <fill>
        <patternFill>
          <bgColor rgb="FFCC99FF"/>
        </patternFill>
      </fill>
    </dxf>
    <dxf>
      <fill>
        <patternFill>
          <bgColor rgb="FFFCEA9C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theme="2"/>
        </patternFill>
      </fill>
    </dxf>
    <dxf>
      <fill>
        <gradientFill>
          <stop position="0">
            <color rgb="FF66FFFF"/>
          </stop>
          <stop position="1">
            <color rgb="FFFF99FF"/>
          </stop>
        </gradient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theme="2"/>
        </patternFill>
      </fill>
    </dxf>
    <dxf>
      <fill>
        <gradientFill>
          <stop position="0">
            <color rgb="FF66FFFF"/>
          </stop>
          <stop position="1">
            <color rgb="FFFF99FF"/>
          </stop>
        </gradientFill>
      </fill>
    </dxf>
    <dxf>
      <fill>
        <patternFill>
          <bgColor rgb="FFCC99FF"/>
        </patternFill>
      </fill>
    </dxf>
    <dxf>
      <fill>
        <patternFill>
          <bgColor theme="2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ill>
        <gradientFill>
          <stop position="0">
            <color rgb="FF66FFFF"/>
          </stop>
          <stop position="1">
            <color rgb="FFFF99FF"/>
          </stop>
        </gradientFill>
      </fill>
    </dxf>
    <dxf>
      <fill>
        <patternFill>
          <bgColor rgb="FFCC99FF"/>
        </patternFill>
      </fill>
    </dxf>
    <dxf>
      <fill>
        <patternFill>
          <bgColor theme="2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ill>
        <gradientFill>
          <stop position="0">
            <color rgb="FF66FFFF"/>
          </stop>
          <stop position="1">
            <color rgb="FFFF99FF"/>
          </stop>
        </gradientFill>
      </fill>
    </dxf>
    <dxf>
      <font>
        <strike val="0"/>
        <color auto="1"/>
      </font>
      <fill>
        <patternFill>
          <bgColor theme="2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theme="2"/>
        </patternFill>
      </fill>
    </dxf>
    <dxf>
      <fill>
        <gradientFill>
          <stop position="0">
            <color rgb="FF66FFFF"/>
          </stop>
          <stop position="1">
            <color rgb="FFFF99FF"/>
          </stop>
        </gradient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theme="2"/>
        </patternFill>
      </fill>
    </dxf>
    <dxf>
      <fill>
        <gradientFill>
          <stop position="0">
            <color rgb="FF66FFFF"/>
          </stop>
          <stop position="1">
            <color rgb="FFFF99FF"/>
          </stop>
        </gradientFill>
      </fill>
    </dxf>
    <dxf>
      <fill>
        <patternFill>
          <bgColor rgb="FFCC99FF"/>
        </patternFill>
      </fill>
    </dxf>
    <dxf>
      <fill>
        <patternFill>
          <bgColor theme="2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ill>
        <gradientFill>
          <stop position="0">
            <color rgb="FF66FFFF"/>
          </stop>
          <stop position="1">
            <color rgb="FFFF99FF"/>
          </stop>
        </gradientFill>
      </fill>
    </dxf>
    <dxf>
      <fill>
        <patternFill>
          <bgColor rgb="FFCC99FF"/>
        </patternFill>
      </fill>
    </dxf>
    <dxf>
      <fill>
        <patternFill>
          <bgColor theme="2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ill>
        <gradientFill>
          <stop position="0">
            <color rgb="FF66FFFF"/>
          </stop>
          <stop position="1">
            <color rgb="FFFF99FF"/>
          </stop>
        </gradientFill>
      </fill>
    </dxf>
    <dxf>
      <font>
        <strike val="0"/>
        <color auto="1"/>
      </font>
      <fill>
        <patternFill>
          <bgColor theme="2"/>
        </patternFill>
      </fill>
    </dxf>
    <dxf>
      <fill>
        <patternFill>
          <bgColor rgb="FFCC99FF"/>
        </patternFill>
      </fill>
    </dxf>
    <dxf>
      <fill>
        <patternFill>
          <bgColor theme="2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ill>
        <gradientFill>
          <stop position="0">
            <color rgb="FF66FFFF"/>
          </stop>
          <stop position="1">
            <color rgb="FFFF99FF"/>
          </stop>
        </gradient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theme="2"/>
        </patternFill>
      </fill>
    </dxf>
    <dxf>
      <fill>
        <gradientFill>
          <stop position="0">
            <color rgb="FF66FFFF"/>
          </stop>
          <stop position="1">
            <color rgb="FFFF99FF"/>
          </stop>
        </gradientFill>
      </fill>
    </dxf>
    <dxf>
      <fill>
        <patternFill>
          <bgColor rgb="FFCC99FF"/>
        </patternFill>
      </fill>
    </dxf>
    <dxf>
      <fill>
        <patternFill>
          <bgColor theme="2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ill>
        <gradientFill>
          <stop position="0">
            <color rgb="FF66FFFF"/>
          </stop>
          <stop position="1">
            <color rgb="FFFF99FF"/>
          </stop>
        </gradient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theme="2"/>
        </patternFill>
      </fill>
    </dxf>
    <dxf>
      <fill>
        <gradientFill>
          <stop position="0">
            <color rgb="FF66FFFF"/>
          </stop>
          <stop position="1">
            <color rgb="FFFF99FF"/>
          </stop>
        </gradientFill>
      </fill>
    </dxf>
    <dxf>
      <font>
        <strike val="0"/>
        <color auto="1"/>
      </font>
      <fill>
        <patternFill>
          <bgColor theme="2"/>
        </patternFill>
      </fill>
    </dxf>
    <dxf>
      <fill>
        <patternFill>
          <bgColor rgb="FFCC99FF"/>
        </patternFill>
      </fill>
    </dxf>
    <dxf>
      <fill>
        <patternFill>
          <bgColor theme="2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ill>
        <gradientFill>
          <stop position="0">
            <color rgb="FF66FFFF"/>
          </stop>
          <stop position="1">
            <color rgb="FFFF99FF"/>
          </stop>
        </gradientFill>
      </fill>
    </dxf>
    <dxf>
      <fill>
        <patternFill>
          <bgColor rgb="FFFF7C80"/>
        </patternFill>
      </fill>
    </dxf>
    <dxf>
      <fill>
        <patternFill>
          <bgColor rgb="FFCC99FF"/>
        </patternFill>
      </fill>
    </dxf>
    <dxf>
      <fill>
        <patternFill>
          <bgColor rgb="FFFCEA9C"/>
        </patternFill>
      </fill>
    </dxf>
    <dxf>
      <fill>
        <patternFill>
          <bgColor rgb="FFCC66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theme="2"/>
        </patternFill>
      </fill>
    </dxf>
    <dxf>
      <fill>
        <gradientFill>
          <stop position="0">
            <color rgb="FF66FFFF"/>
          </stop>
          <stop position="1">
            <color rgb="FFFF99FF"/>
          </stop>
        </gradientFill>
      </fill>
    </dxf>
    <dxf>
      <fill>
        <patternFill>
          <bgColor rgb="FFCC99FF"/>
        </patternFill>
      </fill>
    </dxf>
    <dxf>
      <fill>
        <patternFill>
          <bgColor theme="2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ill>
        <gradientFill>
          <stop position="0">
            <color rgb="FF66FFFF"/>
          </stop>
          <stop position="1">
            <color rgb="FFFF99FF"/>
          </stop>
        </gradientFill>
      </fill>
    </dxf>
    <dxf>
      <fill>
        <patternFill>
          <bgColor rgb="FFFF7C80"/>
        </patternFill>
      </fill>
    </dxf>
    <dxf>
      <fill>
        <patternFill>
          <bgColor rgb="FFCC99FF"/>
        </patternFill>
      </fill>
    </dxf>
    <dxf>
      <fill>
        <patternFill>
          <bgColor rgb="FFFCEA9C"/>
        </patternFill>
      </fill>
    </dxf>
    <dxf>
      <fill>
        <patternFill>
          <bgColor rgb="FFCC66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theme="2"/>
        </patternFill>
      </fill>
    </dxf>
    <dxf>
      <fill>
        <gradientFill>
          <stop position="0">
            <color rgb="FF66FFFF"/>
          </stop>
          <stop position="1">
            <color rgb="FFFF99FF"/>
          </stop>
        </gradientFill>
      </fill>
    </dxf>
    <dxf>
      <font>
        <strike val="0"/>
        <color auto="1"/>
      </font>
      <fill>
        <patternFill>
          <bgColor theme="2"/>
        </patternFill>
      </fill>
    </dxf>
  </dxfs>
  <tableStyles count="0" defaultTableStyle="TableStyleMedium2" defaultPivotStyle="PivotStyleLight16"/>
  <colors>
    <mruColors>
      <color rgb="FFCCFF99"/>
      <color rgb="FFFFE7FF"/>
      <color rgb="FFFFCCFF"/>
      <color rgb="FFFF99FF"/>
      <color rgb="FF66FFFF"/>
      <color rgb="FF00CCFF"/>
      <color rgb="FFCC66FF"/>
      <color rgb="FFCC99FF"/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9.png"/><Relationship Id="rId21" Type="http://schemas.openxmlformats.org/officeDocument/2006/relationships/image" Target="../media/image11.png"/><Relationship Id="rId42" Type="http://schemas.openxmlformats.org/officeDocument/2006/relationships/image" Target="file:///D:\__Study\Projects\Lua\AzurLaneScripts\src\Texture2D\24000.png" TargetMode="External"/><Relationship Id="rId63" Type="http://schemas.openxmlformats.org/officeDocument/2006/relationships/image" Target="../media/image32.png"/><Relationship Id="rId84" Type="http://schemas.openxmlformats.org/officeDocument/2006/relationships/image" Target="file:///D:\__Study\Projects\Lua\AzurLaneScripts\src\Texture2D\31200.png" TargetMode="External"/><Relationship Id="rId138" Type="http://schemas.openxmlformats.org/officeDocument/2006/relationships/image" Target="file:///D:\__Study\Projects\Lua\AzurLaneScripts\src\Texture2D\7300.png" TargetMode="External"/><Relationship Id="rId159" Type="http://schemas.openxmlformats.org/officeDocument/2006/relationships/image" Target="../media/image80.png"/><Relationship Id="rId170" Type="http://schemas.openxmlformats.org/officeDocument/2006/relationships/image" Target="file:///D:\__Study\Projects\Lua\AzurLaneScripts\src\Texture2D\31280.png" TargetMode="External"/><Relationship Id="rId191" Type="http://schemas.openxmlformats.org/officeDocument/2006/relationships/image" Target="file:///D:\__Study\Projects\Lua\AzurLaneScripts\src\Texture2D\50300.png" TargetMode="External"/><Relationship Id="rId205" Type="http://schemas.openxmlformats.org/officeDocument/2006/relationships/image" Target="file:///D:\__Study\Projects\Lua\AzurLaneScripts\src\Texture2D\11160.png" TargetMode="External"/><Relationship Id="rId226" Type="http://schemas.openxmlformats.org/officeDocument/2006/relationships/image" Target="../media/image113.png"/><Relationship Id="rId107" Type="http://schemas.openxmlformats.org/officeDocument/2006/relationships/image" Target="../media/image54.png"/><Relationship Id="rId11" Type="http://schemas.openxmlformats.org/officeDocument/2006/relationships/image" Target="../media/image6.png"/><Relationship Id="rId32" Type="http://schemas.openxmlformats.org/officeDocument/2006/relationships/image" Target="file:///D:\__Study\Projects\Lua\AzurLaneScripts\src\Texture2D\55000.png" TargetMode="External"/><Relationship Id="rId53" Type="http://schemas.openxmlformats.org/officeDocument/2006/relationships/image" Target="../media/image27.png"/><Relationship Id="rId74" Type="http://schemas.openxmlformats.org/officeDocument/2006/relationships/image" Target="file:///D:\__Study\Projects\Lua\AzurLaneScripts\src\Texture2D\32200.png" TargetMode="External"/><Relationship Id="rId128" Type="http://schemas.openxmlformats.org/officeDocument/2006/relationships/image" Target="file:///D:\__Study\Projects\Lua\AzurLaneScripts\src\Texture2D\11200.png" TargetMode="External"/><Relationship Id="rId149" Type="http://schemas.openxmlformats.org/officeDocument/2006/relationships/image" Target="../media/image75.png"/><Relationship Id="rId5" Type="http://schemas.openxmlformats.org/officeDocument/2006/relationships/image" Target="../media/image3.png"/><Relationship Id="rId95" Type="http://schemas.openxmlformats.org/officeDocument/2006/relationships/image" Target="../media/image48.png"/><Relationship Id="rId160" Type="http://schemas.openxmlformats.org/officeDocument/2006/relationships/image" Target="file:///D:\__Study\Projects\Lua\AzurLaneScripts\src\Texture2D\11060.png" TargetMode="External"/><Relationship Id="rId181" Type="http://schemas.openxmlformats.org/officeDocument/2006/relationships/image" Target="file:///D:\__Study\Projects\Lua\AzurLaneScripts\src\Texture2D\21100.png" TargetMode="External"/><Relationship Id="rId216" Type="http://schemas.openxmlformats.org/officeDocument/2006/relationships/image" Target="../media/image108.png"/><Relationship Id="rId22" Type="http://schemas.openxmlformats.org/officeDocument/2006/relationships/image" Target="file:///D:\__Study\Projects\Lua\AzurLaneScripts\src\Texture2D\21160.png" TargetMode="External"/><Relationship Id="rId43" Type="http://schemas.openxmlformats.org/officeDocument/2006/relationships/image" Target="../media/image22.png"/><Relationship Id="rId64" Type="http://schemas.openxmlformats.org/officeDocument/2006/relationships/image" Target="file:///D:\__Study\Projects\Lua\AzurLaneScripts\src\Texture2D\55300.png" TargetMode="External"/><Relationship Id="rId118" Type="http://schemas.openxmlformats.org/officeDocument/2006/relationships/image" Target="file:///D:\__Study\Projects\Lua\AzurLaneScripts\src\Texture2D\41100.png" TargetMode="External"/><Relationship Id="rId139" Type="http://schemas.openxmlformats.org/officeDocument/2006/relationships/image" Target="../media/image70.png"/><Relationship Id="rId85" Type="http://schemas.openxmlformats.org/officeDocument/2006/relationships/image" Target="../media/image43.png"/><Relationship Id="rId150" Type="http://schemas.openxmlformats.org/officeDocument/2006/relationships/image" Target="file:///D:\__Study\Projects\Lua\AzurLaneScripts\src\Texture2D\42000.png" TargetMode="External"/><Relationship Id="rId171" Type="http://schemas.openxmlformats.org/officeDocument/2006/relationships/image" Target="../media/image86.png"/><Relationship Id="rId192" Type="http://schemas.openxmlformats.org/officeDocument/2006/relationships/image" Target="../media/image96.png"/><Relationship Id="rId206" Type="http://schemas.openxmlformats.org/officeDocument/2006/relationships/image" Target="../media/image103.png"/><Relationship Id="rId227" Type="http://schemas.openxmlformats.org/officeDocument/2006/relationships/image" Target="file:///D:\__Study\Projects\Lua\AzurLaneScripts\src\Texture2D\23200.png" TargetMode="External"/><Relationship Id="rId12" Type="http://schemas.openxmlformats.org/officeDocument/2006/relationships/image" Target="file:///D:\__Study\Projects\Lua\AzurLaneScripts\src\Texture2D\21200.png" TargetMode="External"/><Relationship Id="rId33" Type="http://schemas.openxmlformats.org/officeDocument/2006/relationships/image" Target="../media/image17.png"/><Relationship Id="rId108" Type="http://schemas.openxmlformats.org/officeDocument/2006/relationships/image" Target="file:///D:\__Study\Projects\Lua\AzurLaneScripts\src\Texture2D\50800.png" TargetMode="External"/><Relationship Id="rId129" Type="http://schemas.openxmlformats.org/officeDocument/2006/relationships/image" Target="../media/image65.png"/><Relationship Id="rId54" Type="http://schemas.openxmlformats.org/officeDocument/2006/relationships/image" Target="file:///D:\__Study\Projects\Lua\AzurLaneScripts\src\Texture2D\24160.png" TargetMode="External"/><Relationship Id="rId75" Type="http://schemas.openxmlformats.org/officeDocument/2006/relationships/image" Target="../media/image38.png"/><Relationship Id="rId96" Type="http://schemas.openxmlformats.org/officeDocument/2006/relationships/image" Target="file:///D:\__Study\Projects\Lua\AzurLaneScripts\src\Texture2D\32300.png" TargetMode="External"/><Relationship Id="rId140" Type="http://schemas.openxmlformats.org/officeDocument/2006/relationships/image" Target="file:///D:\__Study\Projects\Lua\AzurLaneScripts\src\Texture2D\41000.png" TargetMode="External"/><Relationship Id="rId161" Type="http://schemas.openxmlformats.org/officeDocument/2006/relationships/image" Target="../media/image81.png"/><Relationship Id="rId182" Type="http://schemas.openxmlformats.org/officeDocument/2006/relationships/image" Target="../media/image91.png"/><Relationship Id="rId217" Type="http://schemas.openxmlformats.org/officeDocument/2006/relationships/image" Target="file:///D:\__Study\Projects\Lua\AzurLaneScripts\src\Texture2D\24060.png" TargetMode="External"/><Relationship Id="rId6" Type="http://schemas.openxmlformats.org/officeDocument/2006/relationships/image" Target="file:///D:\__Study\Projects\Lua\AzurLaneScripts\src\Texture2D\55480.png" TargetMode="External"/><Relationship Id="rId23" Type="http://schemas.openxmlformats.org/officeDocument/2006/relationships/image" Target="../media/image12.png"/><Relationship Id="rId119" Type="http://schemas.openxmlformats.org/officeDocument/2006/relationships/image" Target="../media/image60.png"/><Relationship Id="rId44" Type="http://schemas.openxmlformats.org/officeDocument/2006/relationships/image" Target="file:///D:\__Study\Projects\Lua\AzurLaneScripts\src\Texture2D\50200.png" TargetMode="External"/><Relationship Id="rId65" Type="http://schemas.openxmlformats.org/officeDocument/2006/relationships/image" Target="../media/image33.png"/><Relationship Id="rId86" Type="http://schemas.openxmlformats.org/officeDocument/2006/relationships/image" Target="file:///D:\__Study\Projects\Lua\AzurLaneScripts\src\Texture2D\12100.png" TargetMode="External"/><Relationship Id="rId130" Type="http://schemas.openxmlformats.org/officeDocument/2006/relationships/image" Target="file:///D:\__Study\Projects\Lua\AzurLaneScripts\src\Texture2D\31180.png" TargetMode="External"/><Relationship Id="rId151" Type="http://schemas.openxmlformats.org/officeDocument/2006/relationships/image" Target="../media/image76.png"/><Relationship Id="rId172" Type="http://schemas.openxmlformats.org/officeDocument/2006/relationships/image" Target="file:///D:\__Study\Projects\Lua\AzurLaneScripts\src\Texture2D\34180.png" TargetMode="External"/><Relationship Id="rId193" Type="http://schemas.openxmlformats.org/officeDocument/2006/relationships/image" Target="file:///D:\__Study\Projects\Lua\AzurLaneScripts\src\Texture2D\33060.png" TargetMode="External"/><Relationship Id="rId207" Type="http://schemas.openxmlformats.org/officeDocument/2006/relationships/image" Target="file:///D:\__Study\Projects\Lua\AzurLaneScripts\src\Texture2D\22260.png" TargetMode="External"/><Relationship Id="rId228" Type="http://schemas.openxmlformats.org/officeDocument/2006/relationships/image" Target="../media/image114.png"/><Relationship Id="rId13" Type="http://schemas.openxmlformats.org/officeDocument/2006/relationships/image" Target="../media/image7.png"/><Relationship Id="rId109" Type="http://schemas.openxmlformats.org/officeDocument/2006/relationships/image" Target="../media/image55.png"/><Relationship Id="rId34" Type="http://schemas.openxmlformats.org/officeDocument/2006/relationships/image" Target="file:///D:\__Study\Projects\Lua\AzurLaneScripts\src\Texture2D\14400.png" TargetMode="External"/><Relationship Id="rId55" Type="http://schemas.openxmlformats.org/officeDocument/2006/relationships/image" Target="../media/image28.png"/><Relationship Id="rId76" Type="http://schemas.openxmlformats.org/officeDocument/2006/relationships/image" Target="file:///D:\__Study\Projects\Lua\AzurLaneScripts\src\Texture2D\44300.png" TargetMode="External"/><Relationship Id="rId97" Type="http://schemas.openxmlformats.org/officeDocument/2006/relationships/image" Target="../media/image49.png"/><Relationship Id="rId120" Type="http://schemas.openxmlformats.org/officeDocument/2006/relationships/image" Target="file:///D:\__Study\Projects\Lua\AzurLaneScripts\src\Texture2D\32060.png" TargetMode="External"/><Relationship Id="rId141" Type="http://schemas.openxmlformats.org/officeDocument/2006/relationships/image" Target="../media/image71.png"/><Relationship Id="rId7" Type="http://schemas.openxmlformats.org/officeDocument/2006/relationships/image" Target="../media/image4.png"/><Relationship Id="rId162" Type="http://schemas.openxmlformats.org/officeDocument/2006/relationships/image" Target="file:///D:\__Study\Projects\Lua\AzurLaneScripts\src\Texture2D\22060.png" TargetMode="External"/><Relationship Id="rId183" Type="http://schemas.openxmlformats.org/officeDocument/2006/relationships/image" Target="file:///D:\__Study\Projects\Lua\AzurLaneScripts\src\Texture2D\44200.png" TargetMode="External"/><Relationship Id="rId218" Type="http://schemas.openxmlformats.org/officeDocument/2006/relationships/image" Target="../media/image109.png"/><Relationship Id="rId24" Type="http://schemas.openxmlformats.org/officeDocument/2006/relationships/image" Target="file:///D:\__Study\Projects\Lua\AzurLaneScripts\src\Texture2D\14380.png" TargetMode="External"/><Relationship Id="rId45" Type="http://schemas.openxmlformats.org/officeDocument/2006/relationships/image" Target="../media/image23.png"/><Relationship Id="rId66" Type="http://schemas.openxmlformats.org/officeDocument/2006/relationships/image" Target="file:///D:\__Study\Projects\Lua\AzurLaneScripts\src\Texture2D\41060.png" TargetMode="External"/><Relationship Id="rId87" Type="http://schemas.openxmlformats.org/officeDocument/2006/relationships/image" Target="../media/image44.png"/><Relationship Id="rId110" Type="http://schemas.openxmlformats.org/officeDocument/2006/relationships/image" Target="file:///D:\__Study\Projects\Lua\AzurLaneScripts\src\Texture2D\13100.png" TargetMode="External"/><Relationship Id="rId131" Type="http://schemas.openxmlformats.org/officeDocument/2006/relationships/image" Target="../media/image66.png"/><Relationship Id="rId152" Type="http://schemas.openxmlformats.org/officeDocument/2006/relationships/image" Target="file:///D:\__Study\Projects\Lua\AzurLaneScripts\src\Texture2D\32000.png" TargetMode="External"/><Relationship Id="rId173" Type="http://schemas.openxmlformats.org/officeDocument/2006/relationships/image" Target="../media/image87.png"/><Relationship Id="rId194" Type="http://schemas.openxmlformats.org/officeDocument/2006/relationships/image" Target="../media/image97.png"/><Relationship Id="rId208" Type="http://schemas.openxmlformats.org/officeDocument/2006/relationships/image" Target="../media/image104.png"/><Relationship Id="rId229" Type="http://schemas.openxmlformats.org/officeDocument/2006/relationships/image" Target="file:///D:\__Study\Projects\Lua\AzurLaneScripts\src\Texture2D\51000.png" TargetMode="External"/><Relationship Id="rId14" Type="http://schemas.openxmlformats.org/officeDocument/2006/relationships/image" Target="file:///D:\__Study\Projects\Lua\AzurLaneScripts\src\Texture2D\14200.png" TargetMode="External"/><Relationship Id="rId35" Type="http://schemas.openxmlformats.org/officeDocument/2006/relationships/image" Target="../media/image18.png"/><Relationship Id="rId56" Type="http://schemas.openxmlformats.org/officeDocument/2006/relationships/image" Target="file:///D:\__Study\Projects\Lua\AzurLaneScripts\src\Texture2D\85300.png" TargetMode="External"/><Relationship Id="rId77" Type="http://schemas.openxmlformats.org/officeDocument/2006/relationships/image" Target="../media/image39.png"/><Relationship Id="rId100" Type="http://schemas.openxmlformats.org/officeDocument/2006/relationships/image" Target="file:///D:\__Study\Projects\Lua\AzurLaneScripts\src\Texture2D\34100.png" TargetMode="External"/><Relationship Id="rId8" Type="http://schemas.openxmlformats.org/officeDocument/2006/relationships/image" Target="file:///D:\__Study\Projects\Lua\AzurLaneScripts\src\Texture2D\21460.png" TargetMode="External"/><Relationship Id="rId98" Type="http://schemas.openxmlformats.org/officeDocument/2006/relationships/image" Target="file:///D:\__Study\Projects\Lua\AzurLaneScripts\src\Texture2D\34000.png" TargetMode="External"/><Relationship Id="rId121" Type="http://schemas.openxmlformats.org/officeDocument/2006/relationships/image" Target="../media/image61.png"/><Relationship Id="rId142" Type="http://schemas.openxmlformats.org/officeDocument/2006/relationships/image" Target="file:///D:\__Study\Projects\Lua\AzurLaneScripts\src\Texture2D\31100.png" TargetMode="External"/><Relationship Id="rId163" Type="http://schemas.openxmlformats.org/officeDocument/2006/relationships/image" Target="../media/image82.png"/><Relationship Id="rId184" Type="http://schemas.openxmlformats.org/officeDocument/2006/relationships/image" Target="../media/image92.png"/><Relationship Id="rId219" Type="http://schemas.openxmlformats.org/officeDocument/2006/relationships/image" Target="file:///D:\__Study\Projects\Lua\AzurLaneScripts\src\Texture2D\14260.png" TargetMode="External"/><Relationship Id="rId230" Type="http://schemas.openxmlformats.org/officeDocument/2006/relationships/image" Target="../media/image115.png"/><Relationship Id="rId25" Type="http://schemas.openxmlformats.org/officeDocument/2006/relationships/image" Target="../media/image13.png"/><Relationship Id="rId46" Type="http://schemas.openxmlformats.org/officeDocument/2006/relationships/image" Target="file:///D:\__Study\Projects\Lua\AzurLaneScripts\src\Texture2D\44100.png" TargetMode="External"/><Relationship Id="rId67" Type="http://schemas.openxmlformats.org/officeDocument/2006/relationships/image" Target="../media/image34.png"/><Relationship Id="rId116" Type="http://schemas.openxmlformats.org/officeDocument/2006/relationships/image" Target="file:///D:\__Study\Projects\Lua\AzurLaneScripts\src\Texture2D\22000.png" TargetMode="External"/><Relationship Id="rId137" Type="http://schemas.openxmlformats.org/officeDocument/2006/relationships/image" Target="../media/image69.png"/><Relationship Id="rId158" Type="http://schemas.openxmlformats.org/officeDocument/2006/relationships/image" Target="file:///D:\__Study\Projects\Lua\AzurLaneScripts\src\Texture2D\43060.png" TargetMode="External"/><Relationship Id="rId20" Type="http://schemas.openxmlformats.org/officeDocument/2006/relationships/image" Target="file:///D:\__Study\Projects\Lua\AzurLaneScripts\src\Texture2D\50780.png" TargetMode="External"/><Relationship Id="rId41" Type="http://schemas.openxmlformats.org/officeDocument/2006/relationships/image" Target="../media/image21.png"/><Relationship Id="rId62" Type="http://schemas.openxmlformats.org/officeDocument/2006/relationships/image" Target="file:///D:\__Study\Projects\Lua\AzurLaneScripts\src\Texture2D\41160.png" TargetMode="External"/><Relationship Id="rId83" Type="http://schemas.openxmlformats.org/officeDocument/2006/relationships/image" Target="../media/image42.png"/><Relationship Id="rId88" Type="http://schemas.openxmlformats.org/officeDocument/2006/relationships/image" Target="file:///D:\__Study\Projects\Lua\AzurLaneScripts\src\Texture2D\32100.png" TargetMode="External"/><Relationship Id="rId111" Type="http://schemas.openxmlformats.org/officeDocument/2006/relationships/image" Target="../media/image56.png"/><Relationship Id="rId132" Type="http://schemas.openxmlformats.org/officeDocument/2006/relationships/image" Target="file:///D:\__Study\Projects\Lua\AzurLaneScripts\src\Texture2D\7000.png" TargetMode="External"/><Relationship Id="rId153" Type="http://schemas.openxmlformats.org/officeDocument/2006/relationships/image" Target="../media/image77.png"/><Relationship Id="rId174" Type="http://schemas.openxmlformats.org/officeDocument/2006/relationships/image" Target="file:///D:\__Study\Projects\Lua\AzurLaneScripts\src\Texture2D\24200.png" TargetMode="External"/><Relationship Id="rId179" Type="http://schemas.openxmlformats.org/officeDocument/2006/relationships/image" Target="file:///D:\__Study\Projects\Lua\AzurLaneScripts\src\Texture2D\50100.png" TargetMode="External"/><Relationship Id="rId195" Type="http://schemas.openxmlformats.org/officeDocument/2006/relationships/image" Target="file:///D:\__Study\Projects\Lua\AzurLaneScripts\src\Texture2D\55460.png" TargetMode="External"/><Relationship Id="rId209" Type="http://schemas.openxmlformats.org/officeDocument/2006/relationships/image" Target="file:///D:\__Study\Projects\Lua\AzurLaneScripts\src\Texture2D\14160.png" TargetMode="External"/><Relationship Id="rId190" Type="http://schemas.openxmlformats.org/officeDocument/2006/relationships/image" Target="../media/image95.png"/><Relationship Id="rId204" Type="http://schemas.openxmlformats.org/officeDocument/2006/relationships/image" Target="../media/image102.png"/><Relationship Id="rId220" Type="http://schemas.openxmlformats.org/officeDocument/2006/relationships/image" Target="../media/image110.png"/><Relationship Id="rId225" Type="http://schemas.openxmlformats.org/officeDocument/2006/relationships/image" Target="file:///D:\__Study\Projects\Lua\AzurLaneScripts\src\Texture2D\21300.png" TargetMode="External"/><Relationship Id="rId15" Type="http://schemas.openxmlformats.org/officeDocument/2006/relationships/image" Target="../media/image8.png"/><Relationship Id="rId36" Type="http://schemas.openxmlformats.org/officeDocument/2006/relationships/image" Target="file:///D:\__Study\Projects\Lua\AzurLaneScripts\src\Texture2D\21600.png" TargetMode="External"/><Relationship Id="rId57" Type="http://schemas.openxmlformats.org/officeDocument/2006/relationships/image" Target="../media/image29.png"/><Relationship Id="rId106" Type="http://schemas.openxmlformats.org/officeDocument/2006/relationships/image" Target="file:///D:\__Study\Projects\Lua\AzurLaneScripts\src\Texture2D\34300.png" TargetMode="External"/><Relationship Id="rId127" Type="http://schemas.openxmlformats.org/officeDocument/2006/relationships/image" Target="../media/image64.png"/><Relationship Id="rId10" Type="http://schemas.openxmlformats.org/officeDocument/2006/relationships/image" Target="file:///D:\__Study\Projects\Lua\AzurLaneScripts\src\Texture2D\85440.png" TargetMode="External"/><Relationship Id="rId31" Type="http://schemas.openxmlformats.org/officeDocument/2006/relationships/image" Target="../media/image16.png"/><Relationship Id="rId52" Type="http://schemas.openxmlformats.org/officeDocument/2006/relationships/image" Target="file:///D:\__Study\Projects\Lua\AzurLaneScripts\src\Texture2D\42100.png" TargetMode="External"/><Relationship Id="rId73" Type="http://schemas.openxmlformats.org/officeDocument/2006/relationships/image" Target="../media/image37.png"/><Relationship Id="rId78" Type="http://schemas.openxmlformats.org/officeDocument/2006/relationships/image" Target="file:///D:\__Study\Projects\Lua\AzurLaneScripts\src\Texture2D\33080.png" TargetMode="External"/><Relationship Id="rId94" Type="http://schemas.openxmlformats.org/officeDocument/2006/relationships/image" Target="file:///D:\__Study\Projects\Lua\AzurLaneScripts\src\Texture2D\34200.png" TargetMode="External"/><Relationship Id="rId99" Type="http://schemas.openxmlformats.org/officeDocument/2006/relationships/image" Target="../media/image50.png"/><Relationship Id="rId101" Type="http://schemas.openxmlformats.org/officeDocument/2006/relationships/image" Target="../media/image51.png"/><Relationship Id="rId122" Type="http://schemas.openxmlformats.org/officeDocument/2006/relationships/image" Target="file:///D:\__Study\Projects\Lua\AzurLaneScripts\src\Texture2D\23120.png" TargetMode="External"/><Relationship Id="rId143" Type="http://schemas.openxmlformats.org/officeDocument/2006/relationships/image" Target="../media/image72.png"/><Relationship Id="rId148" Type="http://schemas.openxmlformats.org/officeDocument/2006/relationships/image" Target="file:///D:\__Study\Projects\Lua\AzurLaneScripts\src\Texture2D\31160.png" TargetMode="External"/><Relationship Id="rId164" Type="http://schemas.openxmlformats.org/officeDocument/2006/relationships/image" Target="file:///D:\__Study\Projects\Lua\AzurLaneScripts\src\Texture2D\31260.png" TargetMode="External"/><Relationship Id="rId169" Type="http://schemas.openxmlformats.org/officeDocument/2006/relationships/image" Target="../media/image85.png"/><Relationship Id="rId185" Type="http://schemas.openxmlformats.org/officeDocument/2006/relationships/image" Target="file:///D:\__Study\Projects\Lua\AzurLaneScripts\src\Texture2D\11000.png" TargetMode="External"/><Relationship Id="rId4" Type="http://schemas.openxmlformats.org/officeDocument/2006/relationships/image" Target="file:///D:\__Study\Projects\Lua\AzurLaneScripts\src\Texture2D\14300.png" TargetMode="External"/><Relationship Id="rId9" Type="http://schemas.openxmlformats.org/officeDocument/2006/relationships/image" Target="../media/image5.png"/><Relationship Id="rId180" Type="http://schemas.openxmlformats.org/officeDocument/2006/relationships/image" Target="../media/image90.png"/><Relationship Id="rId210" Type="http://schemas.openxmlformats.org/officeDocument/2006/relationships/image" Target="../media/image105.png"/><Relationship Id="rId215" Type="http://schemas.openxmlformats.org/officeDocument/2006/relationships/image" Target="file:///D:\__Study\Projects\Lua\AzurLaneScripts\src\Texture2D\12160.png" TargetMode="External"/><Relationship Id="rId26" Type="http://schemas.openxmlformats.org/officeDocument/2006/relationships/image" Target="file:///D:\__Study\Projects\Lua\AzurLaneScripts\src\Texture2D\43000.png" TargetMode="External"/><Relationship Id="rId231" Type="http://schemas.openxmlformats.org/officeDocument/2006/relationships/image" Target="file:///D:\__Study\Projects\Lua\AzurLaneScripts\src\Texture2D\21000.png" TargetMode="External"/><Relationship Id="rId47" Type="http://schemas.openxmlformats.org/officeDocument/2006/relationships/image" Target="../media/image24.png"/><Relationship Id="rId68" Type="http://schemas.openxmlformats.org/officeDocument/2006/relationships/image" Target="file:///D:\__Study\Projects\Lua\AzurLaneScripts\src\Texture2D\42200.png" TargetMode="External"/><Relationship Id="rId89" Type="http://schemas.openxmlformats.org/officeDocument/2006/relationships/image" Target="../media/image45.png"/><Relationship Id="rId112" Type="http://schemas.openxmlformats.org/officeDocument/2006/relationships/image" Target="file:///D:\__Study\Projects\Lua\AzurLaneScripts\src\Texture2D\14000.png" TargetMode="External"/><Relationship Id="rId133" Type="http://schemas.openxmlformats.org/officeDocument/2006/relationships/image" Target="../media/image67.png"/><Relationship Id="rId154" Type="http://schemas.openxmlformats.org/officeDocument/2006/relationships/image" Target="file:///D:\__Study\Projects\Lua\AzurLaneScripts\src\Texture2D\23000.png" TargetMode="External"/><Relationship Id="rId175" Type="http://schemas.openxmlformats.org/officeDocument/2006/relationships/image" Target="../media/image88.png"/><Relationship Id="rId196" Type="http://schemas.openxmlformats.org/officeDocument/2006/relationships/image" Target="../media/image98.png"/><Relationship Id="rId200" Type="http://schemas.openxmlformats.org/officeDocument/2006/relationships/image" Target="../media/image100.png"/><Relationship Id="rId16" Type="http://schemas.openxmlformats.org/officeDocument/2006/relationships/image" Target="file:///D:\__Study\Projects\Lua\AzurLaneScripts\src\Texture2D\14360.png" TargetMode="External"/><Relationship Id="rId221" Type="http://schemas.openxmlformats.org/officeDocument/2006/relationships/image" Target="file:///D:\__Study\Projects\Lua\AzurLaneScripts\src\Texture2D\14100.png" TargetMode="External"/><Relationship Id="rId37" Type="http://schemas.openxmlformats.org/officeDocument/2006/relationships/image" Target="../media/image19.png"/><Relationship Id="rId58" Type="http://schemas.openxmlformats.org/officeDocument/2006/relationships/image" Target="file:///D:\__Study\Projects\Lua\AzurLaneScripts\src\Texture2D\11100.png" TargetMode="External"/><Relationship Id="rId79" Type="http://schemas.openxmlformats.org/officeDocument/2006/relationships/image" Target="../media/image40.png"/><Relationship Id="rId102" Type="http://schemas.openxmlformats.org/officeDocument/2006/relationships/image" Target="file:///D:\__Study\Projects\Lua\AzurLaneScripts\src\Texture2D\50700.png" TargetMode="External"/><Relationship Id="rId123" Type="http://schemas.openxmlformats.org/officeDocument/2006/relationships/image" Target="../media/image62.png"/><Relationship Id="rId144" Type="http://schemas.openxmlformats.org/officeDocument/2006/relationships/image" Target="file:///D:\__Study\Projects\Lua\AzurLaneScripts\src\Texture2D\24300.png" TargetMode="External"/><Relationship Id="rId90" Type="http://schemas.openxmlformats.org/officeDocument/2006/relationships/image" Target="file:///D:\__Study\Projects\Lua\AzurLaneScripts\src\Texture2D\42300.png" TargetMode="External"/><Relationship Id="rId165" Type="http://schemas.openxmlformats.org/officeDocument/2006/relationships/image" Target="../media/image83.png"/><Relationship Id="rId186" Type="http://schemas.openxmlformats.org/officeDocument/2006/relationships/image" Target="../media/image93.png"/><Relationship Id="rId211" Type="http://schemas.openxmlformats.org/officeDocument/2006/relationships/image" Target="file:///D:\__Study\Projects\Lua\AzurLaneScripts\src\Texture2D\12060.png" TargetMode="External"/><Relationship Id="rId27" Type="http://schemas.openxmlformats.org/officeDocument/2006/relationships/image" Target="../media/image14.png"/><Relationship Id="rId48" Type="http://schemas.openxmlformats.org/officeDocument/2006/relationships/image" Target="file:///D:\__Study\Projects\Lua\AzurLaneScripts\src\Texture2D\24100.png" TargetMode="External"/><Relationship Id="rId69" Type="http://schemas.openxmlformats.org/officeDocument/2006/relationships/image" Target="../media/image35.png"/><Relationship Id="rId113" Type="http://schemas.openxmlformats.org/officeDocument/2006/relationships/image" Target="../media/image57.png"/><Relationship Id="rId134" Type="http://schemas.openxmlformats.org/officeDocument/2006/relationships/image" Target="file:///D:\__Study\Projects\Lua\AzurLaneScripts\src\Texture2D\22100.png" TargetMode="External"/><Relationship Id="rId80" Type="http://schemas.openxmlformats.org/officeDocument/2006/relationships/image" Target="file:///D:\__Study\Projects\Lua\AzurLaneScripts\src\Texture2D\50400.png" TargetMode="External"/><Relationship Id="rId155" Type="http://schemas.openxmlformats.org/officeDocument/2006/relationships/image" Target="../media/image78.png"/><Relationship Id="rId176" Type="http://schemas.openxmlformats.org/officeDocument/2006/relationships/image" Target="file:///D:\__Study\Projects\Lua\AzurLaneScripts\src\Texture2D\50000.png" TargetMode="External"/><Relationship Id="rId197" Type="http://schemas.openxmlformats.org/officeDocument/2006/relationships/image" Target="file:///D:\__Study\Projects\Lua\AzurLaneScripts\src\Texture2D\23100.png" TargetMode="External"/><Relationship Id="rId201" Type="http://schemas.openxmlformats.org/officeDocument/2006/relationships/image" Target="file:///D:\__Study\Projects\Lua\AzurLaneScripts\src\Texture2D\33100.png" TargetMode="External"/><Relationship Id="rId222" Type="http://schemas.openxmlformats.org/officeDocument/2006/relationships/image" Target="../media/image111.png"/><Relationship Id="rId17" Type="http://schemas.openxmlformats.org/officeDocument/2006/relationships/image" Target="../media/image9.png"/><Relationship Id="rId38" Type="http://schemas.openxmlformats.org/officeDocument/2006/relationships/image" Target="file:///D:\__Study\Projects\Lua\AzurLaneScripts\src\Texture2D\42060.png" TargetMode="External"/><Relationship Id="rId59" Type="http://schemas.openxmlformats.org/officeDocument/2006/relationships/image" Target="../media/image30.png"/><Relationship Id="rId103" Type="http://schemas.openxmlformats.org/officeDocument/2006/relationships/image" Target="../media/image52.png"/><Relationship Id="rId124" Type="http://schemas.openxmlformats.org/officeDocument/2006/relationships/image" Target="file:///D:\__Study\Projects\Lua\AzurLaneScripts\src\Texture2D\31060.png" TargetMode="External"/><Relationship Id="rId70" Type="http://schemas.openxmlformats.org/officeDocument/2006/relationships/image" Target="file:///D:\__Study\Projects\Lua\AzurLaneScripts\src\Texture2D\34060.png" TargetMode="External"/><Relationship Id="rId91" Type="http://schemas.openxmlformats.org/officeDocument/2006/relationships/image" Target="../media/image46.png"/><Relationship Id="rId145" Type="http://schemas.openxmlformats.org/officeDocument/2006/relationships/image" Target="../media/image73.png"/><Relationship Id="rId166" Type="http://schemas.openxmlformats.org/officeDocument/2006/relationships/image" Target="file:///D:\__Study\Projects\Lua\AzurLaneScripts\src\Texture2D\44000.png" TargetMode="External"/><Relationship Id="rId187" Type="http://schemas.openxmlformats.org/officeDocument/2006/relationships/image" Target="file:///D:\__Study\Projects\Lua\AzurLaneScripts\src\Texture2D\14180.png" TargetMode="External"/><Relationship Id="rId1" Type="http://schemas.openxmlformats.org/officeDocument/2006/relationships/image" Target="../media/image1.png"/><Relationship Id="rId212" Type="http://schemas.openxmlformats.org/officeDocument/2006/relationships/image" Target="../media/image106.png"/><Relationship Id="rId28" Type="http://schemas.openxmlformats.org/officeDocument/2006/relationships/image" Target="file:///D:\__Study\Projects\Lua\AzurLaneScripts\src\Texture2D\50860.png" TargetMode="External"/><Relationship Id="rId49" Type="http://schemas.openxmlformats.org/officeDocument/2006/relationships/image" Target="../media/image25.png"/><Relationship Id="rId114" Type="http://schemas.openxmlformats.org/officeDocument/2006/relationships/image" Target="file:///D:\__Study\Projects\Lua\AzurLaneScripts\src\Texture2D\30000.png" TargetMode="External"/><Relationship Id="rId60" Type="http://schemas.openxmlformats.org/officeDocument/2006/relationships/image" Target="file:///D:\__Study\Projects\Lua\AzurLaneScripts\src\Texture2D\85000.png" TargetMode="External"/><Relationship Id="rId81" Type="http://schemas.openxmlformats.org/officeDocument/2006/relationships/image" Target="../media/image41.png"/><Relationship Id="rId135" Type="http://schemas.openxmlformats.org/officeDocument/2006/relationships/image" Target="../media/image68.png"/><Relationship Id="rId156" Type="http://schemas.openxmlformats.org/officeDocument/2006/relationships/image" Target="file:///D:\__Study\Projects\Lua\AzurLaneScripts\src\Texture2D\7320.png" TargetMode="External"/><Relationship Id="rId177" Type="http://schemas.openxmlformats.org/officeDocument/2006/relationships/image" Target="file:///D:\__Study\Projects\Lua\AzurLaneScripts\src\Texture2D\43100.png" TargetMode="External"/><Relationship Id="rId198" Type="http://schemas.openxmlformats.org/officeDocument/2006/relationships/image" Target="../media/image99.png"/><Relationship Id="rId202" Type="http://schemas.openxmlformats.org/officeDocument/2006/relationships/image" Target="../media/image101.png"/><Relationship Id="rId223" Type="http://schemas.openxmlformats.org/officeDocument/2006/relationships/image" Target="file:///D:\__Study\Projects\Lua\AzurLaneScripts\src\Texture2D\12000.png" TargetMode="External"/><Relationship Id="rId18" Type="http://schemas.openxmlformats.org/officeDocument/2006/relationships/image" Target="file:///D:\__Study\Projects\Lua\AzurLaneScripts\src\Texture2D\21500.png" TargetMode="External"/><Relationship Id="rId39" Type="http://schemas.openxmlformats.org/officeDocument/2006/relationships/image" Target="../media/image20.png"/><Relationship Id="rId50" Type="http://schemas.openxmlformats.org/officeDocument/2006/relationships/image" Target="file:///D:\__Study\Projects\Lua\AzurLaneScripts\src\Texture2D\13000.png" TargetMode="External"/><Relationship Id="rId104" Type="http://schemas.openxmlformats.org/officeDocument/2006/relationships/image" Target="file:///D:\__Study\Projects\Lua\AzurLaneScripts\src\Texture2D\14500.png" TargetMode="External"/><Relationship Id="rId125" Type="http://schemas.openxmlformats.org/officeDocument/2006/relationships/image" Target="../media/image63.png"/><Relationship Id="rId146" Type="http://schemas.openxmlformats.org/officeDocument/2006/relationships/image" Target="file:///D:\__Study\Projects\Lua\AzurLaneScripts\src\Texture2D\13060.png" TargetMode="External"/><Relationship Id="rId167" Type="http://schemas.openxmlformats.org/officeDocument/2006/relationships/image" Target="../media/image84.png"/><Relationship Id="rId188" Type="http://schemas.openxmlformats.org/officeDocument/2006/relationships/image" Target="../media/image94.png"/><Relationship Id="rId71" Type="http://schemas.openxmlformats.org/officeDocument/2006/relationships/image" Target="../media/image36.png"/><Relationship Id="rId92" Type="http://schemas.openxmlformats.org/officeDocument/2006/relationships/image" Target="file:///D:\__Study\Projects\Lua\AzurLaneScripts\src\Texture2D\13160.png" TargetMode="External"/><Relationship Id="rId213" Type="http://schemas.openxmlformats.org/officeDocument/2006/relationships/image" Target="file:///D:\__Study\Projects\Lua\AzurLaneScripts\src\Texture2D\7100.png" TargetMode="External"/><Relationship Id="rId2" Type="http://schemas.openxmlformats.org/officeDocument/2006/relationships/image" Target="file:///D:\__Study\Projects\Lua\AzurLaneScripts\src\Texture2D\21400.png" TargetMode="External"/><Relationship Id="rId29" Type="http://schemas.openxmlformats.org/officeDocument/2006/relationships/image" Target="../media/image15.png"/><Relationship Id="rId40" Type="http://schemas.openxmlformats.org/officeDocument/2006/relationships/image" Target="file:///D:\__Study\Projects\Lua\AzurLaneScripts\src\Texture2D\7200.png" TargetMode="External"/><Relationship Id="rId115" Type="http://schemas.openxmlformats.org/officeDocument/2006/relationships/image" Target="../media/image58.png"/><Relationship Id="rId136" Type="http://schemas.openxmlformats.org/officeDocument/2006/relationships/image" Target="file:///D:\__Study\Projects\Lua\AzurLaneScripts\src\Texture2D\85120.png" TargetMode="External"/><Relationship Id="rId157" Type="http://schemas.openxmlformats.org/officeDocument/2006/relationships/image" Target="../media/image79.png"/><Relationship Id="rId178" Type="http://schemas.openxmlformats.org/officeDocument/2006/relationships/image" Target="../media/image89.png"/><Relationship Id="rId61" Type="http://schemas.openxmlformats.org/officeDocument/2006/relationships/image" Target="../media/image31.png"/><Relationship Id="rId82" Type="http://schemas.openxmlformats.org/officeDocument/2006/relationships/image" Target="file:///D:\__Study\Projects\Lua\AzurLaneScripts\src\Texture2D\31000.png" TargetMode="External"/><Relationship Id="rId199" Type="http://schemas.openxmlformats.org/officeDocument/2006/relationships/image" Target="file:///D:\__Study\Projects\Lua\AzurLaneScripts\src\Texture2D\22200.png" TargetMode="External"/><Relationship Id="rId203" Type="http://schemas.openxmlformats.org/officeDocument/2006/relationships/image" Target="file:///D:\__Study\Projects\Lua\AzurLaneScripts\src\Texture2D\85420.png" TargetMode="External"/><Relationship Id="rId19" Type="http://schemas.openxmlformats.org/officeDocument/2006/relationships/image" Target="../media/image10.png"/><Relationship Id="rId224" Type="http://schemas.openxmlformats.org/officeDocument/2006/relationships/image" Target="../media/image112.png"/><Relationship Id="rId30" Type="http://schemas.openxmlformats.org/officeDocument/2006/relationships/image" Target="file:///D:\__Study\Projects\Lua\AzurLaneScripts\src\Texture2D\55200.png" TargetMode="External"/><Relationship Id="rId105" Type="http://schemas.openxmlformats.org/officeDocument/2006/relationships/image" Target="../media/image53.png"/><Relationship Id="rId126" Type="http://schemas.openxmlformats.org/officeDocument/2006/relationships/image" Target="file:///D:\__Study\Projects\Lua\AzurLaneScripts\src\Texture2D\12200.png" TargetMode="External"/><Relationship Id="rId147" Type="http://schemas.openxmlformats.org/officeDocument/2006/relationships/image" Target="../media/image74.png"/><Relationship Id="rId168" Type="http://schemas.openxmlformats.org/officeDocument/2006/relationships/image" Target="file:///D:\__Study\Projects\Lua\AzurLaneScripts\src\Texture2D\7340.png" TargetMode="External"/><Relationship Id="rId51" Type="http://schemas.openxmlformats.org/officeDocument/2006/relationships/image" Target="../media/image26.png"/><Relationship Id="rId72" Type="http://schemas.openxmlformats.org/officeDocument/2006/relationships/image" Target="file:///D:\__Study\Projects\Lua\AzurLaneScripts\src\Texture2D\55400.png" TargetMode="External"/><Relationship Id="rId93" Type="http://schemas.openxmlformats.org/officeDocument/2006/relationships/image" Target="../media/image47.png"/><Relationship Id="rId189" Type="http://schemas.openxmlformats.org/officeDocument/2006/relationships/image" Target="file:///D:\__Study\Projects\Lua\AzurLaneScripts\src\Texture2D\33000.png" TargetMode="External"/><Relationship Id="rId3" Type="http://schemas.openxmlformats.org/officeDocument/2006/relationships/image" Target="../media/image2.png"/><Relationship Id="rId214" Type="http://schemas.openxmlformats.org/officeDocument/2006/relationships/image" Target="../media/image107.png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file:///D:\__Study\Projects\Lua\AzurLaneScripts\src\Texture2D\50600.png" TargetMode="External"/><Relationship Id="rId21" Type="http://schemas.openxmlformats.org/officeDocument/2006/relationships/image" Target="../media/image125.png"/><Relationship Id="rId42" Type="http://schemas.openxmlformats.org/officeDocument/2006/relationships/image" Target="file:///D:\__Study\Projects\Lua\AzurLaneScripts\src\Texture2D\16100.png" TargetMode="External"/><Relationship Id="rId47" Type="http://schemas.openxmlformats.org/officeDocument/2006/relationships/image" Target="../media/image138.png"/><Relationship Id="rId63" Type="http://schemas.openxmlformats.org/officeDocument/2006/relationships/image" Target="../media/image146.png"/><Relationship Id="rId68" Type="http://schemas.openxmlformats.org/officeDocument/2006/relationships/image" Target="file:///D:\__Study\Projects\Lua\AzurLaneScripts\src\Texture2D\26300.png" TargetMode="External"/><Relationship Id="rId84" Type="http://schemas.openxmlformats.org/officeDocument/2006/relationships/image" Target="file:///D:\__Study\Projects\Lua\AzurLaneScripts\src\Texture2D\46360.png" TargetMode="External"/><Relationship Id="rId89" Type="http://schemas.openxmlformats.org/officeDocument/2006/relationships/image" Target="../media/image159.png"/><Relationship Id="rId16" Type="http://schemas.openxmlformats.org/officeDocument/2006/relationships/image" Target="file:///D:\__Study\Projects\Lua\AzurLaneScripts\src\Texture2D\36360.png" TargetMode="External"/><Relationship Id="rId11" Type="http://schemas.openxmlformats.org/officeDocument/2006/relationships/image" Target="../media/image120.png"/><Relationship Id="rId32" Type="http://schemas.openxmlformats.org/officeDocument/2006/relationships/image" Target="file:///D:\__Study\Projects\Lua\AzurLaneScripts\src\Texture2D\26200.png" TargetMode="External"/><Relationship Id="rId37" Type="http://schemas.openxmlformats.org/officeDocument/2006/relationships/image" Target="../media/image133.png"/><Relationship Id="rId53" Type="http://schemas.openxmlformats.org/officeDocument/2006/relationships/image" Target="../media/image141.png"/><Relationship Id="rId58" Type="http://schemas.openxmlformats.org/officeDocument/2006/relationships/image" Target="file:///D:\__Study\Projects\Lua\AzurLaneScripts\src\Texture2D\36200.png" TargetMode="External"/><Relationship Id="rId74" Type="http://schemas.openxmlformats.org/officeDocument/2006/relationships/image" Target="file:///D:\__Study\Projects\Lua\AzurLaneScripts\src\Texture2D\36660.png" TargetMode="External"/><Relationship Id="rId79" Type="http://schemas.openxmlformats.org/officeDocument/2006/relationships/image" Target="../media/image154.png"/><Relationship Id="rId5" Type="http://schemas.openxmlformats.org/officeDocument/2006/relationships/image" Target="../media/image118.png"/><Relationship Id="rId90" Type="http://schemas.openxmlformats.org/officeDocument/2006/relationships/image" Target="file:///D:\__Study\Projects\Lua\AzurLaneScripts\src\Texture2D\46100.png" TargetMode="External"/><Relationship Id="rId95" Type="http://schemas.openxmlformats.org/officeDocument/2006/relationships/image" Target="../media/image9.png"/><Relationship Id="rId22" Type="http://schemas.openxmlformats.org/officeDocument/2006/relationships/image" Target="file:///D:\__Study\Projects\Lua\AzurLaneScripts\src\Texture2D\55100.png" TargetMode="External"/><Relationship Id="rId27" Type="http://schemas.openxmlformats.org/officeDocument/2006/relationships/image" Target="../media/image128.png"/><Relationship Id="rId43" Type="http://schemas.openxmlformats.org/officeDocument/2006/relationships/image" Target="../media/image136.png"/><Relationship Id="rId48" Type="http://schemas.openxmlformats.org/officeDocument/2006/relationships/image" Target="file:///D:\__Study\Projects\Lua\AzurLaneScripts\src\Texture2D\36560.png" TargetMode="External"/><Relationship Id="rId64" Type="http://schemas.openxmlformats.org/officeDocument/2006/relationships/image" Target="file:///D:\__Study\Projects\Lua\AzurLaneScripts\src\Texture2D\36600.png" TargetMode="External"/><Relationship Id="rId69" Type="http://schemas.openxmlformats.org/officeDocument/2006/relationships/image" Target="../media/image149.png"/><Relationship Id="rId8" Type="http://schemas.openxmlformats.org/officeDocument/2006/relationships/image" Target="file:///D:\__Study\Projects\Lua\AzurLaneScripts\src\Texture2D\16300.png" TargetMode="External"/><Relationship Id="rId51" Type="http://schemas.openxmlformats.org/officeDocument/2006/relationships/image" Target="../media/image140.png"/><Relationship Id="rId72" Type="http://schemas.openxmlformats.org/officeDocument/2006/relationships/image" Target="file:///D:\__Study\Projects\Lua\AzurLaneScripts\src\Texture2D\26600.png" TargetMode="External"/><Relationship Id="rId80" Type="http://schemas.openxmlformats.org/officeDocument/2006/relationships/image" Target="file:///D:\__Study\Projects\Lua\AzurLaneScripts\src\Texture2D\16160.png" TargetMode="External"/><Relationship Id="rId85" Type="http://schemas.openxmlformats.org/officeDocument/2006/relationships/image" Target="../media/image157.png"/><Relationship Id="rId93" Type="http://schemas.openxmlformats.org/officeDocument/2006/relationships/image" Target="../media/image161.png"/><Relationship Id="rId3" Type="http://schemas.openxmlformats.org/officeDocument/2006/relationships/image" Target="../media/image117.png"/><Relationship Id="rId12" Type="http://schemas.openxmlformats.org/officeDocument/2006/relationships/image" Target="file:///D:\__Study\Projects\Lua\AzurLaneScripts\src\Texture2D\36300.png" TargetMode="External"/><Relationship Id="rId17" Type="http://schemas.openxmlformats.org/officeDocument/2006/relationships/image" Target="../media/image123.png"/><Relationship Id="rId25" Type="http://schemas.openxmlformats.org/officeDocument/2006/relationships/image" Target="../media/image127.png"/><Relationship Id="rId33" Type="http://schemas.openxmlformats.org/officeDocument/2006/relationships/image" Target="../media/image131.png"/><Relationship Id="rId38" Type="http://schemas.openxmlformats.org/officeDocument/2006/relationships/image" Target="file:///D:\__Study\Projects\Lua\AzurLaneScripts\src\Texture2D\85180.png" TargetMode="External"/><Relationship Id="rId46" Type="http://schemas.openxmlformats.org/officeDocument/2006/relationships/image" Target="file:///D:\__Study\Projects\Lua\AzurLaneScripts\src\Texture2D\26460.png" TargetMode="External"/><Relationship Id="rId59" Type="http://schemas.openxmlformats.org/officeDocument/2006/relationships/image" Target="../media/image144.png"/><Relationship Id="rId67" Type="http://schemas.openxmlformats.org/officeDocument/2006/relationships/image" Target="../media/image148.png"/><Relationship Id="rId20" Type="http://schemas.openxmlformats.org/officeDocument/2006/relationships/image" Target="file:///D:\__Study\Projects\Lua\AzurLaneScripts\src\Texture2D\46000.png" TargetMode="External"/><Relationship Id="rId41" Type="http://schemas.openxmlformats.org/officeDocument/2006/relationships/image" Target="../media/image135.png"/><Relationship Id="rId54" Type="http://schemas.openxmlformats.org/officeDocument/2006/relationships/image" Target="file:///D:\__Study\Projects\Lua\AzurLaneScripts\src\Texture2D\26000.png" TargetMode="External"/><Relationship Id="rId62" Type="http://schemas.openxmlformats.org/officeDocument/2006/relationships/image" Target="file:///D:\__Study\Projects\Lua\AzurLaneScripts\src\Texture2D\46260.png" TargetMode="External"/><Relationship Id="rId70" Type="http://schemas.openxmlformats.org/officeDocument/2006/relationships/image" Target="file:///D:\__Study\Projects\Lua\AzurLaneScripts\src\Texture2D\36100.png" TargetMode="External"/><Relationship Id="rId75" Type="http://schemas.openxmlformats.org/officeDocument/2006/relationships/image" Target="../media/image152.png"/><Relationship Id="rId83" Type="http://schemas.openxmlformats.org/officeDocument/2006/relationships/image" Target="../media/image156.png"/><Relationship Id="rId88" Type="http://schemas.openxmlformats.org/officeDocument/2006/relationships/image" Target="file:///D:\__Study\Projects\Lua\AzurLaneScripts\src\Texture2D\26620.png" TargetMode="External"/><Relationship Id="rId91" Type="http://schemas.openxmlformats.org/officeDocument/2006/relationships/image" Target="../media/image160.png"/><Relationship Id="rId96" Type="http://schemas.openxmlformats.org/officeDocument/2006/relationships/image" Target="file:///D:\__Study\Projects\Lua\AzurLaneScripts\src\Texture2D\21500.png" TargetMode="External"/><Relationship Id="rId1" Type="http://schemas.openxmlformats.org/officeDocument/2006/relationships/image" Target="../media/image116.png"/><Relationship Id="rId6" Type="http://schemas.openxmlformats.org/officeDocument/2006/relationships/image" Target="file:///D:\__Study\Projects\Lua\AzurLaneScripts\src\Texture2D\26660.png" TargetMode="External"/><Relationship Id="rId15" Type="http://schemas.openxmlformats.org/officeDocument/2006/relationships/image" Target="../media/image122.png"/><Relationship Id="rId23" Type="http://schemas.openxmlformats.org/officeDocument/2006/relationships/image" Target="../media/image126.png"/><Relationship Id="rId28" Type="http://schemas.openxmlformats.org/officeDocument/2006/relationships/image" Target="file:///D:\__Study\Projects\Lua\AzurLaneScripts\src\Texture2D\36400.png" TargetMode="External"/><Relationship Id="rId36" Type="http://schemas.openxmlformats.org/officeDocument/2006/relationships/image" Target="file:///D:\__Study\Projects\Lua\AzurLaneScripts\src\Texture2D\16400.png" TargetMode="External"/><Relationship Id="rId49" Type="http://schemas.openxmlformats.org/officeDocument/2006/relationships/image" Target="../media/image139.png"/><Relationship Id="rId57" Type="http://schemas.openxmlformats.org/officeDocument/2006/relationships/image" Target="../media/image143.png"/><Relationship Id="rId10" Type="http://schemas.openxmlformats.org/officeDocument/2006/relationships/image" Target="file:///D:\__Study\Projects\Lua\AzurLaneScripts\src\Texture2D\26400.png" TargetMode="External"/><Relationship Id="rId31" Type="http://schemas.openxmlformats.org/officeDocument/2006/relationships/image" Target="../media/image130.png"/><Relationship Id="rId44" Type="http://schemas.openxmlformats.org/officeDocument/2006/relationships/image" Target="file:///D:\__Study\Projects\Lua\AzurLaneScripts\src\Texture2D\46300.png" TargetMode="External"/><Relationship Id="rId52" Type="http://schemas.openxmlformats.org/officeDocument/2006/relationships/image" Target="file:///D:\__Study\Projects\Lua\AzurLaneScripts\src\Texture2D\36580.png" TargetMode="External"/><Relationship Id="rId60" Type="http://schemas.openxmlformats.org/officeDocument/2006/relationships/image" Target="file:///D:\__Study\Projects\Lua\AzurLaneScripts\src\Texture2D\55500.png" TargetMode="External"/><Relationship Id="rId65" Type="http://schemas.openxmlformats.org/officeDocument/2006/relationships/image" Target="../media/image147.png"/><Relationship Id="rId73" Type="http://schemas.openxmlformats.org/officeDocument/2006/relationships/image" Target="../media/image151.png"/><Relationship Id="rId78" Type="http://schemas.openxmlformats.org/officeDocument/2006/relationships/image" Target="file:///D:\__Study\Projects\Lua\AzurLaneScripts\src\Texture2D\6100.png" TargetMode="External"/><Relationship Id="rId81" Type="http://schemas.openxmlformats.org/officeDocument/2006/relationships/image" Target="../media/image155.png"/><Relationship Id="rId86" Type="http://schemas.openxmlformats.org/officeDocument/2006/relationships/image" Target="file:///D:\__Study\Projects\Lua\AzurLaneScripts\src\Texture2D\26360.png" TargetMode="External"/><Relationship Id="rId94" Type="http://schemas.openxmlformats.org/officeDocument/2006/relationships/image" Target="file:///D:\__Study\Projects\Lua\AzurLaneScripts\src\Texture2D\85060.png" TargetMode="External"/><Relationship Id="rId4" Type="http://schemas.openxmlformats.org/officeDocument/2006/relationships/image" Target="file:///D:\__Study\Projects\Lua\AzurLaneScripts\src\Texture2D\16060.png" TargetMode="External"/><Relationship Id="rId9" Type="http://schemas.openxmlformats.org/officeDocument/2006/relationships/image" Target="../media/image115.png"/><Relationship Id="rId13" Type="http://schemas.openxmlformats.org/officeDocument/2006/relationships/image" Target="../media/image121.png"/><Relationship Id="rId18" Type="http://schemas.openxmlformats.org/officeDocument/2006/relationships/image" Target="file:///D:\__Study\Projects\Lua\AzurLaneScripts\src\Texture2D\16080.png" TargetMode="External"/><Relationship Id="rId39" Type="http://schemas.openxmlformats.org/officeDocument/2006/relationships/image" Target="../media/image134.png"/><Relationship Id="rId34" Type="http://schemas.openxmlformats.org/officeDocument/2006/relationships/image" Target="file:///D:\__Study\Projects\Lua\AzurLaneScripts\src\Texture2D\26500.png" TargetMode="External"/><Relationship Id="rId50" Type="http://schemas.openxmlformats.org/officeDocument/2006/relationships/image" Target="file:///D:\__Study\Projects\Lua\AzurLaneScripts\src\Texture2D\6000.png" TargetMode="External"/><Relationship Id="rId55" Type="http://schemas.openxmlformats.org/officeDocument/2006/relationships/image" Target="../media/image142.png"/><Relationship Id="rId76" Type="http://schemas.openxmlformats.org/officeDocument/2006/relationships/image" Target="file:///D:\__Study\Projects\Lua\AzurLaneScripts\src\Texture2D\16000.png" TargetMode="External"/><Relationship Id="rId7" Type="http://schemas.openxmlformats.org/officeDocument/2006/relationships/image" Target="../media/image119.png"/><Relationship Id="rId71" Type="http://schemas.openxmlformats.org/officeDocument/2006/relationships/image" Target="../media/image150.png"/><Relationship Id="rId92" Type="http://schemas.openxmlformats.org/officeDocument/2006/relationships/image" Target="file:///D:\__Study\Projects\Lua\AzurLaneScripts\src\Texture2D\26100.png" TargetMode="External"/><Relationship Id="rId2" Type="http://schemas.openxmlformats.org/officeDocument/2006/relationships/image" Target="file:///D:\__Study\Projects\Lua\AzurLaneScripts\src\Texture2D\85240.png" TargetMode="External"/><Relationship Id="rId29" Type="http://schemas.openxmlformats.org/officeDocument/2006/relationships/image" Target="../media/image129.png"/><Relationship Id="rId24" Type="http://schemas.openxmlformats.org/officeDocument/2006/relationships/image" Target="file:///D:\__Study\Projects\Lua\AzurLaneScripts\src\Texture2D\46060.png" TargetMode="External"/><Relationship Id="rId40" Type="http://schemas.openxmlformats.org/officeDocument/2006/relationships/image" Target="file:///D:\__Study\Projects\Lua\AzurLaneScripts\src\Texture2D\36500.png" TargetMode="External"/><Relationship Id="rId45" Type="http://schemas.openxmlformats.org/officeDocument/2006/relationships/image" Target="../media/image137.png"/><Relationship Id="rId66" Type="http://schemas.openxmlformats.org/officeDocument/2006/relationships/image" Target="file:///D:\__Study\Projects\Lua\AzurLaneScripts\src\Texture2D\26060.png" TargetMode="External"/><Relationship Id="rId87" Type="http://schemas.openxmlformats.org/officeDocument/2006/relationships/image" Target="../media/image158.png"/><Relationship Id="rId61" Type="http://schemas.openxmlformats.org/officeDocument/2006/relationships/image" Target="../media/image145.png"/><Relationship Id="rId82" Type="http://schemas.openxmlformats.org/officeDocument/2006/relationships/image" Target="file:///D:\__Study\Projects\Lua\AzurLaneScripts\src\Texture2D\36700.png" TargetMode="External"/><Relationship Id="rId19" Type="http://schemas.openxmlformats.org/officeDocument/2006/relationships/image" Target="../media/image124.png"/><Relationship Id="rId14" Type="http://schemas.openxmlformats.org/officeDocument/2006/relationships/image" Target="file:///D:\__Study\Projects\Lua\AzurLaneScripts\src\Texture2D\85360.png" TargetMode="External"/><Relationship Id="rId30" Type="http://schemas.openxmlformats.org/officeDocument/2006/relationships/image" Target="file:///D:\__Study\Projects\Lua\AzurLaneScripts\src\Texture2D\16200.png" TargetMode="External"/><Relationship Id="rId35" Type="http://schemas.openxmlformats.org/officeDocument/2006/relationships/image" Target="../media/image132.png"/><Relationship Id="rId56" Type="http://schemas.openxmlformats.org/officeDocument/2006/relationships/image" Target="file:///D:\__Study\Projects\Lua\AzurLaneScripts\src\Texture2D\46200.png" TargetMode="External"/><Relationship Id="rId77" Type="http://schemas.openxmlformats.org/officeDocument/2006/relationships/image" Target="../media/image153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77.png"/><Relationship Id="rId21" Type="http://schemas.openxmlformats.org/officeDocument/2006/relationships/image" Target="../media/image174.png"/><Relationship Id="rId42" Type="http://schemas.openxmlformats.org/officeDocument/2006/relationships/image" Target="file:///D:\__Study\Projects\Lua\AzurLaneScripts\src\Texture2D\5400.png" TargetMode="External"/><Relationship Id="rId47" Type="http://schemas.openxmlformats.org/officeDocument/2006/relationships/image" Target="../media/image190.png"/><Relationship Id="rId63" Type="http://schemas.openxmlformats.org/officeDocument/2006/relationships/image" Target="../media/image201.png"/><Relationship Id="rId68" Type="http://schemas.openxmlformats.org/officeDocument/2006/relationships/image" Target="../media/image204.png"/><Relationship Id="rId84" Type="http://schemas.openxmlformats.org/officeDocument/2006/relationships/image" Target="../media/image214.png"/><Relationship Id="rId89" Type="http://schemas.openxmlformats.org/officeDocument/2006/relationships/image" Target="file:///D:\__Study\Projects\Lua\AzurLaneScripts\src\Texture2D\25000.png" TargetMode="External"/><Relationship Id="rId16" Type="http://schemas.openxmlformats.org/officeDocument/2006/relationships/image" Target="file:///D:\__Study\Projects\Lua\AzurLaneScripts\src\Texture2D\15060.png" TargetMode="External"/><Relationship Id="rId11" Type="http://schemas.openxmlformats.org/officeDocument/2006/relationships/image" Target="../media/image168.png"/><Relationship Id="rId32" Type="http://schemas.openxmlformats.org/officeDocument/2006/relationships/image" Target="file:///D:\__Study\Projects\Lua\AzurLaneScripts\src\Texture2D\5500.png" TargetMode="External"/><Relationship Id="rId37" Type="http://schemas.openxmlformats.org/officeDocument/2006/relationships/image" Target="../media/image184.png"/><Relationship Id="rId53" Type="http://schemas.openxmlformats.org/officeDocument/2006/relationships/image" Target="file:///D:\__Study\Projects\Lua\AzurLaneScripts\src\Texture2D\15240.png" TargetMode="External"/><Relationship Id="rId58" Type="http://schemas.openxmlformats.org/officeDocument/2006/relationships/image" Target="../media/image197.png"/><Relationship Id="rId74" Type="http://schemas.openxmlformats.org/officeDocument/2006/relationships/image" Target="../media/image208.png"/><Relationship Id="rId79" Type="http://schemas.openxmlformats.org/officeDocument/2006/relationships/image" Target="file:///D:\__Study\Projects\Lua\AzurLaneScripts\src\Texture2D\35460.png" TargetMode="External"/><Relationship Id="rId5" Type="http://schemas.openxmlformats.org/officeDocument/2006/relationships/image" Target="file:///D:\__Study\Projects\Lua\AzurLaneScripts\src\Texture2D\5100.png" TargetMode="External"/><Relationship Id="rId90" Type="http://schemas.openxmlformats.org/officeDocument/2006/relationships/image" Target="../media/image218.png"/><Relationship Id="rId14" Type="http://schemas.openxmlformats.org/officeDocument/2006/relationships/image" Target="../media/image170.png"/><Relationship Id="rId22" Type="http://schemas.openxmlformats.org/officeDocument/2006/relationships/image" Target="../media/image175.png"/><Relationship Id="rId27" Type="http://schemas.openxmlformats.org/officeDocument/2006/relationships/image" Target="file:///D:\__Study\Projects\Lua\AzurLaneScripts\src\Texture2D\25200.png" TargetMode="External"/><Relationship Id="rId30" Type="http://schemas.openxmlformats.org/officeDocument/2006/relationships/image" Target="file:///D:\__Study\Projects\Lua\AzurLaneScripts\src\Texture2D\35400.png" TargetMode="External"/><Relationship Id="rId35" Type="http://schemas.openxmlformats.org/officeDocument/2006/relationships/image" Target="../media/image183.png"/><Relationship Id="rId43" Type="http://schemas.openxmlformats.org/officeDocument/2006/relationships/image" Target="../media/image188.png"/><Relationship Id="rId48" Type="http://schemas.openxmlformats.org/officeDocument/2006/relationships/image" Target="file:///D:\__Study\Projects\Lua\AzurLaneScripts\src\Texture2D\15100.png" TargetMode="External"/><Relationship Id="rId56" Type="http://schemas.openxmlformats.org/officeDocument/2006/relationships/image" Target="file:///D:\__Study\Projects\Lua\AzurLaneScripts\src\Texture2D\25020.png" TargetMode="External"/><Relationship Id="rId64" Type="http://schemas.openxmlformats.org/officeDocument/2006/relationships/image" Target="file:///D:\__Study\Projects\Lua\AzurLaneScripts\src\Texture2D\25040.png" TargetMode="External"/><Relationship Id="rId69" Type="http://schemas.openxmlformats.org/officeDocument/2006/relationships/image" Target="../media/image205.png"/><Relationship Id="rId77" Type="http://schemas.openxmlformats.org/officeDocument/2006/relationships/image" Target="../media/image210.png"/><Relationship Id="rId8" Type="http://schemas.openxmlformats.org/officeDocument/2006/relationships/image" Target="file:///D:\__Study\Projects\Lua\AzurLaneScripts\src\Texture2D\45400.png" TargetMode="External"/><Relationship Id="rId51" Type="http://schemas.openxmlformats.org/officeDocument/2006/relationships/image" Target="file:///D:\__Study\Projects\Lua\AzurLaneScripts\src\Texture2D\35000.png" TargetMode="External"/><Relationship Id="rId72" Type="http://schemas.openxmlformats.org/officeDocument/2006/relationships/image" Target="../media/image207.png"/><Relationship Id="rId80" Type="http://schemas.openxmlformats.org/officeDocument/2006/relationships/image" Target="../media/image212.png"/><Relationship Id="rId85" Type="http://schemas.openxmlformats.org/officeDocument/2006/relationships/image" Target="../media/image215.png"/><Relationship Id="rId3" Type="http://schemas.openxmlformats.org/officeDocument/2006/relationships/image" Target="../media/image163.png"/><Relationship Id="rId12" Type="http://schemas.openxmlformats.org/officeDocument/2006/relationships/image" Target="../media/image169.png"/><Relationship Id="rId17" Type="http://schemas.openxmlformats.org/officeDocument/2006/relationships/image" Target="../media/image172.png"/><Relationship Id="rId25" Type="http://schemas.openxmlformats.org/officeDocument/2006/relationships/image" Target="file:///D:\__Study\Projects\Lua\AzurLaneScripts\src\Texture2D\5200.png" TargetMode="External"/><Relationship Id="rId33" Type="http://schemas.openxmlformats.org/officeDocument/2006/relationships/image" Target="../media/image181.png"/><Relationship Id="rId38" Type="http://schemas.openxmlformats.org/officeDocument/2006/relationships/image" Target="../media/image185.png"/><Relationship Id="rId46" Type="http://schemas.openxmlformats.org/officeDocument/2006/relationships/image" Target="file:///D:\__Study\Projects\Lua\AzurLaneScripts\src\Texture2D\35500.png" TargetMode="External"/><Relationship Id="rId59" Type="http://schemas.openxmlformats.org/officeDocument/2006/relationships/image" Target="../media/image198.png"/><Relationship Id="rId67" Type="http://schemas.openxmlformats.org/officeDocument/2006/relationships/image" Target="file:///D:\__Study\Projects\Lua\AzurLaneScripts\src\Texture2D\35100.png" TargetMode="External"/><Relationship Id="rId20" Type="http://schemas.openxmlformats.org/officeDocument/2006/relationships/image" Target="file:///D:\__Study\Projects\Lua\AzurLaneScripts\src\Texture2D\45000.png" TargetMode="External"/><Relationship Id="rId41" Type="http://schemas.openxmlformats.org/officeDocument/2006/relationships/image" Target="../media/image187.png"/><Relationship Id="rId54" Type="http://schemas.openxmlformats.org/officeDocument/2006/relationships/image" Target="../media/image194.png"/><Relationship Id="rId62" Type="http://schemas.openxmlformats.org/officeDocument/2006/relationships/image" Target="../media/image200.png"/><Relationship Id="rId70" Type="http://schemas.openxmlformats.org/officeDocument/2006/relationships/image" Target="../media/image206.png"/><Relationship Id="rId75" Type="http://schemas.openxmlformats.org/officeDocument/2006/relationships/image" Target="../media/image209.png"/><Relationship Id="rId83" Type="http://schemas.openxmlformats.org/officeDocument/2006/relationships/image" Target="file:///D:\__Study\Projects\Lua\AzurLaneScripts\src\Texture2D\35560.png" TargetMode="External"/><Relationship Id="rId88" Type="http://schemas.openxmlformats.org/officeDocument/2006/relationships/image" Target="../media/image217.png"/><Relationship Id="rId91" Type="http://schemas.openxmlformats.org/officeDocument/2006/relationships/image" Target="file:///D:\__Study\Projects\Lua\AzurLaneScripts\src\Texture2D\35160.png" TargetMode="External"/><Relationship Id="rId1" Type="http://schemas.openxmlformats.org/officeDocument/2006/relationships/image" Target="../media/image162.png"/><Relationship Id="rId6" Type="http://schemas.openxmlformats.org/officeDocument/2006/relationships/image" Target="../media/image165.png"/><Relationship Id="rId15" Type="http://schemas.openxmlformats.org/officeDocument/2006/relationships/image" Target="../media/image171.png"/><Relationship Id="rId23" Type="http://schemas.openxmlformats.org/officeDocument/2006/relationships/image" Target="file:///D:\__Study\Projects\Lua\AzurLaneScripts\src\Texture2D\15200.png" TargetMode="External"/><Relationship Id="rId28" Type="http://schemas.openxmlformats.org/officeDocument/2006/relationships/image" Target="../media/image178.png"/><Relationship Id="rId36" Type="http://schemas.openxmlformats.org/officeDocument/2006/relationships/image" Target="file:///D:\__Study\Projects\Lua\AzurLaneScripts\src\Texture2D\45100.png" TargetMode="External"/><Relationship Id="rId49" Type="http://schemas.openxmlformats.org/officeDocument/2006/relationships/image" Target="../media/image191.png"/><Relationship Id="rId57" Type="http://schemas.openxmlformats.org/officeDocument/2006/relationships/image" Target="../media/image196.png"/><Relationship Id="rId10" Type="http://schemas.openxmlformats.org/officeDocument/2006/relationships/image" Target="file:///D:\__Study\Projects\Lua\AzurLaneScripts\src\Texture2D\25100.png" TargetMode="External"/><Relationship Id="rId31" Type="http://schemas.openxmlformats.org/officeDocument/2006/relationships/image" Target="../media/image180.png"/><Relationship Id="rId44" Type="http://schemas.openxmlformats.org/officeDocument/2006/relationships/image" Target="file:///D:\__Study\Projects\Lua\AzurLaneScripts\src\Texture2D\5000.png" TargetMode="External"/><Relationship Id="rId52" Type="http://schemas.openxmlformats.org/officeDocument/2006/relationships/image" Target="../media/image193.png"/><Relationship Id="rId60" Type="http://schemas.openxmlformats.org/officeDocument/2006/relationships/image" Target="file:///D:\__Study\Projects\Lua\AzurLaneScripts\src\Texture2D\45200.png" TargetMode="External"/><Relationship Id="rId65" Type="http://schemas.openxmlformats.org/officeDocument/2006/relationships/image" Target="../media/image202.png"/><Relationship Id="rId73" Type="http://schemas.openxmlformats.org/officeDocument/2006/relationships/image" Target="file:///D:\__Study\Projects\Lua\AzurLaneScripts\src\Texture2D\35260.png" TargetMode="External"/><Relationship Id="rId78" Type="http://schemas.openxmlformats.org/officeDocument/2006/relationships/image" Target="../media/image211.png"/><Relationship Id="rId81" Type="http://schemas.openxmlformats.org/officeDocument/2006/relationships/image" Target="file:///D:\__Study\Projects\Lua\AzurLaneScripts\src\Texture2D\35200.png" TargetMode="External"/><Relationship Id="rId86" Type="http://schemas.openxmlformats.org/officeDocument/2006/relationships/image" Target="../media/image216.png"/><Relationship Id="rId4" Type="http://schemas.openxmlformats.org/officeDocument/2006/relationships/image" Target="../media/image164.png"/><Relationship Id="rId9" Type="http://schemas.openxmlformats.org/officeDocument/2006/relationships/image" Target="../media/image167.png"/><Relationship Id="rId13" Type="http://schemas.openxmlformats.org/officeDocument/2006/relationships/image" Target="file:///D:\__Study\Projects\Lua\AzurLaneScripts\src\Texture2D\35300.png" TargetMode="External"/><Relationship Id="rId18" Type="http://schemas.openxmlformats.org/officeDocument/2006/relationships/image" Target="file:///D:\__Study\Projects\Lua\AzurLaneScripts\src\Texture2D\5300.png" TargetMode="External"/><Relationship Id="rId39" Type="http://schemas.openxmlformats.org/officeDocument/2006/relationships/image" Target="file:///D:\__Study\Projects\Lua\AzurLaneScripts\src\Texture2D\15220.png" TargetMode="External"/><Relationship Id="rId34" Type="http://schemas.openxmlformats.org/officeDocument/2006/relationships/image" Target="../media/image182.png"/><Relationship Id="rId50" Type="http://schemas.openxmlformats.org/officeDocument/2006/relationships/image" Target="../media/image192.png"/><Relationship Id="rId55" Type="http://schemas.openxmlformats.org/officeDocument/2006/relationships/image" Target="../media/image195.png"/><Relationship Id="rId76" Type="http://schemas.openxmlformats.org/officeDocument/2006/relationships/image" Target="file:///D:\__Study\Projects\Lua\AzurLaneScripts\src\Texture2D\25300.png" TargetMode="External"/><Relationship Id="rId7" Type="http://schemas.openxmlformats.org/officeDocument/2006/relationships/image" Target="../media/image166.png"/><Relationship Id="rId71" Type="http://schemas.openxmlformats.org/officeDocument/2006/relationships/image" Target="file:///D:\__Study\Projects\Lua\AzurLaneScripts\src\Texture2D\45300.png" TargetMode="External"/><Relationship Id="rId92" Type="http://schemas.openxmlformats.org/officeDocument/2006/relationships/image" Target="../media/image219.png"/><Relationship Id="rId2" Type="http://schemas.openxmlformats.org/officeDocument/2006/relationships/image" Target="file:///D:\__Study\Projects\Lua\AzurLaneScripts\src\Texture2D\15000.png" TargetMode="External"/><Relationship Id="rId29" Type="http://schemas.openxmlformats.org/officeDocument/2006/relationships/image" Target="../media/image179.png"/><Relationship Id="rId24" Type="http://schemas.openxmlformats.org/officeDocument/2006/relationships/image" Target="../media/image176.png"/><Relationship Id="rId40" Type="http://schemas.openxmlformats.org/officeDocument/2006/relationships/image" Target="../media/image186.png"/><Relationship Id="rId45" Type="http://schemas.openxmlformats.org/officeDocument/2006/relationships/image" Target="../media/image189.png"/><Relationship Id="rId66" Type="http://schemas.openxmlformats.org/officeDocument/2006/relationships/image" Target="../media/image203.png"/><Relationship Id="rId87" Type="http://schemas.openxmlformats.org/officeDocument/2006/relationships/image" Target="file:///D:\__Study\Projects\Lua\AzurLaneScripts\src\Texture2D\15160.png" TargetMode="External"/><Relationship Id="rId61" Type="http://schemas.openxmlformats.org/officeDocument/2006/relationships/image" Target="../media/image199.png"/><Relationship Id="rId82" Type="http://schemas.openxmlformats.org/officeDocument/2006/relationships/image" Target="../media/image213.png"/><Relationship Id="rId19" Type="http://schemas.openxmlformats.org/officeDocument/2006/relationships/image" Target="../media/image173.png"/></Relationships>
</file>

<file path=xl/drawings/_rels/drawing4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278.png"/><Relationship Id="rId21" Type="http://schemas.openxmlformats.org/officeDocument/2006/relationships/image" Target="../media/image230.png"/><Relationship Id="rId42" Type="http://schemas.openxmlformats.org/officeDocument/2006/relationships/image" Target="file:///D:\__Study\Projects\Lua\AzurLaneScripts\src\Texture2D\17060.png" TargetMode="External"/><Relationship Id="rId47" Type="http://schemas.openxmlformats.org/officeDocument/2006/relationships/image" Target="../media/image243.png"/><Relationship Id="rId63" Type="http://schemas.openxmlformats.org/officeDocument/2006/relationships/image" Target="../media/image251.png"/><Relationship Id="rId68" Type="http://schemas.openxmlformats.org/officeDocument/2006/relationships/image" Target="file:///D:\__Study\Projects\Lua\AzurLaneScripts\src\Texture2D\38000.png" TargetMode="External"/><Relationship Id="rId84" Type="http://schemas.openxmlformats.org/officeDocument/2006/relationships/image" Target="file:///D:\__Study\Projects\Lua\AzurLaneScripts\src\Texture2D\18060.png" TargetMode="External"/><Relationship Id="rId89" Type="http://schemas.openxmlformats.org/officeDocument/2006/relationships/image" Target="../media/image264.png"/><Relationship Id="rId112" Type="http://schemas.openxmlformats.org/officeDocument/2006/relationships/image" Target="file:///D:\__Study\Projects\Lua\AzurLaneScripts\src\Texture2D\37160.png" TargetMode="External"/><Relationship Id="rId16" Type="http://schemas.openxmlformats.org/officeDocument/2006/relationships/image" Target="file:///D:\__Study\Projects\Lua\AzurLaneScripts\src\Texture2D\47000.png" TargetMode="External"/><Relationship Id="rId107" Type="http://schemas.openxmlformats.org/officeDocument/2006/relationships/image" Target="../media/image273.png"/><Relationship Id="rId11" Type="http://schemas.openxmlformats.org/officeDocument/2006/relationships/image" Target="../media/image225.png"/><Relationship Id="rId32" Type="http://schemas.openxmlformats.org/officeDocument/2006/relationships/image" Target="file:///D:\__Study\Projects\Lua\AzurLaneScripts\src\Texture2D\37400.png" TargetMode="External"/><Relationship Id="rId37" Type="http://schemas.openxmlformats.org/officeDocument/2006/relationships/image" Target="../media/image238.png"/><Relationship Id="rId53" Type="http://schemas.openxmlformats.org/officeDocument/2006/relationships/image" Target="../media/image246.png"/><Relationship Id="rId58" Type="http://schemas.openxmlformats.org/officeDocument/2006/relationships/image" Target="file:///D:\__Study\Projects\Lua\AzurLaneScripts\src\Texture2D\29000.png" TargetMode="External"/><Relationship Id="rId74" Type="http://schemas.openxmlformats.org/officeDocument/2006/relationships/image" Target="file:///D:\__Study\Projects\Lua\AzurLaneScripts\src\Texture2D\28400.png" TargetMode="External"/><Relationship Id="rId79" Type="http://schemas.openxmlformats.org/officeDocument/2006/relationships/image" Target="../media/image259.png"/><Relationship Id="rId102" Type="http://schemas.openxmlformats.org/officeDocument/2006/relationships/image" Target="file:///D:\__Study\Projects\Lua\AzurLaneScripts\src\Texture2D\17360.png" TargetMode="External"/><Relationship Id="rId123" Type="http://schemas.openxmlformats.org/officeDocument/2006/relationships/image" Target="../media/image281.png"/><Relationship Id="rId128" Type="http://schemas.openxmlformats.org/officeDocument/2006/relationships/image" Target="file:///D:\__Study\Projects\Lua\AzurLaneScripts\src\Texture2D\39320.png" TargetMode="External"/><Relationship Id="rId5" Type="http://schemas.openxmlformats.org/officeDocument/2006/relationships/image" Target="../media/image222.png"/><Relationship Id="rId90" Type="http://schemas.openxmlformats.org/officeDocument/2006/relationships/image" Target="file:///D:\__Study\Projects\Lua\AzurLaneScripts\src\Texture2D\28300.png" TargetMode="External"/><Relationship Id="rId95" Type="http://schemas.openxmlformats.org/officeDocument/2006/relationships/image" Target="../media/image267.png"/><Relationship Id="rId22" Type="http://schemas.openxmlformats.org/officeDocument/2006/relationships/image" Target="file:///D:\__Study\Projects\Lua\AzurLaneScripts\src\Texture2D\17000.png" TargetMode="External"/><Relationship Id="rId27" Type="http://schemas.openxmlformats.org/officeDocument/2006/relationships/image" Target="../media/image233.png"/><Relationship Id="rId43" Type="http://schemas.openxmlformats.org/officeDocument/2006/relationships/image" Target="../media/image241.png"/><Relationship Id="rId48" Type="http://schemas.openxmlformats.org/officeDocument/2006/relationships/image" Target="file:///D:\__Study\Projects\Lua\AzurLaneScripts\src\Texture2D\47100.png" TargetMode="External"/><Relationship Id="rId64" Type="http://schemas.openxmlformats.org/officeDocument/2006/relationships/image" Target="file:///D:\__Study\Projects\Lua\AzurLaneScripts\src\Texture2D\28200.png" TargetMode="External"/><Relationship Id="rId69" Type="http://schemas.openxmlformats.org/officeDocument/2006/relationships/image" Target="../media/image254.png"/><Relationship Id="rId113" Type="http://schemas.openxmlformats.org/officeDocument/2006/relationships/image" Target="../media/image276.png"/><Relationship Id="rId118" Type="http://schemas.openxmlformats.org/officeDocument/2006/relationships/image" Target="file:///D:\__Study\Projects\Lua\AzurLaneScripts\src\Texture2D\38200.png" TargetMode="External"/><Relationship Id="rId80" Type="http://schemas.openxmlformats.org/officeDocument/2006/relationships/image" Target="file:///D:\__Study\Projects\Lua\AzurLaneScripts\src\Texture2D\50840.png" TargetMode="External"/><Relationship Id="rId85" Type="http://schemas.openxmlformats.org/officeDocument/2006/relationships/image" Target="../media/image262.png"/><Relationship Id="rId12" Type="http://schemas.openxmlformats.org/officeDocument/2006/relationships/image" Target="file:///D:\__Study\Projects\Lua\AzurLaneScripts\src\Texture2D\48020.png" TargetMode="External"/><Relationship Id="rId17" Type="http://schemas.openxmlformats.org/officeDocument/2006/relationships/image" Target="../media/image228.png"/><Relationship Id="rId33" Type="http://schemas.openxmlformats.org/officeDocument/2006/relationships/image" Target="../media/image236.png"/><Relationship Id="rId38" Type="http://schemas.openxmlformats.org/officeDocument/2006/relationships/image" Target="file:///D:\__Study\Projects\Lua\AzurLaneScripts\src\Texture2D\37000.png" TargetMode="External"/><Relationship Id="rId59" Type="http://schemas.openxmlformats.org/officeDocument/2006/relationships/image" Target="../media/image249.png"/><Relationship Id="rId103" Type="http://schemas.openxmlformats.org/officeDocument/2006/relationships/image" Target="../media/image271.png"/><Relationship Id="rId108" Type="http://schemas.openxmlformats.org/officeDocument/2006/relationships/image" Target="file:///D:\__Study\Projects\Lua\AzurLaneScripts\src\Texture2D\28100.png" TargetMode="External"/><Relationship Id="rId124" Type="http://schemas.openxmlformats.org/officeDocument/2006/relationships/image" Target="file:///D:\__Study\Projects\Lua\AzurLaneScripts\src\Texture2D\27300.png" TargetMode="External"/><Relationship Id="rId129" Type="http://schemas.openxmlformats.org/officeDocument/2006/relationships/image" Target="../media/image284.png"/><Relationship Id="rId54" Type="http://schemas.openxmlformats.org/officeDocument/2006/relationships/image" Target="file:///D:\__Study\Projects\Lua\AzurLaneScripts\src\Texture2D\17400.png" TargetMode="External"/><Relationship Id="rId70" Type="http://schemas.openxmlformats.org/officeDocument/2006/relationships/image" Target="file:///D:\__Study\Projects\Lua\AzurLaneScripts\src\Texture2D\39060.png" TargetMode="External"/><Relationship Id="rId75" Type="http://schemas.openxmlformats.org/officeDocument/2006/relationships/image" Target="../media/image257.png"/><Relationship Id="rId91" Type="http://schemas.openxmlformats.org/officeDocument/2006/relationships/image" Target="../media/image265.png"/><Relationship Id="rId96" Type="http://schemas.openxmlformats.org/officeDocument/2006/relationships/image" Target="file:///D:\__Study\Projects\Lua\AzurLaneScripts\src\Texture2D\27320.png" TargetMode="External"/><Relationship Id="rId1" Type="http://schemas.openxmlformats.org/officeDocument/2006/relationships/image" Target="../media/image220.png"/><Relationship Id="rId6" Type="http://schemas.openxmlformats.org/officeDocument/2006/relationships/image" Target="file:///D:\__Study\Projects\Lua\AzurLaneScripts\src\Texture2D\48000.png" TargetMode="External"/><Relationship Id="rId23" Type="http://schemas.openxmlformats.org/officeDocument/2006/relationships/image" Target="../media/image231.png"/><Relationship Id="rId28" Type="http://schemas.openxmlformats.org/officeDocument/2006/relationships/image" Target="file:///D:\__Study\Projects\Lua\AzurLaneScripts\src\Texture2D\17300.png" TargetMode="External"/><Relationship Id="rId49" Type="http://schemas.openxmlformats.org/officeDocument/2006/relationships/image" Target="../media/image244.png"/><Relationship Id="rId114" Type="http://schemas.openxmlformats.org/officeDocument/2006/relationships/image" Target="file:///D:\__Study\Projects\Lua\AzurLaneScripts\src\Texture2D\27200.png" TargetMode="External"/><Relationship Id="rId119" Type="http://schemas.openxmlformats.org/officeDocument/2006/relationships/image" Target="../media/image279.png"/><Relationship Id="rId44" Type="http://schemas.openxmlformats.org/officeDocument/2006/relationships/image" Target="file:///D:\__Study\Projects\Lua\AzurLaneScripts\src\Texture2D\47080.png" TargetMode="External"/><Relationship Id="rId60" Type="http://schemas.openxmlformats.org/officeDocument/2006/relationships/image" Target="file:///D:\__Study\Projects\Lua\AzurLaneScripts\src\Texture2D\29300.png" TargetMode="External"/><Relationship Id="rId65" Type="http://schemas.openxmlformats.org/officeDocument/2006/relationships/image" Target="../media/image252.png"/><Relationship Id="rId81" Type="http://schemas.openxmlformats.org/officeDocument/2006/relationships/image" Target="../media/image260.png"/><Relationship Id="rId86" Type="http://schemas.openxmlformats.org/officeDocument/2006/relationships/image" Target="file:///D:\__Study\Projects\Lua\AzurLaneScripts\src\Texture2D\28060.png" TargetMode="External"/><Relationship Id="rId130" Type="http://schemas.openxmlformats.org/officeDocument/2006/relationships/image" Target="file:///D:\__Study\Projects\Lua\AzurLaneScripts\src\Texture2D\39160.png" TargetMode="External"/><Relationship Id="rId13" Type="http://schemas.openxmlformats.org/officeDocument/2006/relationships/image" Target="../media/image226.png"/><Relationship Id="rId18" Type="http://schemas.openxmlformats.org/officeDocument/2006/relationships/image" Target="file:///D:\__Study\Projects\Lua\AzurLaneScripts\src\Texture2D\48040.png" TargetMode="External"/><Relationship Id="rId39" Type="http://schemas.openxmlformats.org/officeDocument/2006/relationships/image" Target="../media/image239.png"/><Relationship Id="rId109" Type="http://schemas.openxmlformats.org/officeDocument/2006/relationships/image" Target="../media/image274.png"/><Relationship Id="rId34" Type="http://schemas.openxmlformats.org/officeDocument/2006/relationships/image" Target="file:///D:\__Study\Projects\Lua\AzurLaneScripts\src\Texture2D\19000.png" TargetMode="External"/><Relationship Id="rId50" Type="http://schemas.openxmlformats.org/officeDocument/2006/relationships/image" Target="file:///D:\__Study\Projects\Lua\AzurLaneScripts\src\Texture2D\27260.png" TargetMode="External"/><Relationship Id="rId55" Type="http://schemas.openxmlformats.org/officeDocument/2006/relationships/image" Target="../media/image247.png"/><Relationship Id="rId76" Type="http://schemas.openxmlformats.org/officeDocument/2006/relationships/image" Target="file:///D:\__Study\Projects\Lua\AzurLaneScripts\src\Texture2D\38060.png" TargetMode="External"/><Relationship Id="rId97" Type="http://schemas.openxmlformats.org/officeDocument/2006/relationships/image" Target="../media/image268.png"/><Relationship Id="rId104" Type="http://schemas.openxmlformats.org/officeDocument/2006/relationships/image" Target="file:///D:\__Study\Projects\Lua\AzurLaneScripts\src\Texture2D\37100.png" TargetMode="External"/><Relationship Id="rId120" Type="http://schemas.openxmlformats.org/officeDocument/2006/relationships/image" Target="file:///D:\__Study\Projects\Lua\AzurLaneScripts\src\Texture2D\18220.png" TargetMode="External"/><Relationship Id="rId125" Type="http://schemas.openxmlformats.org/officeDocument/2006/relationships/image" Target="../media/image282.png"/><Relationship Id="rId7" Type="http://schemas.openxmlformats.org/officeDocument/2006/relationships/image" Target="../media/image223.png"/><Relationship Id="rId71" Type="http://schemas.openxmlformats.org/officeDocument/2006/relationships/image" Target="../media/image255.png"/><Relationship Id="rId92" Type="http://schemas.openxmlformats.org/officeDocument/2006/relationships/image" Target="file:///D:\__Study\Projects\Lua\AzurLaneScripts\src\Texture2D\27060.png" TargetMode="External"/><Relationship Id="rId2" Type="http://schemas.openxmlformats.org/officeDocument/2006/relationships/image" Target="file:///D:\__Study\Projects\Lua\AzurLaneScripts\src\Texture2D\17260.png" TargetMode="External"/><Relationship Id="rId29" Type="http://schemas.openxmlformats.org/officeDocument/2006/relationships/image" Target="../media/image234.png"/><Relationship Id="rId24" Type="http://schemas.openxmlformats.org/officeDocument/2006/relationships/image" Target="file:///D:\__Study\Projects\Lua\AzurLaneScripts\src\Texture2D\17380.png" TargetMode="External"/><Relationship Id="rId40" Type="http://schemas.openxmlformats.org/officeDocument/2006/relationships/image" Target="file:///D:\__Study\Projects\Lua\AzurLaneScripts\src\Texture2D\37200.png" TargetMode="External"/><Relationship Id="rId45" Type="http://schemas.openxmlformats.org/officeDocument/2006/relationships/image" Target="../media/image242.png"/><Relationship Id="rId66" Type="http://schemas.openxmlformats.org/officeDocument/2006/relationships/image" Target="file:///D:\__Study\Projects\Lua\AzurLaneScripts\src\Texture2D\27000.png" TargetMode="External"/><Relationship Id="rId87" Type="http://schemas.openxmlformats.org/officeDocument/2006/relationships/image" Target="../media/image263.png"/><Relationship Id="rId110" Type="http://schemas.openxmlformats.org/officeDocument/2006/relationships/image" Target="file:///D:\__Study\Projects\Lua\AzurLaneScripts\src\Texture2D\29100.png" TargetMode="External"/><Relationship Id="rId115" Type="http://schemas.openxmlformats.org/officeDocument/2006/relationships/image" Target="../media/image277.png"/><Relationship Id="rId61" Type="http://schemas.openxmlformats.org/officeDocument/2006/relationships/image" Target="../media/image250.png"/><Relationship Id="rId82" Type="http://schemas.openxmlformats.org/officeDocument/2006/relationships/image" Target="file:///D:\__Study\Projects\Lua\AzurLaneScripts\src\Texture2D\29200.png" TargetMode="External"/><Relationship Id="rId19" Type="http://schemas.openxmlformats.org/officeDocument/2006/relationships/image" Target="../media/image229.png"/><Relationship Id="rId14" Type="http://schemas.openxmlformats.org/officeDocument/2006/relationships/image" Target="file:///D:\__Study\Projects\Lua\AzurLaneScripts\src\Texture2D\19060.png" TargetMode="External"/><Relationship Id="rId30" Type="http://schemas.openxmlformats.org/officeDocument/2006/relationships/image" Target="file:///D:\__Study\Projects\Lua\AzurLaneScripts\src\Texture2D\39100.png" TargetMode="External"/><Relationship Id="rId35" Type="http://schemas.openxmlformats.org/officeDocument/2006/relationships/image" Target="../media/image237.png"/><Relationship Id="rId56" Type="http://schemas.openxmlformats.org/officeDocument/2006/relationships/image" Target="file:///D:\__Study\Projects\Lua\AzurLaneScripts\src\Texture2D\28000.png" TargetMode="External"/><Relationship Id="rId77" Type="http://schemas.openxmlformats.org/officeDocument/2006/relationships/image" Target="../media/image258.png"/><Relationship Id="rId100" Type="http://schemas.openxmlformats.org/officeDocument/2006/relationships/image" Target="file:///D:\__Study\Projects\Lua\AzurLaneScripts\src\Texture2D\19200.png" TargetMode="External"/><Relationship Id="rId105" Type="http://schemas.openxmlformats.org/officeDocument/2006/relationships/image" Target="../media/image272.png"/><Relationship Id="rId126" Type="http://schemas.openxmlformats.org/officeDocument/2006/relationships/image" Target="file:///D:\__Study\Projects\Lua\AzurLaneScripts\src\Texture2D\50820.png" TargetMode="External"/><Relationship Id="rId8" Type="http://schemas.openxmlformats.org/officeDocument/2006/relationships/image" Target="file:///D:\__Study\Projects\Lua\AzurLaneScripts\src\Texture2D\49000.png" TargetMode="External"/><Relationship Id="rId51" Type="http://schemas.openxmlformats.org/officeDocument/2006/relationships/image" Target="../media/image245.png"/><Relationship Id="rId72" Type="http://schemas.openxmlformats.org/officeDocument/2006/relationships/image" Target="file:///D:\__Study\Projects\Lua\AzurLaneScripts\src\Texture2D\17100.png" TargetMode="External"/><Relationship Id="rId93" Type="http://schemas.openxmlformats.org/officeDocument/2006/relationships/image" Target="../media/image266.png"/><Relationship Id="rId98" Type="http://schemas.openxmlformats.org/officeDocument/2006/relationships/image" Target="file:///D:\__Study\Projects\Lua\AzurLaneScripts\src\Texture2D\18180.png" TargetMode="External"/><Relationship Id="rId121" Type="http://schemas.openxmlformats.org/officeDocument/2006/relationships/image" Target="../media/image280.png"/><Relationship Id="rId3" Type="http://schemas.openxmlformats.org/officeDocument/2006/relationships/image" Target="../media/image221.png"/><Relationship Id="rId25" Type="http://schemas.openxmlformats.org/officeDocument/2006/relationships/image" Target="../media/image232.png"/><Relationship Id="rId46" Type="http://schemas.openxmlformats.org/officeDocument/2006/relationships/image" Target="file:///D:\__Study\Projects\Lua\AzurLaneScripts\src\Texture2D\18100.png" TargetMode="External"/><Relationship Id="rId67" Type="http://schemas.openxmlformats.org/officeDocument/2006/relationships/image" Target="../media/image253.png"/><Relationship Id="rId116" Type="http://schemas.openxmlformats.org/officeDocument/2006/relationships/image" Target="file:///D:\__Study\Projects\Lua\AzurLaneScripts\src\Texture2D\27100.png" TargetMode="External"/><Relationship Id="rId20" Type="http://schemas.openxmlformats.org/officeDocument/2006/relationships/image" Target="file:///D:\__Study\Projects\Lua\AzurLaneScripts\src\Texture2D\49060.png" TargetMode="External"/><Relationship Id="rId41" Type="http://schemas.openxmlformats.org/officeDocument/2006/relationships/image" Target="../media/image240.png"/><Relationship Id="rId62" Type="http://schemas.openxmlformats.org/officeDocument/2006/relationships/image" Target="file:///D:\__Study\Projects\Lua\AzurLaneScripts\src\Texture2D\19100.png" TargetMode="External"/><Relationship Id="rId83" Type="http://schemas.openxmlformats.org/officeDocument/2006/relationships/image" Target="../media/image261.png"/><Relationship Id="rId88" Type="http://schemas.openxmlformats.org/officeDocument/2006/relationships/image" Target="file:///D:\__Study\Projects\Lua\AzurLaneScripts\src\Texture2D\39000.png" TargetMode="External"/><Relationship Id="rId111" Type="http://schemas.openxmlformats.org/officeDocument/2006/relationships/image" Target="../media/image275.png"/><Relationship Id="rId15" Type="http://schemas.openxmlformats.org/officeDocument/2006/relationships/image" Target="../media/image227.png"/><Relationship Id="rId36" Type="http://schemas.openxmlformats.org/officeDocument/2006/relationships/image" Target="file:///D:\__Study\Projects\Lua\AzurLaneScripts\src\Texture2D\47060.png" TargetMode="External"/><Relationship Id="rId57" Type="http://schemas.openxmlformats.org/officeDocument/2006/relationships/image" Target="../media/image248.png"/><Relationship Id="rId106" Type="http://schemas.openxmlformats.org/officeDocument/2006/relationships/image" Target="file:///D:\__Study\Projects\Lua\AzurLaneScripts\src\Texture2D\38160.png" TargetMode="External"/><Relationship Id="rId127" Type="http://schemas.openxmlformats.org/officeDocument/2006/relationships/image" Target="../media/image283.png"/><Relationship Id="rId10" Type="http://schemas.openxmlformats.org/officeDocument/2006/relationships/image" Target="file:///D:\__Study\Projects\Lua\AzurLaneScripts\src\Texture2D\18000.png" TargetMode="External"/><Relationship Id="rId31" Type="http://schemas.openxmlformats.org/officeDocument/2006/relationships/image" Target="../media/image235.png"/><Relationship Id="rId52" Type="http://schemas.openxmlformats.org/officeDocument/2006/relationships/image" Target="file:///D:\__Study\Projects\Lua\AzurLaneScripts\src\Texture2D\17080.png" TargetMode="External"/><Relationship Id="rId73" Type="http://schemas.openxmlformats.org/officeDocument/2006/relationships/image" Target="../media/image256.png"/><Relationship Id="rId78" Type="http://schemas.openxmlformats.org/officeDocument/2006/relationships/image" Target="file:///D:\__Study\Projects\Lua\AzurLaneScripts\src\Texture2D\19160.png" TargetMode="External"/><Relationship Id="rId94" Type="http://schemas.openxmlformats.org/officeDocument/2006/relationships/image" Target="file:///D:\__Study\Projects\Lua\AzurLaneScripts\src\Texture2D\38100.png" TargetMode="External"/><Relationship Id="rId99" Type="http://schemas.openxmlformats.org/officeDocument/2006/relationships/image" Target="../media/image269.png"/><Relationship Id="rId101" Type="http://schemas.openxmlformats.org/officeDocument/2006/relationships/image" Target="../media/image270.png"/><Relationship Id="rId122" Type="http://schemas.openxmlformats.org/officeDocument/2006/relationships/image" Target="file:///D:\__Study\Projects\Lua\AzurLaneScripts\src\Texture2D\17200.png" TargetMode="External"/><Relationship Id="rId4" Type="http://schemas.openxmlformats.org/officeDocument/2006/relationships/image" Target="file:///D:\__Study\Projects\Lua\AzurLaneScripts\src\Texture2D\37300.png" TargetMode="External"/><Relationship Id="rId9" Type="http://schemas.openxmlformats.org/officeDocument/2006/relationships/image" Target="../media/image224.png"/><Relationship Id="rId26" Type="http://schemas.openxmlformats.org/officeDocument/2006/relationships/image" Target="file:///D:\__Study\Projects\Lua\AzurLaneScripts\src\Texture2D\28220.png" TargetMode="External"/></Relationships>
</file>

<file path=xl/drawings/_rels/drawing5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343.jpeg"/><Relationship Id="rId21" Type="http://schemas.openxmlformats.org/officeDocument/2006/relationships/image" Target="../media/image295.jpeg"/><Relationship Id="rId42" Type="http://schemas.openxmlformats.org/officeDocument/2006/relationships/image" Target="file:///D:\__Study\Projects\C%23\AzurLane\AzurLane\Pics\Equip\Facility\&#20061;&#20843;&#24335;&#23556;&#20987;&#24310;&#36831;&#35013;&#32622;T0.jpg" TargetMode="External"/><Relationship Id="rId63" Type="http://schemas.openxmlformats.org/officeDocument/2006/relationships/image" Target="../media/image316.jpeg"/><Relationship Id="rId84" Type="http://schemas.openxmlformats.org/officeDocument/2006/relationships/image" Target="file:///D:\__Study\Projects\C%23\AzurLane\AzurLane\Pics\Equip\Facility\&#25913;&#33391;&#28145;&#24377;&#25237;&#23556;&#22120;T1.jpg" TargetMode="External"/><Relationship Id="rId138" Type="http://schemas.openxmlformats.org/officeDocument/2006/relationships/image" Target="file:///D:\__Study\Projects\C%23\AzurLane\AzurLane\Pics\Equip\Facility\&#29123;&#27833;&#28388;&#28165;&#22120;T1.jpg" TargetMode="External"/><Relationship Id="rId159" Type="http://schemas.openxmlformats.org/officeDocument/2006/relationships/image" Target="../media/image364.jpeg"/><Relationship Id="rId170" Type="http://schemas.openxmlformats.org/officeDocument/2006/relationships/image" Target="file:///D:\__Study\Projects\C%23\AzurLane\AzurLane\Pics\Equip\Facility\&#33328;&#33351;&#32500;&#20462;&#35774;&#22791;T1.jpg" TargetMode="External"/><Relationship Id="rId191" Type="http://schemas.openxmlformats.org/officeDocument/2006/relationships/image" Target="../media/image380.jpeg"/><Relationship Id="rId205" Type="http://schemas.openxmlformats.org/officeDocument/2006/relationships/image" Target="../media/image387.jpeg"/><Relationship Id="rId107" Type="http://schemas.openxmlformats.org/officeDocument/2006/relationships/image" Target="../media/image338.jpeg"/><Relationship Id="rId11" Type="http://schemas.openxmlformats.org/officeDocument/2006/relationships/image" Target="../media/image290.jpeg"/><Relationship Id="rId32" Type="http://schemas.openxmlformats.org/officeDocument/2006/relationships/image" Target="file:///D:\__Study\Projects\C%23\AzurLane\AzurLane\Pics\Equip\Facility\&#19968;&#24335;&#31359;&#30002;&#24377;T0.jpg" TargetMode="External"/><Relationship Id="rId53" Type="http://schemas.openxmlformats.org/officeDocument/2006/relationships/image" Target="../media/image311.jpeg"/><Relationship Id="rId74" Type="http://schemas.openxmlformats.org/officeDocument/2006/relationships/image" Target="file:///D:\__Study\Projects\C%23\AzurLane\AzurLane\Pics\Equip\Facility\&#24402;&#33322;&#20449;&#26631;T0.jpg" TargetMode="External"/><Relationship Id="rId128" Type="http://schemas.openxmlformats.org/officeDocument/2006/relationships/image" Target="file:///D:\__Study\Projects\C%23\AzurLane\AzurLane\Pics\Equip\Facility\&#28779;&#25511;&#38647;&#36798;T2.jpg" TargetMode="External"/><Relationship Id="rId149" Type="http://schemas.openxmlformats.org/officeDocument/2006/relationships/image" Target="../media/image359.jpeg"/><Relationship Id="rId5" Type="http://schemas.openxmlformats.org/officeDocument/2006/relationships/image" Target="../media/image287.jpeg"/><Relationship Id="rId95" Type="http://schemas.openxmlformats.org/officeDocument/2006/relationships/image" Target="../media/image332.jpeg"/><Relationship Id="rId160" Type="http://schemas.openxmlformats.org/officeDocument/2006/relationships/image" Target="file:///D:\__Study\Projects\C%23\AzurLane\AzurLane\Pics\Equip\Facility\&#32500;&#20462;&#24037;&#20855;T2.jpg" TargetMode="External"/><Relationship Id="rId181" Type="http://schemas.openxmlformats.org/officeDocument/2006/relationships/image" Target="../media/image375.jpeg"/><Relationship Id="rId22" Type="http://schemas.openxmlformats.org/officeDocument/2006/relationships/image" Target="file:///D:\__Study\Projects\C%23\AzurLane\AzurLane\Pics\Equip\Facility\TBM-3&#22797;&#20167;&#32773;(&#21453;&#28508;)T3.jpg" TargetMode="External"/><Relationship Id="rId43" Type="http://schemas.openxmlformats.org/officeDocument/2006/relationships/image" Target="../media/image306.jpeg"/><Relationship Id="rId64" Type="http://schemas.openxmlformats.org/officeDocument/2006/relationships/image" Target="file:///D:\__Study\Projects\C%23\AzurLane\AzurLane\Pics\Equip\Facility\&#22522;&#30784;&#28145;&#24377;&#25237;&#23556;&#22120;T3.jpg" TargetMode="External"/><Relationship Id="rId118" Type="http://schemas.openxmlformats.org/officeDocument/2006/relationships/image" Target="file:///D:\__Study\Projects\C%23\AzurLane\AzurLane\Pics\Equip\Facility\&#28082;&#21387;&#24377;&#23556;&#35013;&#32622;T3.jpg" TargetMode="External"/><Relationship Id="rId139" Type="http://schemas.openxmlformats.org/officeDocument/2006/relationships/image" Target="../media/image354.jpeg"/><Relationship Id="rId85" Type="http://schemas.openxmlformats.org/officeDocument/2006/relationships/image" Target="../media/image327.jpeg"/><Relationship Id="rId150" Type="http://schemas.openxmlformats.org/officeDocument/2006/relationships/image" Target="file:///D:\__Study\Projects\C%23\AzurLane\AzurLane\Pics\Equip\Facility\&#30005;&#21160;&#25196;&#24377;&#26426;T2.jpg" TargetMode="External"/><Relationship Id="rId171" Type="http://schemas.openxmlformats.org/officeDocument/2006/relationships/image" Target="../media/image370.jpeg"/><Relationship Id="rId192" Type="http://schemas.openxmlformats.org/officeDocument/2006/relationships/image" Target="file:///D:\__Study\Projects\C%23\AzurLane\AzurLane\Pics\Equip\Facility\&#38464;&#34746;&#20202;T1.jpg" TargetMode="External"/><Relationship Id="rId206" Type="http://schemas.openxmlformats.org/officeDocument/2006/relationships/image" Target="file:///D:\__Study\Projects\C%23\AzurLane\AzurLane\Pics\Equip\Facility\&#39640;&#24615;&#33021;&#33333;&#26426;T0.jpg" TargetMode="External"/><Relationship Id="rId12" Type="http://schemas.openxmlformats.org/officeDocument/2006/relationships/image" Target="file:///D:\__Study\Projects\C%23\AzurLane\AzurLane\Pics\Equip\Facility\SG&#38647;&#36798;T1.jpg" TargetMode="External"/><Relationship Id="rId33" Type="http://schemas.openxmlformats.org/officeDocument/2006/relationships/image" Target="../media/image301.jpeg"/><Relationship Id="rId108" Type="http://schemas.openxmlformats.org/officeDocument/2006/relationships/image" Target="file:///D:\__Study\Projects\C%23\AzurLane\AzurLane\Pics\Equip\Facility\&#28023;&#20891;&#36855;&#24425;T2.jpg" TargetMode="External"/><Relationship Id="rId129" Type="http://schemas.openxmlformats.org/officeDocument/2006/relationships/image" Target="../media/image349.jpeg"/><Relationship Id="rId54" Type="http://schemas.openxmlformats.org/officeDocument/2006/relationships/image" Target="file:///D:\__Study\Projects\C%23\AzurLane\AzurLane\Pics\Equip\Facility\&#22522;&#30784;&#22768;&#21584;T1.jpg" TargetMode="External"/><Relationship Id="rId75" Type="http://schemas.openxmlformats.org/officeDocument/2006/relationships/image" Target="../media/image322.jpeg"/><Relationship Id="rId96" Type="http://schemas.openxmlformats.org/officeDocument/2006/relationships/image" Target="file:///D:\__Study\Projects\C%23\AzurLane\AzurLane\Pics\Equip\Facility\&#25913;&#33391;&#38149;&#28809;T3.jpg" TargetMode="External"/><Relationship Id="rId140" Type="http://schemas.openxmlformats.org/officeDocument/2006/relationships/image" Target="file:///D:\__Study\Projects\C%23\AzurLane\AzurLane\Pics\Equip\Facility\&#29123;&#27833;&#28388;&#28165;&#22120;T2.jpg" TargetMode="External"/><Relationship Id="rId161" Type="http://schemas.openxmlformats.org/officeDocument/2006/relationships/image" Target="../media/image365.jpeg"/><Relationship Id="rId182" Type="http://schemas.openxmlformats.org/officeDocument/2006/relationships/image" Target="file:///D:\__Study\Projects\C%23\AzurLane\AzurLane\Pics\Equip\Facility\&#38142;&#24335;&#35013;&#24377;&#26426;T2.jpg" TargetMode="External"/><Relationship Id="rId6" Type="http://schemas.openxmlformats.org/officeDocument/2006/relationships/image" Target="file:///D:\__Study\Projects\C%23\AzurLane\AzurLane\Pics\Equip\Facility\Fl-282&#30452;&#21319;&#26426;T0.jpg" TargetMode="External"/><Relationship Id="rId23" Type="http://schemas.openxmlformats.org/officeDocument/2006/relationships/image" Target="../media/image296.jpeg"/><Relationship Id="rId119" Type="http://schemas.openxmlformats.org/officeDocument/2006/relationships/image" Target="../media/image344.jpeg"/><Relationship Id="rId44" Type="http://schemas.openxmlformats.org/officeDocument/2006/relationships/image" Target="file:///D:\__Study\Projects\C%23\AzurLane\AzurLane\Pics\Equip\Facility\&#20390;&#23519;&#25253;&#21578;&#183;&#32445;&#32422;&#36817;&#28023;T0.jpg" TargetMode="External"/><Relationship Id="rId65" Type="http://schemas.openxmlformats.org/officeDocument/2006/relationships/image" Target="../media/image317.jpeg"/><Relationship Id="rId86" Type="http://schemas.openxmlformats.org/officeDocument/2006/relationships/image" Target="file:///D:\__Study\Projects\C%23\AzurLane\AzurLane\Pics\Equip\Facility\&#25913;&#33391;&#28145;&#24377;&#25237;&#23556;&#22120;T2.jpg" TargetMode="External"/><Relationship Id="rId130" Type="http://schemas.openxmlformats.org/officeDocument/2006/relationships/image" Target="file:///D:\__Study\Projects\C%23\AzurLane\AzurLane\Pics\Equip\Facility\&#28779;&#25511;&#38647;&#36798;T3.jpg" TargetMode="External"/><Relationship Id="rId151" Type="http://schemas.openxmlformats.org/officeDocument/2006/relationships/image" Target="../media/image360.jpeg"/><Relationship Id="rId172" Type="http://schemas.openxmlformats.org/officeDocument/2006/relationships/image" Target="file:///D:\__Study\Projects\C%23\AzurLane\AzurLane\Pics\Equip\Facility\&#33328;&#33351;&#32500;&#20462;&#35774;&#22791;T2.jpg" TargetMode="External"/><Relationship Id="rId193" Type="http://schemas.openxmlformats.org/officeDocument/2006/relationships/image" Target="../media/image381.jpeg"/><Relationship Id="rId207" Type="http://schemas.openxmlformats.org/officeDocument/2006/relationships/image" Target="../media/image388.jpeg"/><Relationship Id="rId13" Type="http://schemas.openxmlformats.org/officeDocument/2006/relationships/image" Target="../media/image291.jpeg"/><Relationship Id="rId109" Type="http://schemas.openxmlformats.org/officeDocument/2006/relationships/image" Target="../media/image339.jpeg"/><Relationship Id="rId34" Type="http://schemas.openxmlformats.org/officeDocument/2006/relationships/image" Target="file:///D:\__Study\Projects\C%23\AzurLane\AzurLane\Pics\Equip\Facility\&#20061;&#19968;&#24335;&#31359;&#30002;&#24377;T0.jpg" TargetMode="External"/><Relationship Id="rId55" Type="http://schemas.openxmlformats.org/officeDocument/2006/relationships/image" Target="../media/image312.jpeg"/><Relationship Id="rId76" Type="http://schemas.openxmlformats.org/officeDocument/2006/relationships/image" Target="file:///D:\__Study\Projects\C%23\AzurLane\AzurLane\Pics\Equip\Facility\&#25913;&#33391;&#22411;&#27700;&#19979;&#36827;&#27668;&#31649;T0.jpg" TargetMode="External"/><Relationship Id="rId97" Type="http://schemas.openxmlformats.org/officeDocument/2006/relationships/image" Target="../media/image333.jpeg"/><Relationship Id="rId120" Type="http://schemas.openxmlformats.org/officeDocument/2006/relationships/image" Target="file:///D:\__Study\Projects\C%23\AzurLane\AzurLane\Pics\Equip\Facility\&#28082;&#21387;&#33333;&#26426;T1.jpg" TargetMode="External"/><Relationship Id="rId141" Type="http://schemas.openxmlformats.org/officeDocument/2006/relationships/image" Target="../media/image355.jpeg"/><Relationship Id="rId7" Type="http://schemas.openxmlformats.org/officeDocument/2006/relationships/image" Target="../media/image288.jpeg"/><Relationship Id="rId162" Type="http://schemas.openxmlformats.org/officeDocument/2006/relationships/image" Target="file:///D:\__Study\Projects\C%23\AzurLane\AzurLane\Pics\Equip\Facility\&#32500;&#20462;&#24037;&#20855;T3.jpg" TargetMode="External"/><Relationship Id="rId183" Type="http://schemas.openxmlformats.org/officeDocument/2006/relationships/image" Target="../media/image376.jpeg"/><Relationship Id="rId24" Type="http://schemas.openxmlformats.org/officeDocument/2006/relationships/image" Target="file:///D:\__Study\Projects\C%23\AzurLane\AzurLane\Pics\Equip\Facility\VC&#35013;&#30002;&#38050;&#26495;T0.jpg" TargetMode="External"/><Relationship Id="rId40" Type="http://schemas.openxmlformats.org/officeDocument/2006/relationships/image" Target="file:///D:\__Study\Projects\C%23\AzurLane\AzurLane\Pics\Equip\Facility\&#20061;&#19977;&#24335;&#32431;&#27687;&#40060;&#38647;T3.jpg" TargetMode="External"/><Relationship Id="rId45" Type="http://schemas.openxmlformats.org/officeDocument/2006/relationships/image" Target="../media/image307.jpeg"/><Relationship Id="rId66" Type="http://schemas.openxmlformats.org/officeDocument/2006/relationships/image" Target="file:///D:\__Study\Projects\C%23\AzurLane\AzurLane\Pics\Equip\Facility\&#23545;&#31354;&#38647;&#36798;T1.jpg" TargetMode="External"/><Relationship Id="rId87" Type="http://schemas.openxmlformats.org/officeDocument/2006/relationships/image" Target="../media/image328.jpeg"/><Relationship Id="rId110" Type="http://schemas.openxmlformats.org/officeDocument/2006/relationships/image" Target="file:///D:\__Study\Projects\C%23\AzurLane\AzurLane\Pics\Equip\Facility\&#28023;&#20891;&#36855;&#24425;T3.jpg" TargetMode="External"/><Relationship Id="rId115" Type="http://schemas.openxmlformats.org/officeDocument/2006/relationships/image" Target="../media/image342.jpeg"/><Relationship Id="rId131" Type="http://schemas.openxmlformats.org/officeDocument/2006/relationships/image" Target="../media/image350.jpeg"/><Relationship Id="rId136" Type="http://schemas.openxmlformats.org/officeDocument/2006/relationships/image" Target="file:///D:\__Study\Projects\C%23\AzurLane\AzurLane\Pics\Equip\Facility\&#28781;&#28779;&#22120;T3.jpg" TargetMode="External"/><Relationship Id="rId157" Type="http://schemas.openxmlformats.org/officeDocument/2006/relationships/image" Target="../media/image363.jpeg"/><Relationship Id="rId178" Type="http://schemas.openxmlformats.org/officeDocument/2006/relationships/image" Target="file:///D:\__Study\Projects\C%23\AzurLane\AzurLane\Pics\Equip\Facility\&#36229;&#37325;&#24377;T0.jpg" TargetMode="External"/><Relationship Id="rId61" Type="http://schemas.openxmlformats.org/officeDocument/2006/relationships/image" Target="../media/image315.jpeg"/><Relationship Id="rId82" Type="http://schemas.openxmlformats.org/officeDocument/2006/relationships/image" Target="file:///D:\__Study\Projects\C%23\AzurLane\AzurLane\Pics\Equip\Facility\&#25913;&#33391;&#22768;&#21584;T3.jpg" TargetMode="External"/><Relationship Id="rId152" Type="http://schemas.openxmlformats.org/officeDocument/2006/relationships/image" Target="file:///D:\__Study\Projects\C%23\AzurLane\AzurLane\Pics\Equip\Facility\&#30005;&#21160;&#25196;&#24377;&#26426;T3.jpg" TargetMode="External"/><Relationship Id="rId173" Type="http://schemas.openxmlformats.org/officeDocument/2006/relationships/image" Target="../media/image371.jpeg"/><Relationship Id="rId194" Type="http://schemas.openxmlformats.org/officeDocument/2006/relationships/image" Target="file:///D:\__Study\Projects\C%23\AzurLane\AzurLane\Pics\Equip\Facility\&#38464;&#34746;&#20202;T2.jpg" TargetMode="External"/><Relationship Id="rId199" Type="http://schemas.openxmlformats.org/officeDocument/2006/relationships/image" Target="../media/image384.jpeg"/><Relationship Id="rId203" Type="http://schemas.openxmlformats.org/officeDocument/2006/relationships/image" Target="../media/image386.jpeg"/><Relationship Id="rId208" Type="http://schemas.openxmlformats.org/officeDocument/2006/relationships/image" Target="file:///D:\__Study\Projects\C%23\AzurLane\AzurLane\Pics\Equip\Facility\&#39839;&#40007;&#32925;T0.jpg" TargetMode="External"/><Relationship Id="rId19" Type="http://schemas.openxmlformats.org/officeDocument/2006/relationships/image" Target="../media/image294.jpeg"/><Relationship Id="rId14" Type="http://schemas.openxmlformats.org/officeDocument/2006/relationships/image" Target="file:///D:\__Study\Projects\C%23\AzurLane\AzurLane\Pics\Equip\Facility\SG&#38647;&#36798;T2.jpg" TargetMode="External"/><Relationship Id="rId30" Type="http://schemas.openxmlformats.org/officeDocument/2006/relationships/image" Target="file:///D:\__Study\Projects\C%23\AzurLane\AzurLane\Pics\Equip\Facility\&#8220;&#23425;&#28023;&#21495;&#8221;&#27700;&#19978;&#20390;&#23519;&#26426;T0.jpg" TargetMode="External"/><Relationship Id="rId35" Type="http://schemas.openxmlformats.org/officeDocument/2006/relationships/image" Target="../media/image302.jpeg"/><Relationship Id="rId56" Type="http://schemas.openxmlformats.org/officeDocument/2006/relationships/image" Target="file:///D:\__Study\Projects\C%23\AzurLane\AzurLane\Pics\Equip\Facility\&#22522;&#30784;&#22768;&#21584;T2.jpg" TargetMode="External"/><Relationship Id="rId77" Type="http://schemas.openxmlformats.org/officeDocument/2006/relationships/image" Target="../media/image323.jpeg"/><Relationship Id="rId100" Type="http://schemas.openxmlformats.org/officeDocument/2006/relationships/image" Target="file:///D:\__Study\Projects\C%23\AzurLane\AzurLane\Pics\Equip\Facility\&#26234;&#24935;&#27169;&#22359;T0.jpg" TargetMode="External"/><Relationship Id="rId105" Type="http://schemas.openxmlformats.org/officeDocument/2006/relationships/image" Target="../media/image337.jpeg"/><Relationship Id="rId126" Type="http://schemas.openxmlformats.org/officeDocument/2006/relationships/image" Target="file:///D:\__Study\Projects\C%23\AzurLane\AzurLane\Pics\Equip\Facility\&#28779;&#25511;&#38647;&#36798;T1.jpg" TargetMode="External"/><Relationship Id="rId147" Type="http://schemas.openxmlformats.org/officeDocument/2006/relationships/image" Target="../media/image358.jpeg"/><Relationship Id="rId168" Type="http://schemas.openxmlformats.org/officeDocument/2006/relationships/image" Target="file:///D:\__Study\Projects\C%23\AzurLane\AzurLane\Pics\Equip\Facility\&#33322;&#31354;&#21103;&#27833;&#31665;T3.jpg" TargetMode="External"/><Relationship Id="rId8" Type="http://schemas.openxmlformats.org/officeDocument/2006/relationships/image" Target="file:///D:\__Study\Projects\C%23\AzurLane\AzurLane\Pics\Equip\Facility\Gamers&#30340;&#35777;&#26126;T0.jpg" TargetMode="External"/><Relationship Id="rId51" Type="http://schemas.openxmlformats.org/officeDocument/2006/relationships/image" Target="../media/image310.jpeg"/><Relationship Id="rId72" Type="http://schemas.openxmlformats.org/officeDocument/2006/relationships/image" Target="file:///D:\__Study\Projects\C%23\AzurLane\AzurLane\Pics\Equip\Facility\&#23567;&#28023;&#29432;&#20013;&#38431;&#38431;&#24509;T1.jpg" TargetMode="External"/><Relationship Id="rId93" Type="http://schemas.openxmlformats.org/officeDocument/2006/relationships/image" Target="../media/image331.jpeg"/><Relationship Id="rId98" Type="http://schemas.openxmlformats.org/officeDocument/2006/relationships/image" Target="file:///D:\__Study\Projects\C%23\AzurLane\AzurLane\Pics\Equip\Facility\&#26179;&#24736;&#24736;T0.jpg" TargetMode="External"/><Relationship Id="rId121" Type="http://schemas.openxmlformats.org/officeDocument/2006/relationships/image" Target="../media/image345.jpeg"/><Relationship Id="rId142" Type="http://schemas.openxmlformats.org/officeDocument/2006/relationships/image" Target="file:///D:\__Study\Projects\C%23\AzurLane\AzurLane\Pics\Equip\Facility\&#29123;&#27833;&#28388;&#28165;&#22120;T3.jpg" TargetMode="External"/><Relationship Id="rId163" Type="http://schemas.openxmlformats.org/officeDocument/2006/relationships/image" Target="../media/image366.jpeg"/><Relationship Id="rId184" Type="http://schemas.openxmlformats.org/officeDocument/2006/relationships/image" Target="file:///D:\__Study\Projects\C%23\AzurLane\AzurLane\Pics\Equip\Facility\&#38142;&#24335;&#35013;&#24377;&#26426;T3.jpg" TargetMode="External"/><Relationship Id="rId189" Type="http://schemas.openxmlformats.org/officeDocument/2006/relationships/image" Target="../media/image379.jpeg"/><Relationship Id="rId3" Type="http://schemas.openxmlformats.org/officeDocument/2006/relationships/image" Target="../media/image286.jpeg"/><Relationship Id="rId25" Type="http://schemas.openxmlformats.org/officeDocument/2006/relationships/image" Target="../media/image297.jpeg"/><Relationship Id="rId46" Type="http://schemas.openxmlformats.org/officeDocument/2006/relationships/image" Target="file:///D:\__Study\Projects\C%23\AzurLane\AzurLane\Pics\Equip\Facility\&#21073;&#40060;Mark%20II-ASV(&#21453;&#28508;)T1.jpg" TargetMode="External"/><Relationship Id="rId67" Type="http://schemas.openxmlformats.org/officeDocument/2006/relationships/image" Target="../media/image318.jpeg"/><Relationship Id="rId116" Type="http://schemas.openxmlformats.org/officeDocument/2006/relationships/image" Target="file:///D:\__Study\Projects\C%23\AzurLane\AzurLane\Pics\Equip\Facility\&#28082;&#21387;&#24377;&#23556;&#35013;&#32622;T2.jpg" TargetMode="External"/><Relationship Id="rId137" Type="http://schemas.openxmlformats.org/officeDocument/2006/relationships/image" Target="../media/image353.jpeg"/><Relationship Id="rId158" Type="http://schemas.openxmlformats.org/officeDocument/2006/relationships/image" Target="file:///D:\__Study\Projects\C%23\AzurLane\AzurLane\Pics\Equip\Facility\&#32500;&#20462;&#24037;&#20855;T1.jpg" TargetMode="External"/><Relationship Id="rId20" Type="http://schemas.openxmlformats.org/officeDocument/2006/relationships/image" Target="file:///D:\__Study\Projects\C%23\AzurLane\AzurLane\Pics\Equip\Facility\TBM-3&#22797;&#20167;&#32773;(&#21453;&#28508;)T2.jpg" TargetMode="External"/><Relationship Id="rId41" Type="http://schemas.openxmlformats.org/officeDocument/2006/relationships/image" Target="../media/image305.jpeg"/><Relationship Id="rId62" Type="http://schemas.openxmlformats.org/officeDocument/2006/relationships/image" Target="file:///D:\__Study\Projects\C%23\AzurLane\AzurLane\Pics\Equip\Facility\&#22522;&#30784;&#28145;&#24377;&#25237;&#23556;&#22120;T2.jpg" TargetMode="External"/><Relationship Id="rId83" Type="http://schemas.openxmlformats.org/officeDocument/2006/relationships/image" Target="../media/image326.jpeg"/><Relationship Id="rId88" Type="http://schemas.openxmlformats.org/officeDocument/2006/relationships/image" Target="file:///D:\__Study\Projects\C%23\AzurLane\AzurLane\Pics\Equip\Facility\&#25913;&#33391;&#28145;&#24377;&#25237;&#23556;&#22120;T3.jpg" TargetMode="External"/><Relationship Id="rId111" Type="http://schemas.openxmlformats.org/officeDocument/2006/relationships/image" Target="../media/image340.jpeg"/><Relationship Id="rId132" Type="http://schemas.openxmlformats.org/officeDocument/2006/relationships/image" Target="file:///D:\__Study\Projects\C%23\AzurLane\AzurLane\Pics\Equip\Facility\&#28781;&#28779;&#22120;T1.jpg" TargetMode="External"/><Relationship Id="rId153" Type="http://schemas.openxmlformats.org/officeDocument/2006/relationships/image" Target="../media/image361.jpeg"/><Relationship Id="rId174" Type="http://schemas.openxmlformats.org/officeDocument/2006/relationships/image" Target="file:///D:\__Study\Projects\C%23\AzurLane\AzurLane\Pics\Equip\Facility\&#33328;&#33351;&#32500;&#20462;&#35774;&#22791;T3.jpg" TargetMode="External"/><Relationship Id="rId179" Type="http://schemas.openxmlformats.org/officeDocument/2006/relationships/image" Target="../media/image374.jpeg"/><Relationship Id="rId195" Type="http://schemas.openxmlformats.org/officeDocument/2006/relationships/image" Target="../media/image382.jpeg"/><Relationship Id="rId190" Type="http://schemas.openxmlformats.org/officeDocument/2006/relationships/image" Target="file:///D:\__Study\Projects\C%23\AzurLane\AzurLane\Pics\Equip\Facility\&#38450;&#40060;&#38647;&#38548;&#33329;T3.jpg" TargetMode="External"/><Relationship Id="rId204" Type="http://schemas.openxmlformats.org/officeDocument/2006/relationships/image" Target="file:///D:\__Study\Projects\C%23\AzurLane\AzurLane\Pics\Equip\Facility\&#39640;&#24615;&#33021;&#28779;&#25511;&#38647;&#36798;T0.jpg" TargetMode="External"/><Relationship Id="rId15" Type="http://schemas.openxmlformats.org/officeDocument/2006/relationships/image" Target="../media/image292.jpeg"/><Relationship Id="rId36" Type="http://schemas.openxmlformats.org/officeDocument/2006/relationships/image" Target="file:///D:\__Study\Projects\C%23\AzurLane\AzurLane\Pics\Equip\Facility\&#20061;&#19977;&#24335;&#32431;&#27687;&#40060;&#38647;T1.jpg" TargetMode="External"/><Relationship Id="rId57" Type="http://schemas.openxmlformats.org/officeDocument/2006/relationships/image" Target="../media/image313.jpeg"/><Relationship Id="rId106" Type="http://schemas.openxmlformats.org/officeDocument/2006/relationships/image" Target="file:///D:\__Study\Projects\C%23\AzurLane\AzurLane\Pics\Equip\Facility\&#28023;&#20891;&#36855;&#24425;T1.jpg" TargetMode="External"/><Relationship Id="rId127" Type="http://schemas.openxmlformats.org/officeDocument/2006/relationships/image" Target="../media/image348.jpeg"/><Relationship Id="rId10" Type="http://schemas.openxmlformats.org/officeDocument/2006/relationships/image" Target="file:///D:\__Study\Projects\C%23\AzurLane\AzurLane\Pics\Equip\Facility\PBY-5A&#21345;&#29305;&#29747;&#23068;&#27700;&#19978;&#26426;T0.jpg" TargetMode="External"/><Relationship Id="rId31" Type="http://schemas.openxmlformats.org/officeDocument/2006/relationships/image" Target="../media/image300.jpeg"/><Relationship Id="rId52" Type="http://schemas.openxmlformats.org/officeDocument/2006/relationships/image" Target="file:///D:\__Study\Projects\C%23\AzurLane\AzurLane\Pics\Equip\Facility\&#22235;&#31070;&#20043;&#21360;T0.jpg" TargetMode="External"/><Relationship Id="rId73" Type="http://schemas.openxmlformats.org/officeDocument/2006/relationships/image" Target="../media/image321.jpeg"/><Relationship Id="rId78" Type="http://schemas.openxmlformats.org/officeDocument/2006/relationships/image" Target="file:///D:\__Study\Projects\C%23\AzurLane\AzurLane\Pics\Equip\Facility\&#25913;&#33391;&#22768;&#21584;T1.jpg" TargetMode="External"/><Relationship Id="rId94" Type="http://schemas.openxmlformats.org/officeDocument/2006/relationships/image" Target="file:///D:\__Study\Projects\C%23\AzurLane\AzurLane\Pics\Equip\Facility\&#25913;&#33391;&#38149;&#28809;T2.jpg" TargetMode="External"/><Relationship Id="rId99" Type="http://schemas.openxmlformats.org/officeDocument/2006/relationships/image" Target="../media/image334.jpeg"/><Relationship Id="rId101" Type="http://schemas.openxmlformats.org/officeDocument/2006/relationships/image" Target="../media/image335.jpeg"/><Relationship Id="rId122" Type="http://schemas.openxmlformats.org/officeDocument/2006/relationships/image" Target="file:///D:\__Study\Projects\C%23\AzurLane\AzurLane\Pics\Equip\Facility\&#28082;&#21387;&#33333;&#26426;T2.jpg" TargetMode="External"/><Relationship Id="rId143" Type="http://schemas.openxmlformats.org/officeDocument/2006/relationships/image" Target="../media/image356.jpeg"/><Relationship Id="rId148" Type="http://schemas.openxmlformats.org/officeDocument/2006/relationships/image" Target="file:///D:\__Study\Projects\C%23\AzurLane\AzurLane\Pics\Equip\Facility\&#30005;&#21160;&#25196;&#24377;&#26426;T1.jpg" TargetMode="External"/><Relationship Id="rId164" Type="http://schemas.openxmlformats.org/officeDocument/2006/relationships/image" Target="file:///D:\__Study\Projects\C%23\AzurLane\AzurLane\Pics\Equip\Facility\&#33322;&#31354;&#21103;&#27833;&#31665;T1.jpg" TargetMode="External"/><Relationship Id="rId169" Type="http://schemas.openxmlformats.org/officeDocument/2006/relationships/image" Target="../media/image369.jpeg"/><Relationship Id="rId185" Type="http://schemas.openxmlformats.org/officeDocument/2006/relationships/image" Target="../media/image377.jpeg"/><Relationship Id="rId4" Type="http://schemas.openxmlformats.org/officeDocument/2006/relationships/image" Target="file:///D:\__Study\Projects\C%23\AzurLane\AzurLane\Pics\Equip\Facility\94&#24335;&#39640;&#23556;&#35013;&#32622;T0.jpg" TargetMode="External"/><Relationship Id="rId9" Type="http://schemas.openxmlformats.org/officeDocument/2006/relationships/image" Target="../media/image289.jpeg"/><Relationship Id="rId180" Type="http://schemas.openxmlformats.org/officeDocument/2006/relationships/image" Target="file:///D:\__Study\Projects\C%23\AzurLane\AzurLane\Pics\Equip\Facility\&#38142;&#24335;&#35013;&#24377;&#26426;T1.jpg" TargetMode="External"/><Relationship Id="rId26" Type="http://schemas.openxmlformats.org/officeDocument/2006/relationships/image" Target="file:///D:\__Study\Projects\C%23\AzurLane\AzurLane\Pics\Equip\Facility\VH&#35013;&#30002;&#38050;&#26495;T0.jpg" TargetMode="External"/><Relationship Id="rId47" Type="http://schemas.openxmlformats.org/officeDocument/2006/relationships/image" Target="../media/image308.jpeg"/><Relationship Id="rId68" Type="http://schemas.openxmlformats.org/officeDocument/2006/relationships/image" Target="file:///D:\__Study\Projects\C%23\AzurLane\AzurLane\Pics\Equip\Facility\&#23545;&#31354;&#38647;&#36798;T2.jpg" TargetMode="External"/><Relationship Id="rId89" Type="http://schemas.openxmlformats.org/officeDocument/2006/relationships/image" Target="../media/image329.jpeg"/><Relationship Id="rId112" Type="http://schemas.openxmlformats.org/officeDocument/2006/relationships/image" Target="file:///D:\__Study\Projects\C%23\AzurLane\AzurLane\Pics\Equip\Facility\&#28023;&#39746;&#36855;&#24425;T0.jpg" TargetMode="External"/><Relationship Id="rId133" Type="http://schemas.openxmlformats.org/officeDocument/2006/relationships/image" Target="../media/image351.jpeg"/><Relationship Id="rId154" Type="http://schemas.openxmlformats.org/officeDocument/2006/relationships/image" Target="file:///D:\__Study\Projects\C%23\AzurLane\AzurLane\Pics\Equip\Facility\&#32422;&#23450;&#30340;&#35777;&#26126;T0.jpg" TargetMode="External"/><Relationship Id="rId175" Type="http://schemas.openxmlformats.org/officeDocument/2006/relationships/image" Target="../media/image372.jpeg"/><Relationship Id="rId196" Type="http://schemas.openxmlformats.org/officeDocument/2006/relationships/image" Target="file:///D:\__Study\Projects\C%23\AzurLane\AzurLane\Pics\Equip\Facility\&#38464;&#34746;&#20202;T3.jpg" TargetMode="External"/><Relationship Id="rId200" Type="http://schemas.openxmlformats.org/officeDocument/2006/relationships/image" Target="file:///D:\__Study\Projects\C%23\AzurLane\AzurLane\Pics\Equip\Facility\&#39640;&#21387;&#27687;&#27668;&#29942;T0.jpg" TargetMode="External"/><Relationship Id="rId16" Type="http://schemas.openxmlformats.org/officeDocument/2006/relationships/image" Target="file:///D:\__Study\Projects\C%23\AzurLane\AzurLane\Pics\Equip\Facility\SG&#38647;&#36798;T3.jpg" TargetMode="External"/><Relationship Id="rId37" Type="http://schemas.openxmlformats.org/officeDocument/2006/relationships/image" Target="../media/image303.jpeg"/><Relationship Id="rId58" Type="http://schemas.openxmlformats.org/officeDocument/2006/relationships/image" Target="file:///D:\__Study\Projects\C%23\AzurLane\AzurLane\Pics\Equip\Facility\&#22522;&#30784;&#22768;&#21584;T3.jpg" TargetMode="External"/><Relationship Id="rId79" Type="http://schemas.openxmlformats.org/officeDocument/2006/relationships/image" Target="../media/image324.jpeg"/><Relationship Id="rId102" Type="http://schemas.openxmlformats.org/officeDocument/2006/relationships/image" Target="file:///D:\__Study\Projects\C%23\AzurLane\AzurLane\Pics\Equip\Facility\&#26426;&#23494;&#25991;&#20214;&#183;&#26497;&#22320;&#28023;&#23777;T0.jpg" TargetMode="External"/><Relationship Id="rId123" Type="http://schemas.openxmlformats.org/officeDocument/2006/relationships/image" Target="../media/image346.jpeg"/><Relationship Id="rId144" Type="http://schemas.openxmlformats.org/officeDocument/2006/relationships/image" Target="file:///D:\__Study\Projects\C%23\AzurLane\AzurLane\Pics\Equip\Facility\&#29577;&#31859;&#28783;&#31548;T0.jpg" TargetMode="External"/><Relationship Id="rId90" Type="http://schemas.openxmlformats.org/officeDocument/2006/relationships/image" Target="file:///D:\__Study\Projects\C%23\AzurLane\AzurLane\Pics\Equip\Facility\&#25913;&#33391;&#33988;&#30005;&#27744;&#38453;&#21015;T0.jpg" TargetMode="External"/><Relationship Id="rId165" Type="http://schemas.openxmlformats.org/officeDocument/2006/relationships/image" Target="../media/image367.jpeg"/><Relationship Id="rId186" Type="http://schemas.openxmlformats.org/officeDocument/2006/relationships/image" Target="file:///D:\__Study\Projects\C%23\AzurLane\AzurLane\Pics\Equip\Facility\&#38450;&#40060;&#38647;&#38548;&#33329;T1.jpg" TargetMode="External"/><Relationship Id="rId27" Type="http://schemas.openxmlformats.org/officeDocument/2006/relationships/image" Target="../media/image298.jpeg"/><Relationship Id="rId48" Type="http://schemas.openxmlformats.org/officeDocument/2006/relationships/image" Target="file:///D:\__Study\Projects\C%23\AzurLane\AzurLane\Pics\Equip\Facility\&#21073;&#40060;Mark%20II-ASV(&#21453;&#28508;)T2.jpg" TargetMode="External"/><Relationship Id="rId69" Type="http://schemas.openxmlformats.org/officeDocument/2006/relationships/image" Target="../media/image319.jpeg"/><Relationship Id="rId113" Type="http://schemas.openxmlformats.org/officeDocument/2006/relationships/image" Target="../media/image341.jpeg"/><Relationship Id="rId134" Type="http://schemas.openxmlformats.org/officeDocument/2006/relationships/image" Target="file:///D:\__Study\Projects\C%23\AzurLane\AzurLane\Pics\Equip\Facility\&#28781;&#28779;&#22120;T2.jpg" TargetMode="External"/><Relationship Id="rId80" Type="http://schemas.openxmlformats.org/officeDocument/2006/relationships/image" Target="file:///D:\__Study\Projects\C%23\AzurLane\AzurLane\Pics\Equip\Facility\&#25913;&#33391;&#22768;&#21584;T2.jpg" TargetMode="External"/><Relationship Id="rId155" Type="http://schemas.openxmlformats.org/officeDocument/2006/relationships/image" Target="../media/image362.jpeg"/><Relationship Id="rId176" Type="http://schemas.openxmlformats.org/officeDocument/2006/relationships/image" Target="file:///D:\__Study\Projects\C%23\AzurLane\AzurLane\Pics\Equip\Facility\&#33351;&#22771;&#25913;&#33391;&#35774;&#35745;&#26696;T2.jpg" TargetMode="External"/><Relationship Id="rId197" Type="http://schemas.openxmlformats.org/officeDocument/2006/relationships/image" Target="../media/image383.jpeg"/><Relationship Id="rId201" Type="http://schemas.openxmlformats.org/officeDocument/2006/relationships/image" Target="../media/image385.jpeg"/><Relationship Id="rId17" Type="http://schemas.openxmlformats.org/officeDocument/2006/relationships/image" Target="../media/image293.jpeg"/><Relationship Id="rId38" Type="http://schemas.openxmlformats.org/officeDocument/2006/relationships/image" Target="file:///D:\__Study\Projects\C%23\AzurLane\AzurLane\Pics\Equip\Facility\&#20061;&#19977;&#24335;&#32431;&#27687;&#40060;&#38647;T2.jpg" TargetMode="External"/><Relationship Id="rId59" Type="http://schemas.openxmlformats.org/officeDocument/2006/relationships/image" Target="../media/image314.jpeg"/><Relationship Id="rId103" Type="http://schemas.openxmlformats.org/officeDocument/2006/relationships/image" Target="../media/image336.jpeg"/><Relationship Id="rId124" Type="http://schemas.openxmlformats.org/officeDocument/2006/relationships/image" Target="file:///D:\__Study\Projects\C%23\AzurLane\AzurLane\Pics\Equip\Facility\&#28082;&#21387;&#33333;&#26426;T3.jpg" TargetMode="External"/><Relationship Id="rId70" Type="http://schemas.openxmlformats.org/officeDocument/2006/relationships/image" Target="file:///D:\__Study\Projects\C%23\AzurLane\AzurLane\Pics\Equip\Facility\&#23545;&#31354;&#38647;&#36798;T3.jpg" TargetMode="External"/><Relationship Id="rId91" Type="http://schemas.openxmlformats.org/officeDocument/2006/relationships/image" Target="../media/image330.jpeg"/><Relationship Id="rId145" Type="http://schemas.openxmlformats.org/officeDocument/2006/relationships/image" Target="../media/image357.jpeg"/><Relationship Id="rId166" Type="http://schemas.openxmlformats.org/officeDocument/2006/relationships/image" Target="file:///D:\__Study\Projects\C%23\AzurLane\AzurLane\Pics\Equip\Facility\&#33322;&#31354;&#21103;&#27833;&#31665;T2.jpg" TargetMode="External"/><Relationship Id="rId187" Type="http://schemas.openxmlformats.org/officeDocument/2006/relationships/image" Target="../media/image378.jpeg"/><Relationship Id="rId1" Type="http://schemas.openxmlformats.org/officeDocument/2006/relationships/image" Target="../media/image285.jpeg"/><Relationship Id="rId28" Type="http://schemas.openxmlformats.org/officeDocument/2006/relationships/image" Target="file:///D:\__Study\Projects\C%23\AzurLane\AzurLane\Pics\Equip\Facility\Z&#26071;T0.jpg" TargetMode="External"/><Relationship Id="rId49" Type="http://schemas.openxmlformats.org/officeDocument/2006/relationships/image" Target="../media/image309.jpeg"/><Relationship Id="rId114" Type="http://schemas.openxmlformats.org/officeDocument/2006/relationships/image" Target="file:///D:\__Study\Projects\C%23\AzurLane\AzurLane\Pics\Equip\Facility\&#28082;&#21387;&#24377;&#23556;&#35013;&#32622;T1.jpg" TargetMode="External"/><Relationship Id="rId60" Type="http://schemas.openxmlformats.org/officeDocument/2006/relationships/image" Target="file:///D:\__Study\Projects\C%23\AzurLane\AzurLane\Pics\Equip\Facility\&#22522;&#30784;&#28145;&#24377;&#25237;&#23556;&#22120;T1.jpg" TargetMode="External"/><Relationship Id="rId81" Type="http://schemas.openxmlformats.org/officeDocument/2006/relationships/image" Target="../media/image325.jpeg"/><Relationship Id="rId135" Type="http://schemas.openxmlformats.org/officeDocument/2006/relationships/image" Target="../media/image352.jpeg"/><Relationship Id="rId156" Type="http://schemas.openxmlformats.org/officeDocument/2006/relationships/image" Target="file:///D:\__Study\Projects\C%23\AzurLane\AzurLane\Pics\Equip\Facility\&#32452;&#24509;T0.jpg" TargetMode="External"/><Relationship Id="rId177" Type="http://schemas.openxmlformats.org/officeDocument/2006/relationships/image" Target="../media/image373.jpeg"/><Relationship Id="rId198" Type="http://schemas.openxmlformats.org/officeDocument/2006/relationships/image" Target="file:///D:\__Study\Projects\C%23\AzurLane\AzurLane\Pics\Equip\Facility\&#38543;&#26426;&#21333;&#35789;&#29983;&#25104;&#22120;T0.jpg" TargetMode="External"/><Relationship Id="rId202" Type="http://schemas.openxmlformats.org/officeDocument/2006/relationships/image" Target="file:///D:\__Study\Projects\C%23\AzurLane\AzurLane\Pics\Equip\Facility\&#39640;&#24615;&#33021;&#23545;&#31354;&#38647;&#36798;T0.jpg" TargetMode="External"/><Relationship Id="rId18" Type="http://schemas.openxmlformats.org/officeDocument/2006/relationships/image" Target="file:///D:\__Study\Projects\C%23\AzurLane\AzurLane\Pics\Equip\Facility\TBM-3&#22797;&#20167;&#32773;(&#21453;&#28508;)T1.jpg" TargetMode="External"/><Relationship Id="rId39" Type="http://schemas.openxmlformats.org/officeDocument/2006/relationships/image" Target="../media/image304.jpeg"/><Relationship Id="rId50" Type="http://schemas.openxmlformats.org/officeDocument/2006/relationships/image" Target="file:///D:\__Study\Projects\C%23\AzurLane\AzurLane\Pics\Equip\Facility\&#21073;&#40060;Mark%20II-ASV(&#21453;&#28508;)T3.jpg" TargetMode="External"/><Relationship Id="rId104" Type="http://schemas.openxmlformats.org/officeDocument/2006/relationships/image" Target="file:///D:\__Study\Projects\C%23\AzurLane\AzurLane\Pics\Equip\Facility\&#27835;&#24840;&#31995;&#29483;&#29226;T1.jpg" TargetMode="External"/><Relationship Id="rId125" Type="http://schemas.openxmlformats.org/officeDocument/2006/relationships/image" Target="../media/image347.jpeg"/><Relationship Id="rId146" Type="http://schemas.openxmlformats.org/officeDocument/2006/relationships/image" Target="file:///D:\__Study\Projects\C%23\AzurLane\AzurLane\Pics\Equip\Facility\&#29645;&#29664;&#20043;&#27882;T1.jpg" TargetMode="External"/><Relationship Id="rId167" Type="http://schemas.openxmlformats.org/officeDocument/2006/relationships/image" Target="../media/image368.jpeg"/><Relationship Id="rId188" Type="http://schemas.openxmlformats.org/officeDocument/2006/relationships/image" Target="file:///D:\__Study\Projects\C%23\AzurLane\AzurLane\Pics\Equip\Facility\&#38450;&#40060;&#38647;&#38548;&#33329;T2.jpg" TargetMode="External"/><Relationship Id="rId71" Type="http://schemas.openxmlformats.org/officeDocument/2006/relationships/image" Target="../media/image320.jpeg"/><Relationship Id="rId92" Type="http://schemas.openxmlformats.org/officeDocument/2006/relationships/image" Target="file:///D:\__Study\Projects\C%23\AzurLane\AzurLane\Pics\Equip\Facility\&#25913;&#33391;&#38149;&#28809;T1.jpg" TargetMode="External"/><Relationship Id="rId2" Type="http://schemas.openxmlformats.org/officeDocument/2006/relationships/image" Target="file:///D:\__Study\Projects\C%23\AzurLane\AzurLane\Pics\Equip\Facility\100_150&#21495;&#33322;&#31354;&#29123;&#27833;T0.jpg" TargetMode="External"/><Relationship Id="rId29" Type="http://schemas.openxmlformats.org/officeDocument/2006/relationships/image" Target="../media/image299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0</xdr:row>
          <xdr:rowOff>19050</xdr:rowOff>
        </xdr:from>
        <xdr:to>
          <xdr:col>1</xdr:col>
          <xdr:colOff>914400</xdr:colOff>
          <xdr:row>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update icon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25400</xdr:colOff>
      <xdr:row>1</xdr:row>
      <xdr:rowOff>25400</xdr:rowOff>
    </xdr:from>
    <xdr:to>
      <xdr:col>0</xdr:col>
      <xdr:colOff>269875</xdr:colOff>
      <xdr:row>1</xdr:row>
      <xdr:rowOff>269875</xdr:rowOff>
    </xdr:to>
    <xdr:pic>
      <xdr:nvPicPr>
        <xdr:cNvPr id="2" name="图片 1"/>
        <xdr:cNvPicPr>
          <a:picLocks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730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</xdr:row>
      <xdr:rowOff>25400</xdr:rowOff>
    </xdr:from>
    <xdr:to>
      <xdr:col>0</xdr:col>
      <xdr:colOff>269875</xdr:colOff>
      <xdr:row>2</xdr:row>
      <xdr:rowOff>269875</xdr:rowOff>
    </xdr:to>
    <xdr:pic>
      <xdr:nvPicPr>
        <xdr:cNvPr id="3" name="图片 2"/>
        <xdr:cNvPicPr>
          <a:picLocks/>
        </xdr:cNvPicPr>
      </xdr:nvPicPr>
      <xdr:blipFill>
        <a:blip xmlns:r="http://schemas.openxmlformats.org/officeDocument/2006/relationships" r:embed="rId3" r:link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683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</xdr:row>
      <xdr:rowOff>25400</xdr:rowOff>
    </xdr:from>
    <xdr:to>
      <xdr:col>0</xdr:col>
      <xdr:colOff>269875</xdr:colOff>
      <xdr:row>3</xdr:row>
      <xdr:rowOff>269875</xdr:rowOff>
    </xdr:to>
    <xdr:pic>
      <xdr:nvPicPr>
        <xdr:cNvPr id="4" name="图片 3"/>
        <xdr:cNvPicPr>
          <a:picLocks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0636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</xdr:row>
      <xdr:rowOff>25400</xdr:rowOff>
    </xdr:from>
    <xdr:to>
      <xdr:col>0</xdr:col>
      <xdr:colOff>269875</xdr:colOff>
      <xdr:row>4</xdr:row>
      <xdr:rowOff>269875</xdr:rowOff>
    </xdr:to>
    <xdr:pic>
      <xdr:nvPicPr>
        <xdr:cNvPr id="5" name="图片 4"/>
        <xdr:cNvPicPr>
          <a:picLocks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3589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</xdr:row>
      <xdr:rowOff>25400</xdr:rowOff>
    </xdr:from>
    <xdr:to>
      <xdr:col>0</xdr:col>
      <xdr:colOff>269875</xdr:colOff>
      <xdr:row>5</xdr:row>
      <xdr:rowOff>269875</xdr:rowOff>
    </xdr:to>
    <xdr:pic>
      <xdr:nvPicPr>
        <xdr:cNvPr id="6" name="图片 5"/>
        <xdr:cNvPicPr>
          <a:picLocks/>
        </xdr:cNvPicPr>
      </xdr:nvPicPr>
      <xdr:blipFill>
        <a:blip xmlns:r="http://schemas.openxmlformats.org/officeDocument/2006/relationships" r:embed="rId5" r:link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6541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</xdr:row>
      <xdr:rowOff>25400</xdr:rowOff>
    </xdr:from>
    <xdr:to>
      <xdr:col>0</xdr:col>
      <xdr:colOff>269875</xdr:colOff>
      <xdr:row>6</xdr:row>
      <xdr:rowOff>269875</xdr:rowOff>
    </xdr:to>
    <xdr:pic>
      <xdr:nvPicPr>
        <xdr:cNvPr id="7" name="图片 6"/>
        <xdr:cNvPicPr>
          <a:picLocks/>
        </xdr:cNvPicPr>
      </xdr:nvPicPr>
      <xdr:blipFill>
        <a:blip xmlns:r="http://schemas.openxmlformats.org/officeDocument/2006/relationships" r:embed="rId7" r:link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</xdr:row>
      <xdr:rowOff>25400</xdr:rowOff>
    </xdr:from>
    <xdr:to>
      <xdr:col>0</xdr:col>
      <xdr:colOff>269875</xdr:colOff>
      <xdr:row>7</xdr:row>
      <xdr:rowOff>269875</xdr:rowOff>
    </xdr:to>
    <xdr:pic>
      <xdr:nvPicPr>
        <xdr:cNvPr id="8" name="图片 7"/>
        <xdr:cNvPicPr>
          <a:picLocks/>
        </xdr:cNvPicPr>
      </xdr:nvPicPr>
      <xdr:blipFill>
        <a:blip xmlns:r="http://schemas.openxmlformats.org/officeDocument/2006/relationships" r:embed="rId7" r:link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2447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</xdr:row>
      <xdr:rowOff>25400</xdr:rowOff>
    </xdr:from>
    <xdr:to>
      <xdr:col>0</xdr:col>
      <xdr:colOff>269875</xdr:colOff>
      <xdr:row>8</xdr:row>
      <xdr:rowOff>269875</xdr:rowOff>
    </xdr:to>
    <xdr:pic>
      <xdr:nvPicPr>
        <xdr:cNvPr id="9" name="图片 8"/>
        <xdr:cNvPicPr>
          <a:picLocks/>
        </xdr:cNvPicPr>
      </xdr:nvPicPr>
      <xdr:blipFill>
        <a:blip xmlns:r="http://schemas.openxmlformats.org/officeDocument/2006/relationships" r:embed="rId3" r:link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5400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</xdr:row>
      <xdr:rowOff>25400</xdr:rowOff>
    </xdr:from>
    <xdr:to>
      <xdr:col>0</xdr:col>
      <xdr:colOff>269875</xdr:colOff>
      <xdr:row>9</xdr:row>
      <xdr:rowOff>269875</xdr:rowOff>
    </xdr:to>
    <xdr:pic>
      <xdr:nvPicPr>
        <xdr:cNvPr id="10" name="图片 9"/>
        <xdr:cNvPicPr>
          <a:picLocks/>
        </xdr:cNvPicPr>
      </xdr:nvPicPr>
      <xdr:blipFill>
        <a:blip xmlns:r="http://schemas.openxmlformats.org/officeDocument/2006/relationships" r:embed="rId3" r:link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8352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</xdr:row>
      <xdr:rowOff>25400</xdr:rowOff>
    </xdr:from>
    <xdr:to>
      <xdr:col>0</xdr:col>
      <xdr:colOff>269875</xdr:colOff>
      <xdr:row>10</xdr:row>
      <xdr:rowOff>269875</xdr:rowOff>
    </xdr:to>
    <xdr:pic>
      <xdr:nvPicPr>
        <xdr:cNvPr id="11" name="图片 10"/>
        <xdr:cNvPicPr>
          <a:picLocks/>
        </xdr:cNvPicPr>
      </xdr:nvPicPr>
      <xdr:blipFill>
        <a:blip xmlns:r="http://schemas.openxmlformats.org/officeDocument/2006/relationships" r:embed="rId9" r:link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1305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</xdr:row>
      <xdr:rowOff>25400</xdr:rowOff>
    </xdr:from>
    <xdr:to>
      <xdr:col>0</xdr:col>
      <xdr:colOff>269875</xdr:colOff>
      <xdr:row>11</xdr:row>
      <xdr:rowOff>269875</xdr:rowOff>
    </xdr:to>
    <xdr:pic>
      <xdr:nvPicPr>
        <xdr:cNvPr id="12" name="图片 11"/>
        <xdr:cNvPicPr>
          <a:picLocks/>
        </xdr:cNvPicPr>
      </xdr:nvPicPr>
      <xdr:blipFill>
        <a:blip xmlns:r="http://schemas.openxmlformats.org/officeDocument/2006/relationships" r:embed="rId11" r:link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4258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</xdr:row>
      <xdr:rowOff>25400</xdr:rowOff>
    </xdr:from>
    <xdr:to>
      <xdr:col>0</xdr:col>
      <xdr:colOff>269875</xdr:colOff>
      <xdr:row>12</xdr:row>
      <xdr:rowOff>269875</xdr:rowOff>
    </xdr:to>
    <xdr:pic>
      <xdr:nvPicPr>
        <xdr:cNvPr id="13" name="图片 12"/>
        <xdr:cNvPicPr>
          <a:picLocks/>
        </xdr:cNvPicPr>
      </xdr:nvPicPr>
      <xdr:blipFill>
        <a:blip xmlns:r="http://schemas.openxmlformats.org/officeDocument/2006/relationships" r:embed="rId13" r:link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7211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</xdr:row>
      <xdr:rowOff>25400</xdr:rowOff>
    </xdr:from>
    <xdr:to>
      <xdr:col>0</xdr:col>
      <xdr:colOff>269875</xdr:colOff>
      <xdr:row>13</xdr:row>
      <xdr:rowOff>269875</xdr:rowOff>
    </xdr:to>
    <xdr:pic>
      <xdr:nvPicPr>
        <xdr:cNvPr id="14" name="图片 13"/>
        <xdr:cNvPicPr>
          <a:picLocks/>
        </xdr:cNvPicPr>
      </xdr:nvPicPr>
      <xdr:blipFill>
        <a:blip xmlns:r="http://schemas.openxmlformats.org/officeDocument/2006/relationships" r:embed="rId15" r:link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0163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</xdr:row>
      <xdr:rowOff>25400</xdr:rowOff>
    </xdr:from>
    <xdr:to>
      <xdr:col>0</xdr:col>
      <xdr:colOff>269875</xdr:colOff>
      <xdr:row>14</xdr:row>
      <xdr:rowOff>269875</xdr:rowOff>
    </xdr:to>
    <xdr:pic>
      <xdr:nvPicPr>
        <xdr:cNvPr id="15" name="图片 14"/>
        <xdr:cNvPicPr>
          <a:picLocks/>
        </xdr:cNvPicPr>
      </xdr:nvPicPr>
      <xdr:blipFill>
        <a:blip xmlns:r="http://schemas.openxmlformats.org/officeDocument/2006/relationships" r:embed="rId15" r:link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3116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15</xdr:row>
      <xdr:rowOff>25400</xdr:rowOff>
    </xdr:from>
    <xdr:to>
      <xdr:col>0</xdr:col>
      <xdr:colOff>269875</xdr:colOff>
      <xdr:row>15</xdr:row>
      <xdr:rowOff>269875</xdr:rowOff>
    </xdr:to>
    <xdr:pic>
      <xdr:nvPicPr>
        <xdr:cNvPr id="16" name="图片 15"/>
        <xdr:cNvPicPr>
          <a:picLocks/>
        </xdr:cNvPicPr>
      </xdr:nvPicPr>
      <xdr:blipFill>
        <a:blip xmlns:r="http://schemas.openxmlformats.org/officeDocument/2006/relationships" r:embed="rId17" r:link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6069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16</xdr:row>
      <xdr:rowOff>25400</xdr:rowOff>
    </xdr:from>
    <xdr:to>
      <xdr:col>0</xdr:col>
      <xdr:colOff>269875</xdr:colOff>
      <xdr:row>16</xdr:row>
      <xdr:rowOff>269875</xdr:rowOff>
    </xdr:to>
    <xdr:pic>
      <xdr:nvPicPr>
        <xdr:cNvPr id="17" name="图片 16"/>
        <xdr:cNvPicPr>
          <a:picLocks/>
        </xdr:cNvPicPr>
      </xdr:nvPicPr>
      <xdr:blipFill>
        <a:blip xmlns:r="http://schemas.openxmlformats.org/officeDocument/2006/relationships" r:embed="rId17" r:link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9022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17</xdr:row>
      <xdr:rowOff>25400</xdr:rowOff>
    </xdr:from>
    <xdr:to>
      <xdr:col>0</xdr:col>
      <xdr:colOff>269875</xdr:colOff>
      <xdr:row>17</xdr:row>
      <xdr:rowOff>269875</xdr:rowOff>
    </xdr:to>
    <xdr:pic>
      <xdr:nvPicPr>
        <xdr:cNvPr id="18" name="图片 17"/>
        <xdr:cNvPicPr>
          <a:picLocks/>
        </xdr:cNvPicPr>
      </xdr:nvPicPr>
      <xdr:blipFill>
        <a:blip xmlns:r="http://schemas.openxmlformats.org/officeDocument/2006/relationships" r:embed="rId17" r:link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974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18</xdr:row>
      <xdr:rowOff>25400</xdr:rowOff>
    </xdr:from>
    <xdr:to>
      <xdr:col>0</xdr:col>
      <xdr:colOff>269875</xdr:colOff>
      <xdr:row>18</xdr:row>
      <xdr:rowOff>269875</xdr:rowOff>
    </xdr:to>
    <xdr:pic>
      <xdr:nvPicPr>
        <xdr:cNvPr id="19" name="图片 18"/>
        <xdr:cNvPicPr>
          <a:picLocks/>
        </xdr:cNvPicPr>
      </xdr:nvPicPr>
      <xdr:blipFill>
        <a:blip xmlns:r="http://schemas.openxmlformats.org/officeDocument/2006/relationships" r:embed="rId19" r:link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4927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19</xdr:row>
      <xdr:rowOff>25400</xdr:rowOff>
    </xdr:from>
    <xdr:to>
      <xdr:col>0</xdr:col>
      <xdr:colOff>269875</xdr:colOff>
      <xdr:row>19</xdr:row>
      <xdr:rowOff>269875</xdr:rowOff>
    </xdr:to>
    <xdr:pic>
      <xdr:nvPicPr>
        <xdr:cNvPr id="20" name="图片 19"/>
        <xdr:cNvPicPr>
          <a:picLocks/>
        </xdr:cNvPicPr>
      </xdr:nvPicPr>
      <xdr:blipFill>
        <a:blip xmlns:r="http://schemas.openxmlformats.org/officeDocument/2006/relationships" r:embed="rId21" r:link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7880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20</xdr:row>
      <xdr:rowOff>25400</xdr:rowOff>
    </xdr:from>
    <xdr:to>
      <xdr:col>0</xdr:col>
      <xdr:colOff>269875</xdr:colOff>
      <xdr:row>20</xdr:row>
      <xdr:rowOff>269875</xdr:rowOff>
    </xdr:to>
    <xdr:pic>
      <xdr:nvPicPr>
        <xdr:cNvPr id="21" name="图片 20"/>
        <xdr:cNvPicPr>
          <a:picLocks/>
        </xdr:cNvPicPr>
      </xdr:nvPicPr>
      <xdr:blipFill>
        <a:blip xmlns:r="http://schemas.openxmlformats.org/officeDocument/2006/relationships" r:embed="rId21" r:link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0833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21</xdr:row>
      <xdr:rowOff>25400</xdr:rowOff>
    </xdr:from>
    <xdr:to>
      <xdr:col>0</xdr:col>
      <xdr:colOff>269875</xdr:colOff>
      <xdr:row>21</xdr:row>
      <xdr:rowOff>269875</xdr:rowOff>
    </xdr:to>
    <xdr:pic>
      <xdr:nvPicPr>
        <xdr:cNvPr id="22" name="图片 21"/>
        <xdr:cNvPicPr>
          <a:picLocks/>
        </xdr:cNvPicPr>
      </xdr:nvPicPr>
      <xdr:blipFill>
        <a:blip xmlns:r="http://schemas.openxmlformats.org/officeDocument/2006/relationships" r:embed="rId23" r:link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3785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22</xdr:row>
      <xdr:rowOff>25400</xdr:rowOff>
    </xdr:from>
    <xdr:to>
      <xdr:col>0</xdr:col>
      <xdr:colOff>269875</xdr:colOff>
      <xdr:row>22</xdr:row>
      <xdr:rowOff>269875</xdr:rowOff>
    </xdr:to>
    <xdr:pic>
      <xdr:nvPicPr>
        <xdr:cNvPr id="23" name="图片 22"/>
        <xdr:cNvPicPr>
          <a:picLocks/>
        </xdr:cNvPicPr>
      </xdr:nvPicPr>
      <xdr:blipFill>
        <a:blip xmlns:r="http://schemas.openxmlformats.org/officeDocument/2006/relationships" r:embed="rId23" r:link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6738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203</xdr:row>
      <xdr:rowOff>25400</xdr:rowOff>
    </xdr:from>
    <xdr:to>
      <xdr:col>0</xdr:col>
      <xdr:colOff>269875</xdr:colOff>
      <xdr:row>203</xdr:row>
      <xdr:rowOff>269875</xdr:rowOff>
    </xdr:to>
    <xdr:pic>
      <xdr:nvPicPr>
        <xdr:cNvPr id="24" name="图片 23"/>
        <xdr:cNvPicPr>
          <a:picLocks/>
        </xdr:cNvPicPr>
      </xdr:nvPicPr>
      <xdr:blipFill>
        <a:blip xmlns:r="http://schemas.openxmlformats.org/officeDocument/2006/relationships" r:embed="rId25" r:link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9691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260</xdr:row>
      <xdr:rowOff>25400</xdr:rowOff>
    </xdr:from>
    <xdr:to>
      <xdr:col>0</xdr:col>
      <xdr:colOff>269875</xdr:colOff>
      <xdr:row>260</xdr:row>
      <xdr:rowOff>269875</xdr:rowOff>
    </xdr:to>
    <xdr:pic>
      <xdr:nvPicPr>
        <xdr:cNvPr id="25" name="图片 24"/>
        <xdr:cNvPicPr>
          <a:picLocks/>
        </xdr:cNvPicPr>
      </xdr:nvPicPr>
      <xdr:blipFill>
        <a:blip xmlns:r="http://schemas.openxmlformats.org/officeDocument/2006/relationships" r:embed="rId27" r:link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2644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153</xdr:row>
      <xdr:rowOff>25400</xdr:rowOff>
    </xdr:from>
    <xdr:to>
      <xdr:col>0</xdr:col>
      <xdr:colOff>269875</xdr:colOff>
      <xdr:row>153</xdr:row>
      <xdr:rowOff>269875</xdr:rowOff>
    </xdr:to>
    <xdr:pic>
      <xdr:nvPicPr>
        <xdr:cNvPr id="26" name="图片 25"/>
        <xdr:cNvPicPr>
          <a:picLocks/>
        </xdr:cNvPicPr>
      </xdr:nvPicPr>
      <xdr:blipFill>
        <a:blip xmlns:r="http://schemas.openxmlformats.org/officeDocument/2006/relationships" r:embed="rId29" r:link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5596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26</xdr:row>
      <xdr:rowOff>25400</xdr:rowOff>
    </xdr:from>
    <xdr:to>
      <xdr:col>0</xdr:col>
      <xdr:colOff>269875</xdr:colOff>
      <xdr:row>26</xdr:row>
      <xdr:rowOff>269875</xdr:rowOff>
    </xdr:to>
    <xdr:pic>
      <xdr:nvPicPr>
        <xdr:cNvPr id="27" name="图片 26"/>
        <xdr:cNvPicPr>
          <a:picLocks/>
        </xdr:cNvPicPr>
      </xdr:nvPicPr>
      <xdr:blipFill>
        <a:blip xmlns:r="http://schemas.openxmlformats.org/officeDocument/2006/relationships" r:embed="rId31" r:link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8549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27</xdr:row>
      <xdr:rowOff>25400</xdr:rowOff>
    </xdr:from>
    <xdr:to>
      <xdr:col>0</xdr:col>
      <xdr:colOff>269875</xdr:colOff>
      <xdr:row>27</xdr:row>
      <xdr:rowOff>269875</xdr:rowOff>
    </xdr:to>
    <xdr:pic>
      <xdr:nvPicPr>
        <xdr:cNvPr id="28" name="图片 27"/>
        <xdr:cNvPicPr>
          <a:picLocks/>
        </xdr:cNvPicPr>
      </xdr:nvPicPr>
      <xdr:blipFill>
        <a:blip xmlns:r="http://schemas.openxmlformats.org/officeDocument/2006/relationships" r:embed="rId33" r:link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1502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28</xdr:row>
      <xdr:rowOff>25400</xdr:rowOff>
    </xdr:from>
    <xdr:to>
      <xdr:col>0</xdr:col>
      <xdr:colOff>269875</xdr:colOff>
      <xdr:row>28</xdr:row>
      <xdr:rowOff>269875</xdr:rowOff>
    </xdr:to>
    <xdr:pic>
      <xdr:nvPicPr>
        <xdr:cNvPr id="29" name="图片 28"/>
        <xdr:cNvPicPr>
          <a:picLocks/>
        </xdr:cNvPicPr>
      </xdr:nvPicPr>
      <xdr:blipFill>
        <a:blip xmlns:r="http://schemas.openxmlformats.org/officeDocument/2006/relationships" r:embed="rId35" r:link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4455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29</xdr:row>
      <xdr:rowOff>25400</xdr:rowOff>
    </xdr:from>
    <xdr:to>
      <xdr:col>0</xdr:col>
      <xdr:colOff>269875</xdr:colOff>
      <xdr:row>29</xdr:row>
      <xdr:rowOff>269875</xdr:rowOff>
    </xdr:to>
    <xdr:pic>
      <xdr:nvPicPr>
        <xdr:cNvPr id="30" name="图片 29"/>
        <xdr:cNvPicPr>
          <a:picLocks/>
        </xdr:cNvPicPr>
      </xdr:nvPicPr>
      <xdr:blipFill>
        <a:blip xmlns:r="http://schemas.openxmlformats.org/officeDocument/2006/relationships" r:embed="rId35" r:link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7407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30</xdr:row>
      <xdr:rowOff>25400</xdr:rowOff>
    </xdr:from>
    <xdr:to>
      <xdr:col>0</xdr:col>
      <xdr:colOff>269875</xdr:colOff>
      <xdr:row>30</xdr:row>
      <xdr:rowOff>269875</xdr:rowOff>
    </xdr:to>
    <xdr:pic>
      <xdr:nvPicPr>
        <xdr:cNvPr id="31" name="图片 30"/>
        <xdr:cNvPicPr>
          <a:picLocks/>
        </xdr:cNvPicPr>
      </xdr:nvPicPr>
      <xdr:blipFill>
        <a:blip xmlns:r="http://schemas.openxmlformats.org/officeDocument/2006/relationships" r:embed="rId37" r:link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90360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31</xdr:row>
      <xdr:rowOff>25400</xdr:rowOff>
    </xdr:from>
    <xdr:to>
      <xdr:col>0</xdr:col>
      <xdr:colOff>269875</xdr:colOff>
      <xdr:row>31</xdr:row>
      <xdr:rowOff>269875</xdr:rowOff>
    </xdr:to>
    <xdr:pic>
      <xdr:nvPicPr>
        <xdr:cNvPr id="32" name="图片 31"/>
        <xdr:cNvPicPr>
          <a:picLocks/>
        </xdr:cNvPicPr>
      </xdr:nvPicPr>
      <xdr:blipFill>
        <a:blip xmlns:r="http://schemas.openxmlformats.org/officeDocument/2006/relationships" r:embed="rId37" r:link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93313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32</xdr:row>
      <xdr:rowOff>25400</xdr:rowOff>
    </xdr:from>
    <xdr:to>
      <xdr:col>0</xdr:col>
      <xdr:colOff>269875</xdr:colOff>
      <xdr:row>32</xdr:row>
      <xdr:rowOff>269875</xdr:rowOff>
    </xdr:to>
    <xdr:pic>
      <xdr:nvPicPr>
        <xdr:cNvPr id="33" name="图片 32"/>
        <xdr:cNvPicPr>
          <a:picLocks/>
        </xdr:cNvPicPr>
      </xdr:nvPicPr>
      <xdr:blipFill>
        <a:blip xmlns:r="http://schemas.openxmlformats.org/officeDocument/2006/relationships" r:embed="rId39" r:link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96266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33</xdr:row>
      <xdr:rowOff>25400</xdr:rowOff>
    </xdr:from>
    <xdr:to>
      <xdr:col>0</xdr:col>
      <xdr:colOff>269875</xdr:colOff>
      <xdr:row>33</xdr:row>
      <xdr:rowOff>269875</xdr:rowOff>
    </xdr:to>
    <xdr:pic>
      <xdr:nvPicPr>
        <xdr:cNvPr id="34" name="图片 33"/>
        <xdr:cNvPicPr>
          <a:picLocks/>
        </xdr:cNvPicPr>
      </xdr:nvPicPr>
      <xdr:blipFill>
        <a:blip xmlns:r="http://schemas.openxmlformats.org/officeDocument/2006/relationships" r:embed="rId41" r:link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99218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34</xdr:row>
      <xdr:rowOff>25400</xdr:rowOff>
    </xdr:from>
    <xdr:to>
      <xdr:col>0</xdr:col>
      <xdr:colOff>269875</xdr:colOff>
      <xdr:row>34</xdr:row>
      <xdr:rowOff>269875</xdr:rowOff>
    </xdr:to>
    <xdr:pic>
      <xdr:nvPicPr>
        <xdr:cNvPr id="35" name="图片 34"/>
        <xdr:cNvPicPr>
          <a:picLocks/>
        </xdr:cNvPicPr>
      </xdr:nvPicPr>
      <xdr:blipFill>
        <a:blip xmlns:r="http://schemas.openxmlformats.org/officeDocument/2006/relationships" r:embed="rId43" r:link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02171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35</xdr:row>
      <xdr:rowOff>25400</xdr:rowOff>
    </xdr:from>
    <xdr:to>
      <xdr:col>0</xdr:col>
      <xdr:colOff>269875</xdr:colOff>
      <xdr:row>35</xdr:row>
      <xdr:rowOff>269875</xdr:rowOff>
    </xdr:to>
    <xdr:pic>
      <xdr:nvPicPr>
        <xdr:cNvPr id="36" name="图片 35"/>
        <xdr:cNvPicPr>
          <a:picLocks/>
        </xdr:cNvPicPr>
      </xdr:nvPicPr>
      <xdr:blipFill>
        <a:blip xmlns:r="http://schemas.openxmlformats.org/officeDocument/2006/relationships" r:embed="rId45" r:link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05124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36</xdr:row>
      <xdr:rowOff>25400</xdr:rowOff>
    </xdr:from>
    <xdr:to>
      <xdr:col>0</xdr:col>
      <xdr:colOff>269875</xdr:colOff>
      <xdr:row>36</xdr:row>
      <xdr:rowOff>269875</xdr:rowOff>
    </xdr:to>
    <xdr:pic>
      <xdr:nvPicPr>
        <xdr:cNvPr id="37" name="图片 36"/>
        <xdr:cNvPicPr>
          <a:picLocks/>
        </xdr:cNvPicPr>
      </xdr:nvPicPr>
      <xdr:blipFill>
        <a:blip xmlns:r="http://schemas.openxmlformats.org/officeDocument/2006/relationships" r:embed="rId45" r:link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08077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37</xdr:row>
      <xdr:rowOff>25400</xdr:rowOff>
    </xdr:from>
    <xdr:to>
      <xdr:col>0</xdr:col>
      <xdr:colOff>269875</xdr:colOff>
      <xdr:row>37</xdr:row>
      <xdr:rowOff>269875</xdr:rowOff>
    </xdr:to>
    <xdr:pic>
      <xdr:nvPicPr>
        <xdr:cNvPr id="38" name="图片 37"/>
        <xdr:cNvPicPr>
          <a:picLocks/>
        </xdr:cNvPicPr>
      </xdr:nvPicPr>
      <xdr:blipFill>
        <a:blip xmlns:r="http://schemas.openxmlformats.org/officeDocument/2006/relationships" r:embed="rId41" r:link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11029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38</xdr:row>
      <xdr:rowOff>25400</xdr:rowOff>
    </xdr:from>
    <xdr:to>
      <xdr:col>0</xdr:col>
      <xdr:colOff>269875</xdr:colOff>
      <xdr:row>38</xdr:row>
      <xdr:rowOff>269875</xdr:rowOff>
    </xdr:to>
    <xdr:pic>
      <xdr:nvPicPr>
        <xdr:cNvPr id="39" name="图片 38"/>
        <xdr:cNvPicPr>
          <a:picLocks/>
        </xdr:cNvPicPr>
      </xdr:nvPicPr>
      <xdr:blipFill>
        <a:blip xmlns:r="http://schemas.openxmlformats.org/officeDocument/2006/relationships" r:embed="rId41" r:link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13982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39</xdr:row>
      <xdr:rowOff>25400</xdr:rowOff>
    </xdr:from>
    <xdr:to>
      <xdr:col>0</xdr:col>
      <xdr:colOff>269875</xdr:colOff>
      <xdr:row>39</xdr:row>
      <xdr:rowOff>269875</xdr:rowOff>
    </xdr:to>
    <xdr:pic>
      <xdr:nvPicPr>
        <xdr:cNvPr id="40" name="图片 39"/>
        <xdr:cNvPicPr>
          <a:picLocks/>
        </xdr:cNvPicPr>
      </xdr:nvPicPr>
      <xdr:blipFill>
        <a:blip xmlns:r="http://schemas.openxmlformats.org/officeDocument/2006/relationships" r:embed="rId47" r:link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16935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40</xdr:row>
      <xdr:rowOff>25400</xdr:rowOff>
    </xdr:from>
    <xdr:to>
      <xdr:col>0</xdr:col>
      <xdr:colOff>269875</xdr:colOff>
      <xdr:row>40</xdr:row>
      <xdr:rowOff>269875</xdr:rowOff>
    </xdr:to>
    <xdr:pic>
      <xdr:nvPicPr>
        <xdr:cNvPr id="41" name="图片 40"/>
        <xdr:cNvPicPr>
          <a:picLocks/>
        </xdr:cNvPicPr>
      </xdr:nvPicPr>
      <xdr:blipFill>
        <a:blip xmlns:r="http://schemas.openxmlformats.org/officeDocument/2006/relationships" r:embed="rId33" r:link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19888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250</xdr:row>
      <xdr:rowOff>25400</xdr:rowOff>
    </xdr:from>
    <xdr:to>
      <xdr:col>0</xdr:col>
      <xdr:colOff>269875</xdr:colOff>
      <xdr:row>250</xdr:row>
      <xdr:rowOff>269875</xdr:rowOff>
    </xdr:to>
    <xdr:pic>
      <xdr:nvPicPr>
        <xdr:cNvPr id="42" name="图片 41"/>
        <xdr:cNvPicPr>
          <a:picLocks/>
        </xdr:cNvPicPr>
      </xdr:nvPicPr>
      <xdr:blipFill>
        <a:blip xmlns:r="http://schemas.openxmlformats.org/officeDocument/2006/relationships" r:embed="rId49" r:link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2840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42</xdr:row>
      <xdr:rowOff>25400</xdr:rowOff>
    </xdr:from>
    <xdr:to>
      <xdr:col>0</xdr:col>
      <xdr:colOff>269875</xdr:colOff>
      <xdr:row>42</xdr:row>
      <xdr:rowOff>269875</xdr:rowOff>
    </xdr:to>
    <xdr:pic>
      <xdr:nvPicPr>
        <xdr:cNvPr id="43" name="图片 42"/>
        <xdr:cNvPicPr>
          <a:picLocks/>
        </xdr:cNvPicPr>
      </xdr:nvPicPr>
      <xdr:blipFill>
        <a:blip xmlns:r="http://schemas.openxmlformats.org/officeDocument/2006/relationships" r:embed="rId51" r:link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5793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43</xdr:row>
      <xdr:rowOff>25400</xdr:rowOff>
    </xdr:from>
    <xdr:to>
      <xdr:col>0</xdr:col>
      <xdr:colOff>269875</xdr:colOff>
      <xdr:row>43</xdr:row>
      <xdr:rowOff>269875</xdr:rowOff>
    </xdr:to>
    <xdr:pic>
      <xdr:nvPicPr>
        <xdr:cNvPr id="44" name="图片 43"/>
        <xdr:cNvPicPr>
          <a:picLocks/>
        </xdr:cNvPicPr>
      </xdr:nvPicPr>
      <xdr:blipFill>
        <a:blip xmlns:r="http://schemas.openxmlformats.org/officeDocument/2006/relationships" r:embed="rId51" r:link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8746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44</xdr:row>
      <xdr:rowOff>25400</xdr:rowOff>
    </xdr:from>
    <xdr:to>
      <xdr:col>0</xdr:col>
      <xdr:colOff>269875</xdr:colOff>
      <xdr:row>44</xdr:row>
      <xdr:rowOff>269875</xdr:rowOff>
    </xdr:to>
    <xdr:pic>
      <xdr:nvPicPr>
        <xdr:cNvPr id="45" name="图片 44"/>
        <xdr:cNvPicPr>
          <a:picLocks/>
        </xdr:cNvPicPr>
      </xdr:nvPicPr>
      <xdr:blipFill>
        <a:blip xmlns:r="http://schemas.openxmlformats.org/officeDocument/2006/relationships" r:embed="rId53" r:link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31699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45</xdr:row>
      <xdr:rowOff>25400</xdr:rowOff>
    </xdr:from>
    <xdr:to>
      <xdr:col>0</xdr:col>
      <xdr:colOff>269875</xdr:colOff>
      <xdr:row>45</xdr:row>
      <xdr:rowOff>269875</xdr:rowOff>
    </xdr:to>
    <xdr:pic>
      <xdr:nvPicPr>
        <xdr:cNvPr id="46" name="图片 45"/>
        <xdr:cNvPicPr>
          <a:picLocks/>
        </xdr:cNvPicPr>
      </xdr:nvPicPr>
      <xdr:blipFill>
        <a:blip xmlns:r="http://schemas.openxmlformats.org/officeDocument/2006/relationships" r:embed="rId53" r:link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34651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46</xdr:row>
      <xdr:rowOff>25400</xdr:rowOff>
    </xdr:from>
    <xdr:to>
      <xdr:col>0</xdr:col>
      <xdr:colOff>269875</xdr:colOff>
      <xdr:row>46</xdr:row>
      <xdr:rowOff>269875</xdr:rowOff>
    </xdr:to>
    <xdr:pic>
      <xdr:nvPicPr>
        <xdr:cNvPr id="47" name="图片 46"/>
        <xdr:cNvPicPr>
          <a:picLocks/>
        </xdr:cNvPicPr>
      </xdr:nvPicPr>
      <xdr:blipFill>
        <a:blip xmlns:r="http://schemas.openxmlformats.org/officeDocument/2006/relationships" r:embed="rId55" r:link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37604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47</xdr:row>
      <xdr:rowOff>25400</xdr:rowOff>
    </xdr:from>
    <xdr:to>
      <xdr:col>0</xdr:col>
      <xdr:colOff>269875</xdr:colOff>
      <xdr:row>47</xdr:row>
      <xdr:rowOff>269875</xdr:rowOff>
    </xdr:to>
    <xdr:pic>
      <xdr:nvPicPr>
        <xdr:cNvPr id="48" name="图片 47"/>
        <xdr:cNvPicPr>
          <a:picLocks/>
        </xdr:cNvPicPr>
      </xdr:nvPicPr>
      <xdr:blipFill>
        <a:blip xmlns:r="http://schemas.openxmlformats.org/officeDocument/2006/relationships" r:embed="rId57" r:link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40557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48</xdr:row>
      <xdr:rowOff>25400</xdr:rowOff>
    </xdr:from>
    <xdr:to>
      <xdr:col>0</xdr:col>
      <xdr:colOff>269875</xdr:colOff>
      <xdr:row>48</xdr:row>
      <xdr:rowOff>269875</xdr:rowOff>
    </xdr:to>
    <xdr:pic>
      <xdr:nvPicPr>
        <xdr:cNvPr id="49" name="图片 48"/>
        <xdr:cNvPicPr>
          <a:picLocks/>
        </xdr:cNvPicPr>
      </xdr:nvPicPr>
      <xdr:blipFill>
        <a:blip xmlns:r="http://schemas.openxmlformats.org/officeDocument/2006/relationships" r:embed="rId59" r:link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43510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49</xdr:row>
      <xdr:rowOff>25400</xdr:rowOff>
    </xdr:from>
    <xdr:to>
      <xdr:col>0</xdr:col>
      <xdr:colOff>269875</xdr:colOff>
      <xdr:row>49</xdr:row>
      <xdr:rowOff>269875</xdr:rowOff>
    </xdr:to>
    <xdr:pic>
      <xdr:nvPicPr>
        <xdr:cNvPr id="50" name="图片 49"/>
        <xdr:cNvPicPr>
          <a:picLocks/>
        </xdr:cNvPicPr>
      </xdr:nvPicPr>
      <xdr:blipFill>
        <a:blip xmlns:r="http://schemas.openxmlformats.org/officeDocument/2006/relationships" r:embed="rId59" r:link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46462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50</xdr:row>
      <xdr:rowOff>25400</xdr:rowOff>
    </xdr:from>
    <xdr:to>
      <xdr:col>0</xdr:col>
      <xdr:colOff>269875</xdr:colOff>
      <xdr:row>50</xdr:row>
      <xdr:rowOff>269875</xdr:rowOff>
    </xdr:to>
    <xdr:pic>
      <xdr:nvPicPr>
        <xdr:cNvPr id="51" name="图片 50"/>
        <xdr:cNvPicPr>
          <a:picLocks/>
        </xdr:cNvPicPr>
      </xdr:nvPicPr>
      <xdr:blipFill>
        <a:blip xmlns:r="http://schemas.openxmlformats.org/officeDocument/2006/relationships" r:embed="rId61" r:link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49415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51</xdr:row>
      <xdr:rowOff>25400</xdr:rowOff>
    </xdr:from>
    <xdr:to>
      <xdr:col>0</xdr:col>
      <xdr:colOff>269875</xdr:colOff>
      <xdr:row>51</xdr:row>
      <xdr:rowOff>269875</xdr:rowOff>
    </xdr:to>
    <xdr:pic>
      <xdr:nvPicPr>
        <xdr:cNvPr id="52" name="图片 51"/>
        <xdr:cNvPicPr>
          <a:picLocks/>
        </xdr:cNvPicPr>
      </xdr:nvPicPr>
      <xdr:blipFill>
        <a:blip xmlns:r="http://schemas.openxmlformats.org/officeDocument/2006/relationships" r:embed="rId61" r:link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52368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202</xdr:row>
      <xdr:rowOff>25400</xdr:rowOff>
    </xdr:from>
    <xdr:to>
      <xdr:col>0</xdr:col>
      <xdr:colOff>269875</xdr:colOff>
      <xdr:row>202</xdr:row>
      <xdr:rowOff>269875</xdr:rowOff>
    </xdr:to>
    <xdr:pic>
      <xdr:nvPicPr>
        <xdr:cNvPr id="53" name="图片 52"/>
        <xdr:cNvPicPr>
          <a:picLocks/>
        </xdr:cNvPicPr>
      </xdr:nvPicPr>
      <xdr:blipFill>
        <a:blip xmlns:r="http://schemas.openxmlformats.org/officeDocument/2006/relationships" r:embed="rId63" r:link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55321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205</xdr:row>
      <xdr:rowOff>25400</xdr:rowOff>
    </xdr:from>
    <xdr:to>
      <xdr:col>0</xdr:col>
      <xdr:colOff>269875</xdr:colOff>
      <xdr:row>205</xdr:row>
      <xdr:rowOff>269875</xdr:rowOff>
    </xdr:to>
    <xdr:pic>
      <xdr:nvPicPr>
        <xdr:cNvPr id="54" name="图片 53"/>
        <xdr:cNvPicPr>
          <a:picLocks/>
        </xdr:cNvPicPr>
      </xdr:nvPicPr>
      <xdr:blipFill>
        <a:blip xmlns:r="http://schemas.openxmlformats.org/officeDocument/2006/relationships" r:embed="rId63" r:link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58273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54</xdr:row>
      <xdr:rowOff>25400</xdr:rowOff>
    </xdr:from>
    <xdr:to>
      <xdr:col>0</xdr:col>
      <xdr:colOff>269875</xdr:colOff>
      <xdr:row>54</xdr:row>
      <xdr:rowOff>269875</xdr:rowOff>
    </xdr:to>
    <xdr:pic>
      <xdr:nvPicPr>
        <xdr:cNvPr id="55" name="图片 54"/>
        <xdr:cNvPicPr>
          <a:picLocks/>
        </xdr:cNvPicPr>
      </xdr:nvPicPr>
      <xdr:blipFill>
        <a:blip xmlns:r="http://schemas.openxmlformats.org/officeDocument/2006/relationships" r:embed="rId65" r:link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61226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55</xdr:row>
      <xdr:rowOff>25400</xdr:rowOff>
    </xdr:from>
    <xdr:to>
      <xdr:col>0</xdr:col>
      <xdr:colOff>269875</xdr:colOff>
      <xdr:row>55</xdr:row>
      <xdr:rowOff>269875</xdr:rowOff>
    </xdr:to>
    <xdr:pic>
      <xdr:nvPicPr>
        <xdr:cNvPr id="56" name="图片 55"/>
        <xdr:cNvPicPr>
          <a:picLocks/>
        </xdr:cNvPicPr>
      </xdr:nvPicPr>
      <xdr:blipFill>
        <a:blip xmlns:r="http://schemas.openxmlformats.org/officeDocument/2006/relationships" r:embed="rId65" r:link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64179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56</xdr:row>
      <xdr:rowOff>25400</xdr:rowOff>
    </xdr:from>
    <xdr:to>
      <xdr:col>0</xdr:col>
      <xdr:colOff>269875</xdr:colOff>
      <xdr:row>56</xdr:row>
      <xdr:rowOff>269875</xdr:rowOff>
    </xdr:to>
    <xdr:pic>
      <xdr:nvPicPr>
        <xdr:cNvPr id="57" name="图片 56"/>
        <xdr:cNvPicPr>
          <a:picLocks/>
        </xdr:cNvPicPr>
      </xdr:nvPicPr>
      <xdr:blipFill>
        <a:blip xmlns:r="http://schemas.openxmlformats.org/officeDocument/2006/relationships" r:embed="rId33" r:link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67132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57</xdr:row>
      <xdr:rowOff>25400</xdr:rowOff>
    </xdr:from>
    <xdr:to>
      <xdr:col>0</xdr:col>
      <xdr:colOff>269875</xdr:colOff>
      <xdr:row>57</xdr:row>
      <xdr:rowOff>269875</xdr:rowOff>
    </xdr:to>
    <xdr:pic>
      <xdr:nvPicPr>
        <xdr:cNvPr id="58" name="图片 57"/>
        <xdr:cNvPicPr>
          <a:picLocks/>
        </xdr:cNvPicPr>
      </xdr:nvPicPr>
      <xdr:blipFill>
        <a:blip xmlns:r="http://schemas.openxmlformats.org/officeDocument/2006/relationships" r:embed="rId33" r:link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70084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58</xdr:row>
      <xdr:rowOff>25400</xdr:rowOff>
    </xdr:from>
    <xdr:to>
      <xdr:col>0</xdr:col>
      <xdr:colOff>269875</xdr:colOff>
      <xdr:row>58</xdr:row>
      <xdr:rowOff>269875</xdr:rowOff>
    </xdr:to>
    <xdr:pic>
      <xdr:nvPicPr>
        <xdr:cNvPr id="59" name="图片 58"/>
        <xdr:cNvPicPr>
          <a:picLocks/>
        </xdr:cNvPicPr>
      </xdr:nvPicPr>
      <xdr:blipFill>
        <a:blip xmlns:r="http://schemas.openxmlformats.org/officeDocument/2006/relationships" r:embed="rId67" r:link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73037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59</xdr:row>
      <xdr:rowOff>25400</xdr:rowOff>
    </xdr:from>
    <xdr:to>
      <xdr:col>0</xdr:col>
      <xdr:colOff>269875</xdr:colOff>
      <xdr:row>59</xdr:row>
      <xdr:rowOff>269875</xdr:rowOff>
    </xdr:to>
    <xdr:pic>
      <xdr:nvPicPr>
        <xdr:cNvPr id="60" name="图片 59"/>
        <xdr:cNvPicPr>
          <a:picLocks/>
        </xdr:cNvPicPr>
      </xdr:nvPicPr>
      <xdr:blipFill>
        <a:blip xmlns:r="http://schemas.openxmlformats.org/officeDocument/2006/relationships" r:embed="rId67" r:link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75990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60</xdr:row>
      <xdr:rowOff>25400</xdr:rowOff>
    </xdr:from>
    <xdr:to>
      <xdr:col>0</xdr:col>
      <xdr:colOff>269875</xdr:colOff>
      <xdr:row>60</xdr:row>
      <xdr:rowOff>269875</xdr:rowOff>
    </xdr:to>
    <xdr:pic>
      <xdr:nvPicPr>
        <xdr:cNvPr id="61" name="图片 60"/>
        <xdr:cNvPicPr>
          <a:picLocks/>
        </xdr:cNvPicPr>
      </xdr:nvPicPr>
      <xdr:blipFill>
        <a:blip xmlns:r="http://schemas.openxmlformats.org/officeDocument/2006/relationships" r:embed="rId69" r:link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78943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61</xdr:row>
      <xdr:rowOff>25400</xdr:rowOff>
    </xdr:from>
    <xdr:to>
      <xdr:col>0</xdr:col>
      <xdr:colOff>269875</xdr:colOff>
      <xdr:row>61</xdr:row>
      <xdr:rowOff>269875</xdr:rowOff>
    </xdr:to>
    <xdr:pic>
      <xdr:nvPicPr>
        <xdr:cNvPr id="62" name="图片 61"/>
        <xdr:cNvPicPr>
          <a:picLocks/>
        </xdr:cNvPicPr>
      </xdr:nvPicPr>
      <xdr:blipFill>
        <a:blip xmlns:r="http://schemas.openxmlformats.org/officeDocument/2006/relationships" r:embed="rId71" r:link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81895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62</xdr:row>
      <xdr:rowOff>25400</xdr:rowOff>
    </xdr:from>
    <xdr:to>
      <xdr:col>0</xdr:col>
      <xdr:colOff>269875</xdr:colOff>
      <xdr:row>62</xdr:row>
      <xdr:rowOff>269875</xdr:rowOff>
    </xdr:to>
    <xdr:pic>
      <xdr:nvPicPr>
        <xdr:cNvPr id="63" name="图片 62"/>
        <xdr:cNvPicPr>
          <a:picLocks/>
        </xdr:cNvPicPr>
      </xdr:nvPicPr>
      <xdr:blipFill>
        <a:blip xmlns:r="http://schemas.openxmlformats.org/officeDocument/2006/relationships" r:embed="rId39" r:link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84848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63</xdr:row>
      <xdr:rowOff>25400</xdr:rowOff>
    </xdr:from>
    <xdr:to>
      <xdr:col>0</xdr:col>
      <xdr:colOff>269875</xdr:colOff>
      <xdr:row>63</xdr:row>
      <xdr:rowOff>269875</xdr:rowOff>
    </xdr:to>
    <xdr:pic>
      <xdr:nvPicPr>
        <xdr:cNvPr id="1024" name="图片 1023"/>
        <xdr:cNvPicPr>
          <a:picLocks/>
        </xdr:cNvPicPr>
      </xdr:nvPicPr>
      <xdr:blipFill>
        <a:blip xmlns:r="http://schemas.openxmlformats.org/officeDocument/2006/relationships" r:embed="rId39" r:link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87801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64</xdr:row>
      <xdr:rowOff>25400</xdr:rowOff>
    </xdr:from>
    <xdr:to>
      <xdr:col>0</xdr:col>
      <xdr:colOff>269875</xdr:colOff>
      <xdr:row>64</xdr:row>
      <xdr:rowOff>269875</xdr:rowOff>
    </xdr:to>
    <xdr:pic>
      <xdr:nvPicPr>
        <xdr:cNvPr id="1026" name="图片 1025"/>
        <xdr:cNvPicPr>
          <a:picLocks/>
        </xdr:cNvPicPr>
      </xdr:nvPicPr>
      <xdr:blipFill>
        <a:blip xmlns:r="http://schemas.openxmlformats.org/officeDocument/2006/relationships" r:embed="rId73" r:link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0754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65</xdr:row>
      <xdr:rowOff>25400</xdr:rowOff>
    </xdr:from>
    <xdr:to>
      <xdr:col>0</xdr:col>
      <xdr:colOff>269875</xdr:colOff>
      <xdr:row>65</xdr:row>
      <xdr:rowOff>269875</xdr:rowOff>
    </xdr:to>
    <xdr:pic>
      <xdr:nvPicPr>
        <xdr:cNvPr id="1027" name="图片 1026"/>
        <xdr:cNvPicPr>
          <a:picLocks/>
        </xdr:cNvPicPr>
      </xdr:nvPicPr>
      <xdr:blipFill>
        <a:blip xmlns:r="http://schemas.openxmlformats.org/officeDocument/2006/relationships" r:embed="rId75" r:link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3706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66</xdr:row>
      <xdr:rowOff>25400</xdr:rowOff>
    </xdr:from>
    <xdr:to>
      <xdr:col>0</xdr:col>
      <xdr:colOff>269875</xdr:colOff>
      <xdr:row>66</xdr:row>
      <xdr:rowOff>269875</xdr:rowOff>
    </xdr:to>
    <xdr:pic>
      <xdr:nvPicPr>
        <xdr:cNvPr id="1028" name="图片 1027"/>
        <xdr:cNvPicPr>
          <a:picLocks/>
        </xdr:cNvPicPr>
      </xdr:nvPicPr>
      <xdr:blipFill>
        <a:blip xmlns:r="http://schemas.openxmlformats.org/officeDocument/2006/relationships" r:embed="rId75" r:link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6659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149</xdr:row>
      <xdr:rowOff>25400</xdr:rowOff>
    </xdr:from>
    <xdr:to>
      <xdr:col>0</xdr:col>
      <xdr:colOff>269875</xdr:colOff>
      <xdr:row>149</xdr:row>
      <xdr:rowOff>269875</xdr:rowOff>
    </xdr:to>
    <xdr:pic>
      <xdr:nvPicPr>
        <xdr:cNvPr id="1029" name="图片 1028"/>
        <xdr:cNvPicPr>
          <a:picLocks/>
        </xdr:cNvPicPr>
      </xdr:nvPicPr>
      <xdr:blipFill>
        <a:blip xmlns:r="http://schemas.openxmlformats.org/officeDocument/2006/relationships" r:embed="rId77" r:link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9612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151</xdr:row>
      <xdr:rowOff>25400</xdr:rowOff>
    </xdr:from>
    <xdr:to>
      <xdr:col>0</xdr:col>
      <xdr:colOff>269875</xdr:colOff>
      <xdr:row>151</xdr:row>
      <xdr:rowOff>269875</xdr:rowOff>
    </xdr:to>
    <xdr:pic>
      <xdr:nvPicPr>
        <xdr:cNvPr id="1030" name="图片 1029"/>
        <xdr:cNvPicPr>
          <a:picLocks/>
        </xdr:cNvPicPr>
      </xdr:nvPicPr>
      <xdr:blipFill>
        <a:blip xmlns:r="http://schemas.openxmlformats.org/officeDocument/2006/relationships" r:embed="rId77" r:link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02565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69</xdr:row>
      <xdr:rowOff>25400</xdr:rowOff>
    </xdr:from>
    <xdr:to>
      <xdr:col>0</xdr:col>
      <xdr:colOff>269875</xdr:colOff>
      <xdr:row>69</xdr:row>
      <xdr:rowOff>269875</xdr:rowOff>
    </xdr:to>
    <xdr:pic>
      <xdr:nvPicPr>
        <xdr:cNvPr id="1031" name="图片 1030"/>
        <xdr:cNvPicPr>
          <a:picLocks/>
        </xdr:cNvPicPr>
      </xdr:nvPicPr>
      <xdr:blipFill>
        <a:blip xmlns:r="http://schemas.openxmlformats.org/officeDocument/2006/relationships" r:embed="rId79" r:link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05517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70</xdr:row>
      <xdr:rowOff>25400</xdr:rowOff>
    </xdr:from>
    <xdr:to>
      <xdr:col>0</xdr:col>
      <xdr:colOff>269875</xdr:colOff>
      <xdr:row>70</xdr:row>
      <xdr:rowOff>269875</xdr:rowOff>
    </xdr:to>
    <xdr:pic>
      <xdr:nvPicPr>
        <xdr:cNvPr id="1032" name="图片 1031"/>
        <xdr:cNvPicPr>
          <a:picLocks/>
        </xdr:cNvPicPr>
      </xdr:nvPicPr>
      <xdr:blipFill>
        <a:blip xmlns:r="http://schemas.openxmlformats.org/officeDocument/2006/relationships" r:embed="rId81" r:link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08470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71</xdr:row>
      <xdr:rowOff>25400</xdr:rowOff>
    </xdr:from>
    <xdr:to>
      <xdr:col>0</xdr:col>
      <xdr:colOff>269875</xdr:colOff>
      <xdr:row>71</xdr:row>
      <xdr:rowOff>269875</xdr:rowOff>
    </xdr:to>
    <xdr:pic>
      <xdr:nvPicPr>
        <xdr:cNvPr id="1033" name="图片 1032"/>
        <xdr:cNvPicPr>
          <a:picLocks/>
        </xdr:cNvPicPr>
      </xdr:nvPicPr>
      <xdr:blipFill>
        <a:blip xmlns:r="http://schemas.openxmlformats.org/officeDocument/2006/relationships" r:embed="rId83" r:link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11423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72</xdr:row>
      <xdr:rowOff>25400</xdr:rowOff>
    </xdr:from>
    <xdr:to>
      <xdr:col>0</xdr:col>
      <xdr:colOff>269875</xdr:colOff>
      <xdr:row>72</xdr:row>
      <xdr:rowOff>269875</xdr:rowOff>
    </xdr:to>
    <xdr:pic>
      <xdr:nvPicPr>
        <xdr:cNvPr id="1034" name="图片 1033"/>
        <xdr:cNvPicPr>
          <a:picLocks/>
        </xdr:cNvPicPr>
      </xdr:nvPicPr>
      <xdr:blipFill>
        <a:blip xmlns:r="http://schemas.openxmlformats.org/officeDocument/2006/relationships" r:embed="rId83" r:link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14376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73</xdr:row>
      <xdr:rowOff>25400</xdr:rowOff>
    </xdr:from>
    <xdr:to>
      <xdr:col>0</xdr:col>
      <xdr:colOff>269875</xdr:colOff>
      <xdr:row>73</xdr:row>
      <xdr:rowOff>269875</xdr:rowOff>
    </xdr:to>
    <xdr:pic>
      <xdr:nvPicPr>
        <xdr:cNvPr id="1035" name="图片 1034"/>
        <xdr:cNvPicPr>
          <a:picLocks/>
        </xdr:cNvPicPr>
      </xdr:nvPicPr>
      <xdr:blipFill>
        <a:blip xmlns:r="http://schemas.openxmlformats.org/officeDocument/2006/relationships" r:embed="rId85" r:link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17328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74</xdr:row>
      <xdr:rowOff>25400</xdr:rowOff>
    </xdr:from>
    <xdr:to>
      <xdr:col>0</xdr:col>
      <xdr:colOff>269875</xdr:colOff>
      <xdr:row>74</xdr:row>
      <xdr:rowOff>269875</xdr:rowOff>
    </xdr:to>
    <xdr:pic>
      <xdr:nvPicPr>
        <xdr:cNvPr id="1036" name="图片 1035"/>
        <xdr:cNvPicPr>
          <a:picLocks/>
        </xdr:cNvPicPr>
      </xdr:nvPicPr>
      <xdr:blipFill>
        <a:blip xmlns:r="http://schemas.openxmlformats.org/officeDocument/2006/relationships" r:embed="rId87" r:link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20281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75</xdr:row>
      <xdr:rowOff>25400</xdr:rowOff>
    </xdr:from>
    <xdr:to>
      <xdr:col>0</xdr:col>
      <xdr:colOff>269875</xdr:colOff>
      <xdr:row>75</xdr:row>
      <xdr:rowOff>269875</xdr:rowOff>
    </xdr:to>
    <xdr:pic>
      <xdr:nvPicPr>
        <xdr:cNvPr id="1037" name="图片 1036"/>
        <xdr:cNvPicPr>
          <a:picLocks/>
        </xdr:cNvPicPr>
      </xdr:nvPicPr>
      <xdr:blipFill>
        <a:blip xmlns:r="http://schemas.openxmlformats.org/officeDocument/2006/relationships" r:embed="rId85" r:link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23234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76</xdr:row>
      <xdr:rowOff>25400</xdr:rowOff>
    </xdr:from>
    <xdr:to>
      <xdr:col>0</xdr:col>
      <xdr:colOff>269875</xdr:colOff>
      <xdr:row>76</xdr:row>
      <xdr:rowOff>269875</xdr:rowOff>
    </xdr:to>
    <xdr:pic>
      <xdr:nvPicPr>
        <xdr:cNvPr id="1038" name="图片 1037"/>
        <xdr:cNvPicPr>
          <a:picLocks/>
        </xdr:cNvPicPr>
      </xdr:nvPicPr>
      <xdr:blipFill>
        <a:blip xmlns:r="http://schemas.openxmlformats.org/officeDocument/2006/relationships" r:embed="rId85" r:link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26187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77</xdr:row>
      <xdr:rowOff>25400</xdr:rowOff>
    </xdr:from>
    <xdr:to>
      <xdr:col>0</xdr:col>
      <xdr:colOff>269875</xdr:colOff>
      <xdr:row>77</xdr:row>
      <xdr:rowOff>269875</xdr:rowOff>
    </xdr:to>
    <xdr:pic>
      <xdr:nvPicPr>
        <xdr:cNvPr id="1039" name="图片 1038"/>
        <xdr:cNvPicPr>
          <a:picLocks/>
        </xdr:cNvPicPr>
      </xdr:nvPicPr>
      <xdr:blipFill>
        <a:blip xmlns:r="http://schemas.openxmlformats.org/officeDocument/2006/relationships" r:embed="rId89" r:link="rId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29139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78</xdr:row>
      <xdr:rowOff>25400</xdr:rowOff>
    </xdr:from>
    <xdr:to>
      <xdr:col>0</xdr:col>
      <xdr:colOff>269875</xdr:colOff>
      <xdr:row>78</xdr:row>
      <xdr:rowOff>269875</xdr:rowOff>
    </xdr:to>
    <xdr:pic>
      <xdr:nvPicPr>
        <xdr:cNvPr id="1040" name="图片 1039"/>
        <xdr:cNvPicPr>
          <a:picLocks/>
        </xdr:cNvPicPr>
      </xdr:nvPicPr>
      <xdr:blipFill>
        <a:blip xmlns:r="http://schemas.openxmlformats.org/officeDocument/2006/relationships" r:embed="rId89" r:link="rId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32092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79</xdr:row>
      <xdr:rowOff>25400</xdr:rowOff>
    </xdr:from>
    <xdr:to>
      <xdr:col>0</xdr:col>
      <xdr:colOff>269875</xdr:colOff>
      <xdr:row>79</xdr:row>
      <xdr:rowOff>269875</xdr:rowOff>
    </xdr:to>
    <xdr:pic>
      <xdr:nvPicPr>
        <xdr:cNvPr id="1041" name="图片 1040"/>
        <xdr:cNvPicPr>
          <a:picLocks/>
        </xdr:cNvPicPr>
      </xdr:nvPicPr>
      <xdr:blipFill>
        <a:blip xmlns:r="http://schemas.openxmlformats.org/officeDocument/2006/relationships" r:embed="rId73" r:link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35045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25</xdr:row>
      <xdr:rowOff>25400</xdr:rowOff>
    </xdr:from>
    <xdr:to>
      <xdr:col>0</xdr:col>
      <xdr:colOff>269875</xdr:colOff>
      <xdr:row>25</xdr:row>
      <xdr:rowOff>269875</xdr:rowOff>
    </xdr:to>
    <xdr:pic>
      <xdr:nvPicPr>
        <xdr:cNvPr id="1042" name="图片 1041"/>
        <xdr:cNvPicPr>
          <a:picLocks/>
        </xdr:cNvPicPr>
      </xdr:nvPicPr>
      <xdr:blipFill>
        <a:blip xmlns:r="http://schemas.openxmlformats.org/officeDocument/2006/relationships" r:embed="rId91" r:link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37998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99</xdr:row>
      <xdr:rowOff>25400</xdr:rowOff>
    </xdr:from>
    <xdr:to>
      <xdr:col>0</xdr:col>
      <xdr:colOff>269875</xdr:colOff>
      <xdr:row>99</xdr:row>
      <xdr:rowOff>269875</xdr:rowOff>
    </xdr:to>
    <xdr:pic>
      <xdr:nvPicPr>
        <xdr:cNvPr id="1043" name="图片 1042"/>
        <xdr:cNvPicPr>
          <a:picLocks/>
        </xdr:cNvPicPr>
      </xdr:nvPicPr>
      <xdr:blipFill>
        <a:blip xmlns:r="http://schemas.openxmlformats.org/officeDocument/2006/relationships" r:embed="rId91" r:link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40950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82</xdr:row>
      <xdr:rowOff>25400</xdr:rowOff>
    </xdr:from>
    <xdr:to>
      <xdr:col>0</xdr:col>
      <xdr:colOff>269875</xdr:colOff>
      <xdr:row>82</xdr:row>
      <xdr:rowOff>269875</xdr:rowOff>
    </xdr:to>
    <xdr:pic>
      <xdr:nvPicPr>
        <xdr:cNvPr id="1044" name="图片 1043"/>
        <xdr:cNvPicPr>
          <a:picLocks/>
        </xdr:cNvPicPr>
      </xdr:nvPicPr>
      <xdr:blipFill>
        <a:blip xmlns:r="http://schemas.openxmlformats.org/officeDocument/2006/relationships" r:embed="rId93" r:link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43903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83</xdr:row>
      <xdr:rowOff>25400</xdr:rowOff>
    </xdr:from>
    <xdr:to>
      <xdr:col>0</xdr:col>
      <xdr:colOff>269875</xdr:colOff>
      <xdr:row>83</xdr:row>
      <xdr:rowOff>269875</xdr:rowOff>
    </xdr:to>
    <xdr:pic>
      <xdr:nvPicPr>
        <xdr:cNvPr id="1045" name="图片 1044"/>
        <xdr:cNvPicPr>
          <a:picLocks/>
        </xdr:cNvPicPr>
      </xdr:nvPicPr>
      <xdr:blipFill>
        <a:blip xmlns:r="http://schemas.openxmlformats.org/officeDocument/2006/relationships" r:embed="rId95" r:link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46856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84</xdr:row>
      <xdr:rowOff>25400</xdr:rowOff>
    </xdr:from>
    <xdr:to>
      <xdr:col>0</xdr:col>
      <xdr:colOff>269875</xdr:colOff>
      <xdr:row>84</xdr:row>
      <xdr:rowOff>269875</xdr:rowOff>
    </xdr:to>
    <xdr:pic>
      <xdr:nvPicPr>
        <xdr:cNvPr id="1046" name="图片 1045"/>
        <xdr:cNvPicPr>
          <a:picLocks/>
        </xdr:cNvPicPr>
      </xdr:nvPicPr>
      <xdr:blipFill>
        <a:blip xmlns:r="http://schemas.openxmlformats.org/officeDocument/2006/relationships" r:embed="rId41" r:link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49809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85</xdr:row>
      <xdr:rowOff>25400</xdr:rowOff>
    </xdr:from>
    <xdr:to>
      <xdr:col>0</xdr:col>
      <xdr:colOff>269875</xdr:colOff>
      <xdr:row>85</xdr:row>
      <xdr:rowOff>269875</xdr:rowOff>
    </xdr:to>
    <xdr:pic>
      <xdr:nvPicPr>
        <xdr:cNvPr id="1047" name="图片 1046"/>
        <xdr:cNvPicPr>
          <a:picLocks/>
        </xdr:cNvPicPr>
      </xdr:nvPicPr>
      <xdr:blipFill>
        <a:blip xmlns:r="http://schemas.openxmlformats.org/officeDocument/2006/relationships" r:embed="rId97" r:link="rId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52761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86</xdr:row>
      <xdr:rowOff>25400</xdr:rowOff>
    </xdr:from>
    <xdr:to>
      <xdr:col>0</xdr:col>
      <xdr:colOff>269875</xdr:colOff>
      <xdr:row>86</xdr:row>
      <xdr:rowOff>269875</xdr:rowOff>
    </xdr:to>
    <xdr:pic>
      <xdr:nvPicPr>
        <xdr:cNvPr id="1048" name="图片 1047"/>
        <xdr:cNvPicPr>
          <a:picLocks/>
        </xdr:cNvPicPr>
      </xdr:nvPicPr>
      <xdr:blipFill>
        <a:blip xmlns:r="http://schemas.openxmlformats.org/officeDocument/2006/relationships" r:embed="rId99" r:link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55714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87</xdr:row>
      <xdr:rowOff>25400</xdr:rowOff>
    </xdr:from>
    <xdr:to>
      <xdr:col>0</xdr:col>
      <xdr:colOff>269875</xdr:colOff>
      <xdr:row>87</xdr:row>
      <xdr:rowOff>269875</xdr:rowOff>
    </xdr:to>
    <xdr:pic>
      <xdr:nvPicPr>
        <xdr:cNvPr id="1049" name="图片 1048"/>
        <xdr:cNvPicPr>
          <a:picLocks/>
        </xdr:cNvPicPr>
      </xdr:nvPicPr>
      <xdr:blipFill>
        <a:blip xmlns:r="http://schemas.openxmlformats.org/officeDocument/2006/relationships" r:embed="rId101" r:link="rId1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58667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88</xdr:row>
      <xdr:rowOff>25400</xdr:rowOff>
    </xdr:from>
    <xdr:to>
      <xdr:col>0</xdr:col>
      <xdr:colOff>269875</xdr:colOff>
      <xdr:row>88</xdr:row>
      <xdr:rowOff>269875</xdr:rowOff>
    </xdr:to>
    <xdr:pic>
      <xdr:nvPicPr>
        <xdr:cNvPr id="1050" name="图片 1049"/>
        <xdr:cNvPicPr>
          <a:picLocks/>
        </xdr:cNvPicPr>
      </xdr:nvPicPr>
      <xdr:blipFill>
        <a:blip xmlns:r="http://schemas.openxmlformats.org/officeDocument/2006/relationships" r:embed="rId99" r:link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61620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89</xdr:row>
      <xdr:rowOff>25400</xdr:rowOff>
    </xdr:from>
    <xdr:to>
      <xdr:col>0</xdr:col>
      <xdr:colOff>269875</xdr:colOff>
      <xdr:row>89</xdr:row>
      <xdr:rowOff>269875</xdr:rowOff>
    </xdr:to>
    <xdr:pic>
      <xdr:nvPicPr>
        <xdr:cNvPr id="1051" name="图片 1050"/>
        <xdr:cNvPicPr>
          <a:picLocks/>
        </xdr:cNvPicPr>
      </xdr:nvPicPr>
      <xdr:blipFill>
        <a:blip xmlns:r="http://schemas.openxmlformats.org/officeDocument/2006/relationships" r:embed="rId99" r:link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64572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90</xdr:row>
      <xdr:rowOff>25400</xdr:rowOff>
    </xdr:from>
    <xdr:to>
      <xdr:col>0</xdr:col>
      <xdr:colOff>269875</xdr:colOff>
      <xdr:row>90</xdr:row>
      <xdr:rowOff>269875</xdr:rowOff>
    </xdr:to>
    <xdr:pic>
      <xdr:nvPicPr>
        <xdr:cNvPr id="1052" name="图片 1051"/>
        <xdr:cNvPicPr>
          <a:picLocks/>
        </xdr:cNvPicPr>
      </xdr:nvPicPr>
      <xdr:blipFill>
        <a:blip xmlns:r="http://schemas.openxmlformats.org/officeDocument/2006/relationships" r:embed="rId103" r:link="rId1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67525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91</xdr:row>
      <xdr:rowOff>25400</xdr:rowOff>
    </xdr:from>
    <xdr:to>
      <xdr:col>0</xdr:col>
      <xdr:colOff>269875</xdr:colOff>
      <xdr:row>91</xdr:row>
      <xdr:rowOff>269875</xdr:rowOff>
    </xdr:to>
    <xdr:pic>
      <xdr:nvPicPr>
        <xdr:cNvPr id="1053" name="图片 1052"/>
        <xdr:cNvPicPr>
          <a:picLocks/>
        </xdr:cNvPicPr>
      </xdr:nvPicPr>
      <xdr:blipFill>
        <a:blip xmlns:r="http://schemas.openxmlformats.org/officeDocument/2006/relationships" r:embed="rId103" r:link="rId1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70478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92</xdr:row>
      <xdr:rowOff>25400</xdr:rowOff>
    </xdr:from>
    <xdr:to>
      <xdr:col>0</xdr:col>
      <xdr:colOff>269875</xdr:colOff>
      <xdr:row>92</xdr:row>
      <xdr:rowOff>269875</xdr:rowOff>
    </xdr:to>
    <xdr:pic>
      <xdr:nvPicPr>
        <xdr:cNvPr id="1054" name="图片 1053"/>
        <xdr:cNvPicPr>
          <a:picLocks/>
        </xdr:cNvPicPr>
      </xdr:nvPicPr>
      <xdr:blipFill>
        <a:blip xmlns:r="http://schemas.openxmlformats.org/officeDocument/2006/relationships" r:embed="rId105" r:link="rId10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73431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93</xdr:row>
      <xdr:rowOff>25400</xdr:rowOff>
    </xdr:from>
    <xdr:to>
      <xdr:col>0</xdr:col>
      <xdr:colOff>269875</xdr:colOff>
      <xdr:row>93</xdr:row>
      <xdr:rowOff>269875</xdr:rowOff>
    </xdr:to>
    <xdr:pic>
      <xdr:nvPicPr>
        <xdr:cNvPr id="1055" name="图片 1054"/>
        <xdr:cNvPicPr>
          <a:picLocks/>
        </xdr:cNvPicPr>
      </xdr:nvPicPr>
      <xdr:blipFill>
        <a:blip xmlns:r="http://schemas.openxmlformats.org/officeDocument/2006/relationships" r:embed="rId105" r:link="rId10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76383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94</xdr:row>
      <xdr:rowOff>25400</xdr:rowOff>
    </xdr:from>
    <xdr:to>
      <xdr:col>0</xdr:col>
      <xdr:colOff>269875</xdr:colOff>
      <xdr:row>94</xdr:row>
      <xdr:rowOff>269875</xdr:rowOff>
    </xdr:to>
    <xdr:pic>
      <xdr:nvPicPr>
        <xdr:cNvPr id="1056" name="图片 1055"/>
        <xdr:cNvPicPr>
          <a:picLocks/>
        </xdr:cNvPicPr>
      </xdr:nvPicPr>
      <xdr:blipFill>
        <a:blip xmlns:r="http://schemas.openxmlformats.org/officeDocument/2006/relationships" r:embed="rId107" r:link="rId10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79336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170</xdr:row>
      <xdr:rowOff>25400</xdr:rowOff>
    </xdr:from>
    <xdr:to>
      <xdr:col>0</xdr:col>
      <xdr:colOff>269875</xdr:colOff>
      <xdr:row>170</xdr:row>
      <xdr:rowOff>269875</xdr:rowOff>
    </xdr:to>
    <xdr:pic>
      <xdr:nvPicPr>
        <xdr:cNvPr id="1057" name="图片 1056"/>
        <xdr:cNvPicPr>
          <a:picLocks/>
        </xdr:cNvPicPr>
      </xdr:nvPicPr>
      <xdr:blipFill>
        <a:blip xmlns:r="http://schemas.openxmlformats.org/officeDocument/2006/relationships" r:embed="rId109" r:link="rId1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82289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195</xdr:row>
      <xdr:rowOff>25400</xdr:rowOff>
    </xdr:from>
    <xdr:to>
      <xdr:col>0</xdr:col>
      <xdr:colOff>269875</xdr:colOff>
      <xdr:row>195</xdr:row>
      <xdr:rowOff>269875</xdr:rowOff>
    </xdr:to>
    <xdr:pic>
      <xdr:nvPicPr>
        <xdr:cNvPr id="1058" name="图片 1057"/>
        <xdr:cNvPicPr>
          <a:picLocks/>
        </xdr:cNvPicPr>
      </xdr:nvPicPr>
      <xdr:blipFill>
        <a:blip xmlns:r="http://schemas.openxmlformats.org/officeDocument/2006/relationships" r:embed="rId109" r:link="rId1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85242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97</xdr:row>
      <xdr:rowOff>25400</xdr:rowOff>
    </xdr:from>
    <xdr:to>
      <xdr:col>0</xdr:col>
      <xdr:colOff>269875</xdr:colOff>
      <xdr:row>97</xdr:row>
      <xdr:rowOff>269875</xdr:rowOff>
    </xdr:to>
    <xdr:pic>
      <xdr:nvPicPr>
        <xdr:cNvPr id="1059" name="图片 1058"/>
        <xdr:cNvPicPr>
          <a:picLocks/>
        </xdr:cNvPicPr>
      </xdr:nvPicPr>
      <xdr:blipFill>
        <a:blip xmlns:r="http://schemas.openxmlformats.org/officeDocument/2006/relationships" r:embed="rId111" r:link="rId1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88194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98</xdr:row>
      <xdr:rowOff>25400</xdr:rowOff>
    </xdr:from>
    <xdr:to>
      <xdr:col>0</xdr:col>
      <xdr:colOff>269875</xdr:colOff>
      <xdr:row>98</xdr:row>
      <xdr:rowOff>269875</xdr:rowOff>
    </xdr:to>
    <xdr:pic>
      <xdr:nvPicPr>
        <xdr:cNvPr id="1060" name="图片 1059"/>
        <xdr:cNvPicPr>
          <a:picLocks/>
        </xdr:cNvPicPr>
      </xdr:nvPicPr>
      <xdr:blipFill>
        <a:blip xmlns:r="http://schemas.openxmlformats.org/officeDocument/2006/relationships" r:embed="rId113" r:link="rId1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91147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171</xdr:row>
      <xdr:rowOff>25400</xdr:rowOff>
    </xdr:from>
    <xdr:to>
      <xdr:col>0</xdr:col>
      <xdr:colOff>269875</xdr:colOff>
      <xdr:row>171</xdr:row>
      <xdr:rowOff>269875</xdr:rowOff>
    </xdr:to>
    <xdr:pic>
      <xdr:nvPicPr>
        <xdr:cNvPr id="1061" name="图片 1060"/>
        <xdr:cNvPicPr>
          <a:picLocks/>
        </xdr:cNvPicPr>
      </xdr:nvPicPr>
      <xdr:blipFill>
        <a:blip xmlns:r="http://schemas.openxmlformats.org/officeDocument/2006/relationships" r:embed="rId27" r:link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94100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100</xdr:row>
      <xdr:rowOff>25400</xdr:rowOff>
    </xdr:from>
    <xdr:to>
      <xdr:col>0</xdr:col>
      <xdr:colOff>269875</xdr:colOff>
      <xdr:row>100</xdr:row>
      <xdr:rowOff>269875</xdr:rowOff>
    </xdr:to>
    <xdr:pic>
      <xdr:nvPicPr>
        <xdr:cNvPr id="1062" name="图片 1061"/>
        <xdr:cNvPicPr>
          <a:picLocks/>
        </xdr:cNvPicPr>
      </xdr:nvPicPr>
      <xdr:blipFill>
        <a:blip xmlns:r="http://schemas.openxmlformats.org/officeDocument/2006/relationships" r:embed="rId115" r:link="rId1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97053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101</xdr:row>
      <xdr:rowOff>25400</xdr:rowOff>
    </xdr:from>
    <xdr:to>
      <xdr:col>0</xdr:col>
      <xdr:colOff>269875</xdr:colOff>
      <xdr:row>101</xdr:row>
      <xdr:rowOff>269875</xdr:rowOff>
    </xdr:to>
    <xdr:pic>
      <xdr:nvPicPr>
        <xdr:cNvPr id="1063" name="图片 1062"/>
        <xdr:cNvPicPr>
          <a:picLocks/>
        </xdr:cNvPicPr>
      </xdr:nvPicPr>
      <xdr:blipFill>
        <a:blip xmlns:r="http://schemas.openxmlformats.org/officeDocument/2006/relationships" r:embed="rId81" r:link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00005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102</xdr:row>
      <xdr:rowOff>25400</xdr:rowOff>
    </xdr:from>
    <xdr:to>
      <xdr:col>0</xdr:col>
      <xdr:colOff>269875</xdr:colOff>
      <xdr:row>102</xdr:row>
      <xdr:rowOff>269875</xdr:rowOff>
    </xdr:to>
    <xdr:pic>
      <xdr:nvPicPr>
        <xdr:cNvPr id="1064" name="图片 1063"/>
        <xdr:cNvPicPr>
          <a:picLocks/>
        </xdr:cNvPicPr>
      </xdr:nvPicPr>
      <xdr:blipFill>
        <a:blip xmlns:r="http://schemas.openxmlformats.org/officeDocument/2006/relationships" r:embed="rId117" r:link="rId1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02958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103</xdr:row>
      <xdr:rowOff>25400</xdr:rowOff>
    </xdr:from>
    <xdr:to>
      <xdr:col>0</xdr:col>
      <xdr:colOff>269875</xdr:colOff>
      <xdr:row>103</xdr:row>
      <xdr:rowOff>269875</xdr:rowOff>
    </xdr:to>
    <xdr:pic>
      <xdr:nvPicPr>
        <xdr:cNvPr id="1065" name="图片 1064"/>
        <xdr:cNvPicPr>
          <a:picLocks/>
        </xdr:cNvPicPr>
      </xdr:nvPicPr>
      <xdr:blipFill>
        <a:blip xmlns:r="http://schemas.openxmlformats.org/officeDocument/2006/relationships" r:embed="rId31" r:link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05911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104</xdr:row>
      <xdr:rowOff>25400</xdr:rowOff>
    </xdr:from>
    <xdr:to>
      <xdr:col>0</xdr:col>
      <xdr:colOff>269875</xdr:colOff>
      <xdr:row>104</xdr:row>
      <xdr:rowOff>269875</xdr:rowOff>
    </xdr:to>
    <xdr:pic>
      <xdr:nvPicPr>
        <xdr:cNvPr id="1066" name="图片 1065"/>
        <xdr:cNvPicPr>
          <a:picLocks/>
        </xdr:cNvPicPr>
      </xdr:nvPicPr>
      <xdr:blipFill>
        <a:blip xmlns:r="http://schemas.openxmlformats.org/officeDocument/2006/relationships" r:embed="rId31" r:link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08864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105</xdr:row>
      <xdr:rowOff>25400</xdr:rowOff>
    </xdr:from>
    <xdr:to>
      <xdr:col>0</xdr:col>
      <xdr:colOff>269875</xdr:colOff>
      <xdr:row>105</xdr:row>
      <xdr:rowOff>269875</xdr:rowOff>
    </xdr:to>
    <xdr:pic>
      <xdr:nvPicPr>
        <xdr:cNvPr id="1067" name="图片 1066"/>
        <xdr:cNvPicPr>
          <a:picLocks/>
        </xdr:cNvPicPr>
      </xdr:nvPicPr>
      <xdr:blipFill>
        <a:blip xmlns:r="http://schemas.openxmlformats.org/officeDocument/2006/relationships" r:embed="rId55" r:link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11816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106</xdr:row>
      <xdr:rowOff>25400</xdr:rowOff>
    </xdr:from>
    <xdr:to>
      <xdr:col>0</xdr:col>
      <xdr:colOff>269875</xdr:colOff>
      <xdr:row>106</xdr:row>
      <xdr:rowOff>269875</xdr:rowOff>
    </xdr:to>
    <xdr:pic>
      <xdr:nvPicPr>
        <xdr:cNvPr id="1068" name="图片 1067"/>
        <xdr:cNvPicPr>
          <a:picLocks/>
        </xdr:cNvPicPr>
      </xdr:nvPicPr>
      <xdr:blipFill>
        <a:blip xmlns:r="http://schemas.openxmlformats.org/officeDocument/2006/relationships" r:embed="rId111" r:link="rId1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14769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107</xdr:row>
      <xdr:rowOff>25400</xdr:rowOff>
    </xdr:from>
    <xdr:to>
      <xdr:col>0</xdr:col>
      <xdr:colOff>269875</xdr:colOff>
      <xdr:row>107</xdr:row>
      <xdr:rowOff>269875</xdr:rowOff>
    </xdr:to>
    <xdr:pic>
      <xdr:nvPicPr>
        <xdr:cNvPr id="1069" name="图片 1068"/>
        <xdr:cNvPicPr>
          <a:picLocks/>
        </xdr:cNvPicPr>
      </xdr:nvPicPr>
      <xdr:blipFill>
        <a:blip xmlns:r="http://schemas.openxmlformats.org/officeDocument/2006/relationships" r:embed="rId119" r:link="rId1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17722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23</xdr:row>
      <xdr:rowOff>25400</xdr:rowOff>
    </xdr:from>
    <xdr:to>
      <xdr:col>0</xdr:col>
      <xdr:colOff>269875</xdr:colOff>
      <xdr:row>23</xdr:row>
      <xdr:rowOff>269875</xdr:rowOff>
    </xdr:to>
    <xdr:pic>
      <xdr:nvPicPr>
        <xdr:cNvPr id="1070" name="图片 1069"/>
        <xdr:cNvPicPr>
          <a:picLocks/>
        </xdr:cNvPicPr>
      </xdr:nvPicPr>
      <xdr:blipFill>
        <a:blip xmlns:r="http://schemas.openxmlformats.org/officeDocument/2006/relationships" r:embed="rId121" r:link="rId1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20675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53</xdr:row>
      <xdr:rowOff>25400</xdr:rowOff>
    </xdr:from>
    <xdr:to>
      <xdr:col>0</xdr:col>
      <xdr:colOff>269875</xdr:colOff>
      <xdr:row>53</xdr:row>
      <xdr:rowOff>269875</xdr:rowOff>
    </xdr:to>
    <xdr:pic>
      <xdr:nvPicPr>
        <xdr:cNvPr id="1071" name="图片 1070"/>
        <xdr:cNvPicPr>
          <a:picLocks/>
        </xdr:cNvPicPr>
      </xdr:nvPicPr>
      <xdr:blipFill>
        <a:blip xmlns:r="http://schemas.openxmlformats.org/officeDocument/2006/relationships" r:embed="rId121" r:link="rId1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23627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110</xdr:row>
      <xdr:rowOff>25400</xdr:rowOff>
    </xdr:from>
    <xdr:to>
      <xdr:col>0</xdr:col>
      <xdr:colOff>269875</xdr:colOff>
      <xdr:row>110</xdr:row>
      <xdr:rowOff>269875</xdr:rowOff>
    </xdr:to>
    <xdr:pic>
      <xdr:nvPicPr>
        <xdr:cNvPr id="1072" name="图片 1071"/>
        <xdr:cNvPicPr>
          <a:picLocks/>
        </xdr:cNvPicPr>
      </xdr:nvPicPr>
      <xdr:blipFill>
        <a:blip xmlns:r="http://schemas.openxmlformats.org/officeDocument/2006/relationships" r:embed="rId87" r:link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26580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111</xdr:row>
      <xdr:rowOff>25400</xdr:rowOff>
    </xdr:from>
    <xdr:to>
      <xdr:col>0</xdr:col>
      <xdr:colOff>269875</xdr:colOff>
      <xdr:row>111</xdr:row>
      <xdr:rowOff>269875</xdr:rowOff>
    </xdr:to>
    <xdr:pic>
      <xdr:nvPicPr>
        <xdr:cNvPr id="1073" name="图片 1072"/>
        <xdr:cNvPicPr>
          <a:picLocks/>
        </xdr:cNvPicPr>
      </xdr:nvPicPr>
      <xdr:blipFill>
        <a:blip xmlns:r="http://schemas.openxmlformats.org/officeDocument/2006/relationships" r:embed="rId87" r:link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29533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112</xdr:row>
      <xdr:rowOff>25400</xdr:rowOff>
    </xdr:from>
    <xdr:to>
      <xdr:col>0</xdr:col>
      <xdr:colOff>269875</xdr:colOff>
      <xdr:row>112</xdr:row>
      <xdr:rowOff>269875</xdr:rowOff>
    </xdr:to>
    <xdr:pic>
      <xdr:nvPicPr>
        <xdr:cNvPr id="1074" name="图片 1073"/>
        <xdr:cNvPicPr>
          <a:picLocks/>
        </xdr:cNvPicPr>
      </xdr:nvPicPr>
      <xdr:blipFill>
        <a:blip xmlns:r="http://schemas.openxmlformats.org/officeDocument/2006/relationships" r:embed="rId123" r:link="rId1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32486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113</xdr:row>
      <xdr:rowOff>25400</xdr:rowOff>
    </xdr:from>
    <xdr:to>
      <xdr:col>0</xdr:col>
      <xdr:colOff>269875</xdr:colOff>
      <xdr:row>113</xdr:row>
      <xdr:rowOff>269875</xdr:rowOff>
    </xdr:to>
    <xdr:pic>
      <xdr:nvPicPr>
        <xdr:cNvPr id="1075" name="图片 1074"/>
        <xdr:cNvPicPr>
          <a:picLocks/>
        </xdr:cNvPicPr>
      </xdr:nvPicPr>
      <xdr:blipFill>
        <a:blip xmlns:r="http://schemas.openxmlformats.org/officeDocument/2006/relationships" r:embed="rId123" r:link="rId1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35438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114</xdr:row>
      <xdr:rowOff>25400</xdr:rowOff>
    </xdr:from>
    <xdr:to>
      <xdr:col>0</xdr:col>
      <xdr:colOff>269875</xdr:colOff>
      <xdr:row>114</xdr:row>
      <xdr:rowOff>269875</xdr:rowOff>
    </xdr:to>
    <xdr:pic>
      <xdr:nvPicPr>
        <xdr:cNvPr id="1076" name="图片 1075"/>
        <xdr:cNvPicPr>
          <a:picLocks/>
        </xdr:cNvPicPr>
      </xdr:nvPicPr>
      <xdr:blipFill>
        <a:blip xmlns:r="http://schemas.openxmlformats.org/officeDocument/2006/relationships" r:embed="rId125" r:link="rId1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38391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115</xdr:row>
      <xdr:rowOff>25400</xdr:rowOff>
    </xdr:from>
    <xdr:to>
      <xdr:col>0</xdr:col>
      <xdr:colOff>269875</xdr:colOff>
      <xdr:row>115</xdr:row>
      <xdr:rowOff>269875</xdr:rowOff>
    </xdr:to>
    <xdr:pic>
      <xdr:nvPicPr>
        <xdr:cNvPr id="1077" name="图片 1076"/>
        <xdr:cNvPicPr>
          <a:picLocks/>
        </xdr:cNvPicPr>
      </xdr:nvPicPr>
      <xdr:blipFill>
        <a:blip xmlns:r="http://schemas.openxmlformats.org/officeDocument/2006/relationships" r:embed="rId125" r:link="rId1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41344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249</xdr:row>
      <xdr:rowOff>25400</xdr:rowOff>
    </xdr:from>
    <xdr:to>
      <xdr:col>0</xdr:col>
      <xdr:colOff>269875</xdr:colOff>
      <xdr:row>249</xdr:row>
      <xdr:rowOff>269875</xdr:rowOff>
    </xdr:to>
    <xdr:pic>
      <xdr:nvPicPr>
        <xdr:cNvPr id="1078" name="图片 1077"/>
        <xdr:cNvPicPr>
          <a:picLocks/>
        </xdr:cNvPicPr>
      </xdr:nvPicPr>
      <xdr:blipFill>
        <a:blip xmlns:r="http://schemas.openxmlformats.org/officeDocument/2006/relationships" r:embed="rId29" r:link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44297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117</xdr:row>
      <xdr:rowOff>25400</xdr:rowOff>
    </xdr:from>
    <xdr:to>
      <xdr:col>0</xdr:col>
      <xdr:colOff>269875</xdr:colOff>
      <xdr:row>117</xdr:row>
      <xdr:rowOff>269875</xdr:rowOff>
    </xdr:to>
    <xdr:pic>
      <xdr:nvPicPr>
        <xdr:cNvPr id="1079" name="图片 1078"/>
        <xdr:cNvPicPr>
          <a:picLocks/>
        </xdr:cNvPicPr>
      </xdr:nvPicPr>
      <xdr:blipFill>
        <a:blip xmlns:r="http://schemas.openxmlformats.org/officeDocument/2006/relationships" r:embed="rId127" r:link="rId1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47249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118</xdr:row>
      <xdr:rowOff>25400</xdr:rowOff>
    </xdr:from>
    <xdr:to>
      <xdr:col>0</xdr:col>
      <xdr:colOff>269875</xdr:colOff>
      <xdr:row>118</xdr:row>
      <xdr:rowOff>269875</xdr:rowOff>
    </xdr:to>
    <xdr:pic>
      <xdr:nvPicPr>
        <xdr:cNvPr id="1080" name="图片 1079"/>
        <xdr:cNvPicPr>
          <a:picLocks/>
        </xdr:cNvPicPr>
      </xdr:nvPicPr>
      <xdr:blipFill>
        <a:blip xmlns:r="http://schemas.openxmlformats.org/officeDocument/2006/relationships" r:embed="rId127" r:link="rId1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0202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119</xdr:row>
      <xdr:rowOff>25400</xdr:rowOff>
    </xdr:from>
    <xdr:to>
      <xdr:col>0</xdr:col>
      <xdr:colOff>269875</xdr:colOff>
      <xdr:row>119</xdr:row>
      <xdr:rowOff>269875</xdr:rowOff>
    </xdr:to>
    <xdr:pic>
      <xdr:nvPicPr>
        <xdr:cNvPr id="1081" name="图片 1080"/>
        <xdr:cNvPicPr>
          <a:picLocks/>
        </xdr:cNvPicPr>
      </xdr:nvPicPr>
      <xdr:blipFill>
        <a:blip xmlns:r="http://schemas.openxmlformats.org/officeDocument/2006/relationships" r:embed="rId111" r:link="rId1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155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120</xdr:row>
      <xdr:rowOff>25400</xdr:rowOff>
    </xdr:from>
    <xdr:to>
      <xdr:col>0</xdr:col>
      <xdr:colOff>269875</xdr:colOff>
      <xdr:row>120</xdr:row>
      <xdr:rowOff>269875</xdr:rowOff>
    </xdr:to>
    <xdr:pic>
      <xdr:nvPicPr>
        <xdr:cNvPr id="1082" name="图片 1081"/>
        <xdr:cNvPicPr>
          <a:picLocks/>
        </xdr:cNvPicPr>
      </xdr:nvPicPr>
      <xdr:blipFill>
        <a:blip xmlns:r="http://schemas.openxmlformats.org/officeDocument/2006/relationships" r:embed="rId111" r:link="rId1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6108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121</xdr:row>
      <xdr:rowOff>25400</xdr:rowOff>
    </xdr:from>
    <xdr:to>
      <xdr:col>0</xdr:col>
      <xdr:colOff>269875</xdr:colOff>
      <xdr:row>121</xdr:row>
      <xdr:rowOff>269875</xdr:rowOff>
    </xdr:to>
    <xdr:pic>
      <xdr:nvPicPr>
        <xdr:cNvPr id="1083" name="图片 1082"/>
        <xdr:cNvPicPr>
          <a:picLocks/>
        </xdr:cNvPicPr>
      </xdr:nvPicPr>
      <xdr:blipFill>
        <a:blip xmlns:r="http://schemas.openxmlformats.org/officeDocument/2006/relationships" r:embed="rId129" r:link="rId1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9060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122</xdr:row>
      <xdr:rowOff>25400</xdr:rowOff>
    </xdr:from>
    <xdr:to>
      <xdr:col>0</xdr:col>
      <xdr:colOff>269875</xdr:colOff>
      <xdr:row>122</xdr:row>
      <xdr:rowOff>269875</xdr:rowOff>
    </xdr:to>
    <xdr:pic>
      <xdr:nvPicPr>
        <xdr:cNvPr id="1084" name="图片 1083"/>
        <xdr:cNvPicPr>
          <a:picLocks/>
        </xdr:cNvPicPr>
      </xdr:nvPicPr>
      <xdr:blipFill>
        <a:blip xmlns:r="http://schemas.openxmlformats.org/officeDocument/2006/relationships" r:embed="rId129" r:link="rId1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62013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123</xdr:row>
      <xdr:rowOff>25400</xdr:rowOff>
    </xdr:from>
    <xdr:to>
      <xdr:col>0</xdr:col>
      <xdr:colOff>269875</xdr:colOff>
      <xdr:row>123</xdr:row>
      <xdr:rowOff>269875</xdr:rowOff>
    </xdr:to>
    <xdr:pic>
      <xdr:nvPicPr>
        <xdr:cNvPr id="1085" name="图片 1084"/>
        <xdr:cNvPicPr>
          <a:picLocks/>
        </xdr:cNvPicPr>
      </xdr:nvPicPr>
      <xdr:blipFill>
        <a:blip xmlns:r="http://schemas.openxmlformats.org/officeDocument/2006/relationships" r:embed="rId47" r:link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64966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124</xdr:row>
      <xdr:rowOff>25400</xdr:rowOff>
    </xdr:from>
    <xdr:to>
      <xdr:col>0</xdr:col>
      <xdr:colOff>269875</xdr:colOff>
      <xdr:row>124</xdr:row>
      <xdr:rowOff>269875</xdr:rowOff>
    </xdr:to>
    <xdr:pic>
      <xdr:nvPicPr>
        <xdr:cNvPr id="1086" name="图片 1085"/>
        <xdr:cNvPicPr>
          <a:picLocks/>
        </xdr:cNvPicPr>
      </xdr:nvPicPr>
      <xdr:blipFill>
        <a:blip xmlns:r="http://schemas.openxmlformats.org/officeDocument/2006/relationships" r:embed="rId47" r:link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67919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125</xdr:row>
      <xdr:rowOff>25400</xdr:rowOff>
    </xdr:from>
    <xdr:to>
      <xdr:col>0</xdr:col>
      <xdr:colOff>269875</xdr:colOff>
      <xdr:row>125</xdr:row>
      <xdr:rowOff>269875</xdr:rowOff>
    </xdr:to>
    <xdr:pic>
      <xdr:nvPicPr>
        <xdr:cNvPr id="1087" name="图片 1086"/>
        <xdr:cNvPicPr>
          <a:picLocks/>
        </xdr:cNvPicPr>
      </xdr:nvPicPr>
      <xdr:blipFill>
        <a:blip xmlns:r="http://schemas.openxmlformats.org/officeDocument/2006/relationships" r:embed="rId131" r:link="rId1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70871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126</xdr:row>
      <xdr:rowOff>25400</xdr:rowOff>
    </xdr:from>
    <xdr:to>
      <xdr:col>0</xdr:col>
      <xdr:colOff>269875</xdr:colOff>
      <xdr:row>126</xdr:row>
      <xdr:rowOff>269875</xdr:rowOff>
    </xdr:to>
    <xdr:pic>
      <xdr:nvPicPr>
        <xdr:cNvPr id="3819" name="图片 3818"/>
        <xdr:cNvPicPr>
          <a:picLocks/>
        </xdr:cNvPicPr>
      </xdr:nvPicPr>
      <xdr:blipFill>
        <a:blip xmlns:r="http://schemas.openxmlformats.org/officeDocument/2006/relationships" r:embed="rId133" r:link="rId1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73824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127</xdr:row>
      <xdr:rowOff>25400</xdr:rowOff>
    </xdr:from>
    <xdr:to>
      <xdr:col>0</xdr:col>
      <xdr:colOff>269875</xdr:colOff>
      <xdr:row>127</xdr:row>
      <xdr:rowOff>269875</xdr:rowOff>
    </xdr:to>
    <xdr:pic>
      <xdr:nvPicPr>
        <xdr:cNvPr id="3820" name="图片 3819"/>
        <xdr:cNvPicPr>
          <a:picLocks/>
        </xdr:cNvPicPr>
      </xdr:nvPicPr>
      <xdr:blipFill>
        <a:blip xmlns:r="http://schemas.openxmlformats.org/officeDocument/2006/relationships" r:embed="rId135" r:link="rId1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76777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128</xdr:row>
      <xdr:rowOff>25400</xdr:rowOff>
    </xdr:from>
    <xdr:to>
      <xdr:col>0</xdr:col>
      <xdr:colOff>269875</xdr:colOff>
      <xdr:row>128</xdr:row>
      <xdr:rowOff>269875</xdr:rowOff>
    </xdr:to>
    <xdr:pic>
      <xdr:nvPicPr>
        <xdr:cNvPr id="3821" name="图片 3820"/>
        <xdr:cNvPicPr>
          <a:picLocks/>
        </xdr:cNvPicPr>
      </xdr:nvPicPr>
      <xdr:blipFill>
        <a:blip xmlns:r="http://schemas.openxmlformats.org/officeDocument/2006/relationships" r:embed="rId135" r:link="rId1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79730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80</xdr:row>
      <xdr:rowOff>25400</xdr:rowOff>
    </xdr:from>
    <xdr:to>
      <xdr:col>0</xdr:col>
      <xdr:colOff>269875</xdr:colOff>
      <xdr:row>80</xdr:row>
      <xdr:rowOff>269875</xdr:rowOff>
    </xdr:to>
    <xdr:pic>
      <xdr:nvPicPr>
        <xdr:cNvPr id="3822" name="图片 3821"/>
        <xdr:cNvPicPr>
          <a:picLocks/>
        </xdr:cNvPicPr>
      </xdr:nvPicPr>
      <xdr:blipFill>
        <a:blip xmlns:r="http://schemas.openxmlformats.org/officeDocument/2006/relationships" r:embed="rId137" r:link="rId1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82682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145</xdr:row>
      <xdr:rowOff>25400</xdr:rowOff>
    </xdr:from>
    <xdr:to>
      <xdr:col>0</xdr:col>
      <xdr:colOff>269875</xdr:colOff>
      <xdr:row>145</xdr:row>
      <xdr:rowOff>269875</xdr:rowOff>
    </xdr:to>
    <xdr:pic>
      <xdr:nvPicPr>
        <xdr:cNvPr id="3823" name="图片 3822"/>
        <xdr:cNvPicPr>
          <a:picLocks/>
        </xdr:cNvPicPr>
      </xdr:nvPicPr>
      <xdr:blipFill>
        <a:blip xmlns:r="http://schemas.openxmlformats.org/officeDocument/2006/relationships" r:embed="rId137" r:link="rId1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85635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131</xdr:row>
      <xdr:rowOff>25400</xdr:rowOff>
    </xdr:from>
    <xdr:to>
      <xdr:col>0</xdr:col>
      <xdr:colOff>269875</xdr:colOff>
      <xdr:row>131</xdr:row>
      <xdr:rowOff>269875</xdr:rowOff>
    </xdr:to>
    <xdr:pic>
      <xdr:nvPicPr>
        <xdr:cNvPr id="3824" name="图片 3823"/>
        <xdr:cNvPicPr>
          <a:picLocks/>
        </xdr:cNvPicPr>
      </xdr:nvPicPr>
      <xdr:blipFill>
        <a:blip xmlns:r="http://schemas.openxmlformats.org/officeDocument/2006/relationships" r:embed="rId71" r:link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88588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132</xdr:row>
      <xdr:rowOff>25400</xdr:rowOff>
    </xdr:from>
    <xdr:to>
      <xdr:col>0</xdr:col>
      <xdr:colOff>269875</xdr:colOff>
      <xdr:row>132</xdr:row>
      <xdr:rowOff>269875</xdr:rowOff>
    </xdr:to>
    <xdr:pic>
      <xdr:nvPicPr>
        <xdr:cNvPr id="3825" name="图片 3824"/>
        <xdr:cNvPicPr>
          <a:picLocks/>
        </xdr:cNvPicPr>
      </xdr:nvPicPr>
      <xdr:blipFill>
        <a:blip xmlns:r="http://schemas.openxmlformats.org/officeDocument/2006/relationships" r:embed="rId71" r:link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91541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133</xdr:row>
      <xdr:rowOff>25400</xdr:rowOff>
    </xdr:from>
    <xdr:to>
      <xdr:col>0</xdr:col>
      <xdr:colOff>269875</xdr:colOff>
      <xdr:row>133</xdr:row>
      <xdr:rowOff>269875</xdr:rowOff>
    </xdr:to>
    <xdr:pic>
      <xdr:nvPicPr>
        <xdr:cNvPr id="3826" name="图片 3825"/>
        <xdr:cNvPicPr>
          <a:picLocks/>
        </xdr:cNvPicPr>
      </xdr:nvPicPr>
      <xdr:blipFill>
        <a:blip xmlns:r="http://schemas.openxmlformats.org/officeDocument/2006/relationships" r:embed="rId117" r:link="rId1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94493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134</xdr:row>
      <xdr:rowOff>25400</xdr:rowOff>
    </xdr:from>
    <xdr:to>
      <xdr:col>0</xdr:col>
      <xdr:colOff>269875</xdr:colOff>
      <xdr:row>134</xdr:row>
      <xdr:rowOff>269875</xdr:rowOff>
    </xdr:to>
    <xdr:pic>
      <xdr:nvPicPr>
        <xdr:cNvPr id="3827" name="图片 3826"/>
        <xdr:cNvPicPr>
          <a:picLocks/>
        </xdr:cNvPicPr>
      </xdr:nvPicPr>
      <xdr:blipFill>
        <a:blip xmlns:r="http://schemas.openxmlformats.org/officeDocument/2006/relationships" r:embed="rId117" r:link="rId1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97446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135</xdr:row>
      <xdr:rowOff>25400</xdr:rowOff>
    </xdr:from>
    <xdr:to>
      <xdr:col>0</xdr:col>
      <xdr:colOff>269875</xdr:colOff>
      <xdr:row>135</xdr:row>
      <xdr:rowOff>269875</xdr:rowOff>
    </xdr:to>
    <xdr:pic>
      <xdr:nvPicPr>
        <xdr:cNvPr id="3828" name="图片 3827"/>
        <xdr:cNvPicPr>
          <a:picLocks/>
        </xdr:cNvPicPr>
      </xdr:nvPicPr>
      <xdr:blipFill>
        <a:blip xmlns:r="http://schemas.openxmlformats.org/officeDocument/2006/relationships" r:embed="rId139" r:link="rId1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00399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136</xdr:row>
      <xdr:rowOff>25400</xdr:rowOff>
    </xdr:from>
    <xdr:to>
      <xdr:col>0</xdr:col>
      <xdr:colOff>269875</xdr:colOff>
      <xdr:row>136</xdr:row>
      <xdr:rowOff>269875</xdr:rowOff>
    </xdr:to>
    <xdr:pic>
      <xdr:nvPicPr>
        <xdr:cNvPr id="3829" name="图片 3828"/>
        <xdr:cNvPicPr>
          <a:picLocks/>
        </xdr:cNvPicPr>
      </xdr:nvPicPr>
      <xdr:blipFill>
        <a:blip xmlns:r="http://schemas.openxmlformats.org/officeDocument/2006/relationships" r:embed="rId141" r:link="rId1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03352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137</xdr:row>
      <xdr:rowOff>25400</xdr:rowOff>
    </xdr:from>
    <xdr:to>
      <xdr:col>0</xdr:col>
      <xdr:colOff>269875</xdr:colOff>
      <xdr:row>137</xdr:row>
      <xdr:rowOff>269875</xdr:rowOff>
    </xdr:to>
    <xdr:pic>
      <xdr:nvPicPr>
        <xdr:cNvPr id="3830" name="图片 3829"/>
        <xdr:cNvPicPr>
          <a:picLocks/>
        </xdr:cNvPicPr>
      </xdr:nvPicPr>
      <xdr:blipFill>
        <a:blip xmlns:r="http://schemas.openxmlformats.org/officeDocument/2006/relationships" r:embed="rId143" r:link="rId1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06304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138</xdr:row>
      <xdr:rowOff>25400</xdr:rowOff>
    </xdr:from>
    <xdr:to>
      <xdr:col>0</xdr:col>
      <xdr:colOff>269875</xdr:colOff>
      <xdr:row>138</xdr:row>
      <xdr:rowOff>269875</xdr:rowOff>
    </xdr:to>
    <xdr:pic>
      <xdr:nvPicPr>
        <xdr:cNvPr id="3831" name="图片 3830"/>
        <xdr:cNvPicPr>
          <a:picLocks/>
        </xdr:cNvPicPr>
      </xdr:nvPicPr>
      <xdr:blipFill>
        <a:blip xmlns:r="http://schemas.openxmlformats.org/officeDocument/2006/relationships" r:embed="rId79" r:link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09257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206</xdr:row>
      <xdr:rowOff>25400</xdr:rowOff>
    </xdr:from>
    <xdr:to>
      <xdr:col>0</xdr:col>
      <xdr:colOff>269875</xdr:colOff>
      <xdr:row>206</xdr:row>
      <xdr:rowOff>269875</xdr:rowOff>
    </xdr:to>
    <xdr:pic>
      <xdr:nvPicPr>
        <xdr:cNvPr id="3832" name="图片 3831"/>
        <xdr:cNvPicPr>
          <a:picLocks/>
        </xdr:cNvPicPr>
      </xdr:nvPicPr>
      <xdr:blipFill>
        <a:blip xmlns:r="http://schemas.openxmlformats.org/officeDocument/2006/relationships" r:embed="rId145" r:link="rId1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12210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140</xdr:row>
      <xdr:rowOff>25400</xdr:rowOff>
    </xdr:from>
    <xdr:to>
      <xdr:col>0</xdr:col>
      <xdr:colOff>269875</xdr:colOff>
      <xdr:row>140</xdr:row>
      <xdr:rowOff>269875</xdr:rowOff>
    </xdr:to>
    <xdr:pic>
      <xdr:nvPicPr>
        <xdr:cNvPr id="3833" name="图片 3832"/>
        <xdr:cNvPicPr>
          <a:picLocks/>
        </xdr:cNvPicPr>
      </xdr:nvPicPr>
      <xdr:blipFill>
        <a:blip xmlns:r="http://schemas.openxmlformats.org/officeDocument/2006/relationships" r:embed="rId147" r:link="rId1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15163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141</xdr:row>
      <xdr:rowOff>25400</xdr:rowOff>
    </xdr:from>
    <xdr:to>
      <xdr:col>0</xdr:col>
      <xdr:colOff>269875</xdr:colOff>
      <xdr:row>141</xdr:row>
      <xdr:rowOff>269875</xdr:rowOff>
    </xdr:to>
    <xdr:pic>
      <xdr:nvPicPr>
        <xdr:cNvPr id="3834" name="图片 3833"/>
        <xdr:cNvPicPr>
          <a:picLocks/>
        </xdr:cNvPicPr>
      </xdr:nvPicPr>
      <xdr:blipFill>
        <a:blip xmlns:r="http://schemas.openxmlformats.org/officeDocument/2006/relationships" r:embed="rId149" r:link="rId1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18115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142</xdr:row>
      <xdr:rowOff>25400</xdr:rowOff>
    </xdr:from>
    <xdr:to>
      <xdr:col>0</xdr:col>
      <xdr:colOff>269875</xdr:colOff>
      <xdr:row>142</xdr:row>
      <xdr:rowOff>269875</xdr:rowOff>
    </xdr:to>
    <xdr:pic>
      <xdr:nvPicPr>
        <xdr:cNvPr id="3835" name="图片 3834"/>
        <xdr:cNvPicPr>
          <a:picLocks/>
        </xdr:cNvPicPr>
      </xdr:nvPicPr>
      <xdr:blipFill>
        <a:blip xmlns:r="http://schemas.openxmlformats.org/officeDocument/2006/relationships" r:embed="rId151" r:link="rId1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21068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143</xdr:row>
      <xdr:rowOff>25400</xdr:rowOff>
    </xdr:from>
    <xdr:to>
      <xdr:col>0</xdr:col>
      <xdr:colOff>269875</xdr:colOff>
      <xdr:row>143</xdr:row>
      <xdr:rowOff>269875</xdr:rowOff>
    </xdr:to>
    <xdr:pic>
      <xdr:nvPicPr>
        <xdr:cNvPr id="3836" name="图片 3835"/>
        <xdr:cNvPicPr>
          <a:picLocks/>
        </xdr:cNvPicPr>
      </xdr:nvPicPr>
      <xdr:blipFill>
        <a:blip xmlns:r="http://schemas.openxmlformats.org/officeDocument/2006/relationships" r:embed="rId95" r:link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24021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144</xdr:row>
      <xdr:rowOff>25400</xdr:rowOff>
    </xdr:from>
    <xdr:to>
      <xdr:col>0</xdr:col>
      <xdr:colOff>269875</xdr:colOff>
      <xdr:row>144</xdr:row>
      <xdr:rowOff>269875</xdr:rowOff>
    </xdr:to>
    <xdr:pic>
      <xdr:nvPicPr>
        <xdr:cNvPr id="3837" name="图片 3836"/>
        <xdr:cNvPicPr>
          <a:picLocks/>
        </xdr:cNvPicPr>
      </xdr:nvPicPr>
      <xdr:blipFill>
        <a:blip xmlns:r="http://schemas.openxmlformats.org/officeDocument/2006/relationships" r:embed="rId95" r:link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26974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254</xdr:row>
      <xdr:rowOff>25400</xdr:rowOff>
    </xdr:from>
    <xdr:to>
      <xdr:col>0</xdr:col>
      <xdr:colOff>269875</xdr:colOff>
      <xdr:row>254</xdr:row>
      <xdr:rowOff>269875</xdr:rowOff>
    </xdr:to>
    <xdr:pic>
      <xdr:nvPicPr>
        <xdr:cNvPr id="3838" name="图片 3837"/>
        <xdr:cNvPicPr>
          <a:picLocks/>
        </xdr:cNvPicPr>
      </xdr:nvPicPr>
      <xdr:blipFill>
        <a:blip xmlns:r="http://schemas.openxmlformats.org/officeDocument/2006/relationships" r:embed="rId153" r:link="rId1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29926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146</xdr:row>
      <xdr:rowOff>25400</xdr:rowOff>
    </xdr:from>
    <xdr:to>
      <xdr:col>0</xdr:col>
      <xdr:colOff>269875</xdr:colOff>
      <xdr:row>146</xdr:row>
      <xdr:rowOff>269875</xdr:rowOff>
    </xdr:to>
    <xdr:pic>
      <xdr:nvPicPr>
        <xdr:cNvPr id="3839" name="图片 3838"/>
        <xdr:cNvPicPr>
          <a:picLocks/>
        </xdr:cNvPicPr>
      </xdr:nvPicPr>
      <xdr:blipFill>
        <a:blip xmlns:r="http://schemas.openxmlformats.org/officeDocument/2006/relationships" r:embed="rId67" r:link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32879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147</xdr:row>
      <xdr:rowOff>25400</xdr:rowOff>
    </xdr:from>
    <xdr:to>
      <xdr:col>0</xdr:col>
      <xdr:colOff>269875</xdr:colOff>
      <xdr:row>147</xdr:row>
      <xdr:rowOff>269875</xdr:rowOff>
    </xdr:to>
    <xdr:pic>
      <xdr:nvPicPr>
        <xdr:cNvPr id="3520" name="图片 3519"/>
        <xdr:cNvPicPr>
          <a:picLocks/>
        </xdr:cNvPicPr>
      </xdr:nvPicPr>
      <xdr:blipFill>
        <a:blip xmlns:r="http://schemas.openxmlformats.org/officeDocument/2006/relationships" r:embed="rId155" r:link="rId1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35832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152</xdr:row>
      <xdr:rowOff>25400</xdr:rowOff>
    </xdr:from>
    <xdr:to>
      <xdr:col>0</xdr:col>
      <xdr:colOff>269875</xdr:colOff>
      <xdr:row>152</xdr:row>
      <xdr:rowOff>269875</xdr:rowOff>
    </xdr:to>
    <xdr:pic>
      <xdr:nvPicPr>
        <xdr:cNvPr id="3521" name="图片 3520"/>
        <xdr:cNvPicPr>
          <a:picLocks/>
        </xdr:cNvPicPr>
      </xdr:nvPicPr>
      <xdr:blipFill>
        <a:blip xmlns:r="http://schemas.openxmlformats.org/officeDocument/2006/relationships" r:embed="rId153" r:link="rId1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38785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168</xdr:row>
      <xdr:rowOff>25400</xdr:rowOff>
    </xdr:from>
    <xdr:to>
      <xdr:col>0</xdr:col>
      <xdr:colOff>269875</xdr:colOff>
      <xdr:row>168</xdr:row>
      <xdr:rowOff>269875</xdr:rowOff>
    </xdr:to>
    <xdr:pic>
      <xdr:nvPicPr>
        <xdr:cNvPr id="3522" name="图片 3521"/>
        <xdr:cNvPicPr>
          <a:picLocks/>
        </xdr:cNvPicPr>
      </xdr:nvPicPr>
      <xdr:blipFill>
        <a:blip xmlns:r="http://schemas.openxmlformats.org/officeDocument/2006/relationships" r:embed="rId153" r:link="rId1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41737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24</xdr:row>
      <xdr:rowOff>25400</xdr:rowOff>
    </xdr:from>
    <xdr:to>
      <xdr:col>0</xdr:col>
      <xdr:colOff>269875</xdr:colOff>
      <xdr:row>24</xdr:row>
      <xdr:rowOff>269875</xdr:rowOff>
    </xdr:to>
    <xdr:pic>
      <xdr:nvPicPr>
        <xdr:cNvPr id="3523" name="图片 3522"/>
        <xdr:cNvPicPr>
          <a:picLocks/>
        </xdr:cNvPicPr>
      </xdr:nvPicPr>
      <xdr:blipFill>
        <a:blip xmlns:r="http://schemas.openxmlformats.org/officeDocument/2006/relationships" r:embed="rId157" r:link="rId1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44690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95</xdr:row>
      <xdr:rowOff>25400</xdr:rowOff>
    </xdr:from>
    <xdr:to>
      <xdr:col>0</xdr:col>
      <xdr:colOff>269875</xdr:colOff>
      <xdr:row>95</xdr:row>
      <xdr:rowOff>269875</xdr:rowOff>
    </xdr:to>
    <xdr:pic>
      <xdr:nvPicPr>
        <xdr:cNvPr id="3524" name="图片 3523"/>
        <xdr:cNvPicPr>
          <a:picLocks/>
        </xdr:cNvPicPr>
      </xdr:nvPicPr>
      <xdr:blipFill>
        <a:blip xmlns:r="http://schemas.openxmlformats.org/officeDocument/2006/relationships" r:embed="rId157" r:link="rId1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47643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130</xdr:row>
      <xdr:rowOff>25400</xdr:rowOff>
    </xdr:from>
    <xdr:to>
      <xdr:col>0</xdr:col>
      <xdr:colOff>269875</xdr:colOff>
      <xdr:row>130</xdr:row>
      <xdr:rowOff>269875</xdr:rowOff>
    </xdr:to>
    <xdr:pic>
      <xdr:nvPicPr>
        <xdr:cNvPr id="3525" name="图片 3524"/>
        <xdr:cNvPicPr>
          <a:picLocks/>
        </xdr:cNvPicPr>
      </xdr:nvPicPr>
      <xdr:blipFill>
        <a:blip xmlns:r="http://schemas.openxmlformats.org/officeDocument/2006/relationships" r:embed="rId25" r:link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50596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52</xdr:row>
      <xdr:rowOff>25400</xdr:rowOff>
    </xdr:from>
    <xdr:to>
      <xdr:col>0</xdr:col>
      <xdr:colOff>269875</xdr:colOff>
      <xdr:row>52</xdr:row>
      <xdr:rowOff>269875</xdr:rowOff>
    </xdr:to>
    <xdr:pic>
      <xdr:nvPicPr>
        <xdr:cNvPr id="3526" name="图片 3525"/>
        <xdr:cNvPicPr>
          <a:picLocks/>
        </xdr:cNvPicPr>
      </xdr:nvPicPr>
      <xdr:blipFill>
        <a:blip xmlns:r="http://schemas.openxmlformats.org/officeDocument/2006/relationships" r:embed="rId25" r:link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53548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116</xdr:row>
      <xdr:rowOff>25400</xdr:rowOff>
    </xdr:from>
    <xdr:to>
      <xdr:col>0</xdr:col>
      <xdr:colOff>269875</xdr:colOff>
      <xdr:row>116</xdr:row>
      <xdr:rowOff>269875</xdr:rowOff>
    </xdr:to>
    <xdr:pic>
      <xdr:nvPicPr>
        <xdr:cNvPr id="3527" name="图片 3526"/>
        <xdr:cNvPicPr>
          <a:picLocks/>
        </xdr:cNvPicPr>
      </xdr:nvPicPr>
      <xdr:blipFill>
        <a:blip xmlns:r="http://schemas.openxmlformats.org/officeDocument/2006/relationships" r:embed="rId25" r:link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56501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155</xdr:row>
      <xdr:rowOff>25400</xdr:rowOff>
    </xdr:from>
    <xdr:to>
      <xdr:col>0</xdr:col>
      <xdr:colOff>269875</xdr:colOff>
      <xdr:row>155</xdr:row>
      <xdr:rowOff>269875</xdr:rowOff>
    </xdr:to>
    <xdr:pic>
      <xdr:nvPicPr>
        <xdr:cNvPr id="3528" name="图片 3527"/>
        <xdr:cNvPicPr>
          <a:picLocks/>
        </xdr:cNvPicPr>
      </xdr:nvPicPr>
      <xdr:blipFill>
        <a:blip xmlns:r="http://schemas.openxmlformats.org/officeDocument/2006/relationships" r:embed="rId83" r:link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59454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156</xdr:row>
      <xdr:rowOff>25400</xdr:rowOff>
    </xdr:from>
    <xdr:to>
      <xdr:col>0</xdr:col>
      <xdr:colOff>269875</xdr:colOff>
      <xdr:row>156</xdr:row>
      <xdr:rowOff>269875</xdr:rowOff>
    </xdr:to>
    <xdr:pic>
      <xdr:nvPicPr>
        <xdr:cNvPr id="3529" name="图片 3528"/>
        <xdr:cNvPicPr>
          <a:picLocks/>
        </xdr:cNvPicPr>
      </xdr:nvPicPr>
      <xdr:blipFill>
        <a:blip xmlns:r="http://schemas.openxmlformats.org/officeDocument/2006/relationships" r:embed="rId135" r:link="rId1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62407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157</xdr:row>
      <xdr:rowOff>25400</xdr:rowOff>
    </xdr:from>
    <xdr:to>
      <xdr:col>0</xdr:col>
      <xdr:colOff>269875</xdr:colOff>
      <xdr:row>157</xdr:row>
      <xdr:rowOff>269875</xdr:rowOff>
    </xdr:to>
    <xdr:pic>
      <xdr:nvPicPr>
        <xdr:cNvPr id="3530" name="图片 3529"/>
        <xdr:cNvPicPr>
          <a:picLocks/>
        </xdr:cNvPicPr>
      </xdr:nvPicPr>
      <xdr:blipFill>
        <a:blip xmlns:r="http://schemas.openxmlformats.org/officeDocument/2006/relationships" r:embed="rId101" r:link="rId1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65359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158</xdr:row>
      <xdr:rowOff>25400</xdr:rowOff>
    </xdr:from>
    <xdr:to>
      <xdr:col>0</xdr:col>
      <xdr:colOff>269875</xdr:colOff>
      <xdr:row>158</xdr:row>
      <xdr:rowOff>269875</xdr:rowOff>
    </xdr:to>
    <xdr:pic>
      <xdr:nvPicPr>
        <xdr:cNvPr id="3531" name="图片 3530"/>
        <xdr:cNvPicPr>
          <a:picLocks/>
        </xdr:cNvPicPr>
      </xdr:nvPicPr>
      <xdr:blipFill>
        <a:blip xmlns:r="http://schemas.openxmlformats.org/officeDocument/2006/relationships" r:embed="rId101" r:link="rId1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68312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159</xdr:row>
      <xdr:rowOff>25400</xdr:rowOff>
    </xdr:from>
    <xdr:to>
      <xdr:col>0</xdr:col>
      <xdr:colOff>269875</xdr:colOff>
      <xdr:row>159</xdr:row>
      <xdr:rowOff>269875</xdr:rowOff>
    </xdr:to>
    <xdr:pic>
      <xdr:nvPicPr>
        <xdr:cNvPr id="3532" name="图片 3531"/>
        <xdr:cNvPicPr>
          <a:picLocks/>
        </xdr:cNvPicPr>
      </xdr:nvPicPr>
      <xdr:blipFill>
        <a:blip xmlns:r="http://schemas.openxmlformats.org/officeDocument/2006/relationships" r:embed="rId149" r:link="rId1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71265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160</xdr:row>
      <xdr:rowOff>25400</xdr:rowOff>
    </xdr:from>
    <xdr:to>
      <xdr:col>0</xdr:col>
      <xdr:colOff>269875</xdr:colOff>
      <xdr:row>160</xdr:row>
      <xdr:rowOff>269875</xdr:rowOff>
    </xdr:to>
    <xdr:pic>
      <xdr:nvPicPr>
        <xdr:cNvPr id="3533" name="图片 3532"/>
        <xdr:cNvPicPr>
          <a:picLocks/>
        </xdr:cNvPicPr>
      </xdr:nvPicPr>
      <xdr:blipFill>
        <a:blip xmlns:r="http://schemas.openxmlformats.org/officeDocument/2006/relationships" r:embed="rId149" r:link="rId1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74218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161</xdr:row>
      <xdr:rowOff>25400</xdr:rowOff>
    </xdr:from>
    <xdr:to>
      <xdr:col>0</xdr:col>
      <xdr:colOff>269875</xdr:colOff>
      <xdr:row>161</xdr:row>
      <xdr:rowOff>269875</xdr:rowOff>
    </xdr:to>
    <xdr:pic>
      <xdr:nvPicPr>
        <xdr:cNvPr id="3534" name="图片 3533"/>
        <xdr:cNvPicPr>
          <a:picLocks/>
        </xdr:cNvPicPr>
      </xdr:nvPicPr>
      <xdr:blipFill>
        <a:blip xmlns:r="http://schemas.openxmlformats.org/officeDocument/2006/relationships" r:embed="rId159" r:link="rId1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77170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162</xdr:row>
      <xdr:rowOff>25400</xdr:rowOff>
    </xdr:from>
    <xdr:to>
      <xdr:col>0</xdr:col>
      <xdr:colOff>269875</xdr:colOff>
      <xdr:row>162</xdr:row>
      <xdr:rowOff>269875</xdr:rowOff>
    </xdr:to>
    <xdr:pic>
      <xdr:nvPicPr>
        <xdr:cNvPr id="3535" name="图片 3534"/>
        <xdr:cNvPicPr>
          <a:picLocks/>
        </xdr:cNvPicPr>
      </xdr:nvPicPr>
      <xdr:blipFill>
        <a:blip xmlns:r="http://schemas.openxmlformats.org/officeDocument/2006/relationships" r:embed="rId161" r:link="rId1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80123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163</xdr:row>
      <xdr:rowOff>25400</xdr:rowOff>
    </xdr:from>
    <xdr:to>
      <xdr:col>0</xdr:col>
      <xdr:colOff>269875</xdr:colOff>
      <xdr:row>163</xdr:row>
      <xdr:rowOff>269875</xdr:rowOff>
    </xdr:to>
    <xdr:pic>
      <xdr:nvPicPr>
        <xdr:cNvPr id="3536" name="图片 3535"/>
        <xdr:cNvPicPr>
          <a:picLocks/>
        </xdr:cNvPicPr>
      </xdr:nvPicPr>
      <xdr:blipFill>
        <a:blip xmlns:r="http://schemas.openxmlformats.org/officeDocument/2006/relationships" r:embed="rId51" r:link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83076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164</xdr:row>
      <xdr:rowOff>25400</xdr:rowOff>
    </xdr:from>
    <xdr:to>
      <xdr:col>0</xdr:col>
      <xdr:colOff>269875</xdr:colOff>
      <xdr:row>164</xdr:row>
      <xdr:rowOff>269875</xdr:rowOff>
    </xdr:to>
    <xdr:pic>
      <xdr:nvPicPr>
        <xdr:cNvPr id="3537" name="图片 3536"/>
        <xdr:cNvPicPr>
          <a:picLocks/>
        </xdr:cNvPicPr>
      </xdr:nvPicPr>
      <xdr:blipFill>
        <a:blip xmlns:r="http://schemas.openxmlformats.org/officeDocument/2006/relationships" r:embed="rId45" r:link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86029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165</xdr:row>
      <xdr:rowOff>25400</xdr:rowOff>
    </xdr:from>
    <xdr:to>
      <xdr:col>0</xdr:col>
      <xdr:colOff>269875</xdr:colOff>
      <xdr:row>165</xdr:row>
      <xdr:rowOff>269875</xdr:rowOff>
    </xdr:to>
    <xdr:pic>
      <xdr:nvPicPr>
        <xdr:cNvPr id="3538" name="图片 3537"/>
        <xdr:cNvPicPr>
          <a:picLocks/>
        </xdr:cNvPicPr>
      </xdr:nvPicPr>
      <xdr:blipFill>
        <a:blip xmlns:r="http://schemas.openxmlformats.org/officeDocument/2006/relationships" r:embed="rId163" r:link="rId1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88981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166</xdr:row>
      <xdr:rowOff>25400</xdr:rowOff>
    </xdr:from>
    <xdr:to>
      <xdr:col>0</xdr:col>
      <xdr:colOff>269875</xdr:colOff>
      <xdr:row>166</xdr:row>
      <xdr:rowOff>269875</xdr:rowOff>
    </xdr:to>
    <xdr:pic>
      <xdr:nvPicPr>
        <xdr:cNvPr id="3539" name="图片 3538"/>
        <xdr:cNvPicPr>
          <a:picLocks/>
        </xdr:cNvPicPr>
      </xdr:nvPicPr>
      <xdr:blipFill>
        <a:blip xmlns:r="http://schemas.openxmlformats.org/officeDocument/2006/relationships" r:embed="rId165" r:link="rId1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91934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167</xdr:row>
      <xdr:rowOff>25400</xdr:rowOff>
    </xdr:from>
    <xdr:to>
      <xdr:col>0</xdr:col>
      <xdr:colOff>269875</xdr:colOff>
      <xdr:row>167</xdr:row>
      <xdr:rowOff>269875</xdr:rowOff>
    </xdr:to>
    <xdr:pic>
      <xdr:nvPicPr>
        <xdr:cNvPr id="3540" name="图片 3539"/>
        <xdr:cNvPicPr>
          <a:picLocks/>
        </xdr:cNvPicPr>
      </xdr:nvPicPr>
      <xdr:blipFill>
        <a:blip xmlns:r="http://schemas.openxmlformats.org/officeDocument/2006/relationships" r:embed="rId165" r:link="rId1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94887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81</xdr:row>
      <xdr:rowOff>25400</xdr:rowOff>
    </xdr:from>
    <xdr:to>
      <xdr:col>0</xdr:col>
      <xdr:colOff>269875</xdr:colOff>
      <xdr:row>81</xdr:row>
      <xdr:rowOff>269875</xdr:rowOff>
    </xdr:to>
    <xdr:pic>
      <xdr:nvPicPr>
        <xdr:cNvPr id="3541" name="图片 3540"/>
        <xdr:cNvPicPr>
          <a:picLocks/>
        </xdr:cNvPicPr>
      </xdr:nvPicPr>
      <xdr:blipFill>
        <a:blip xmlns:r="http://schemas.openxmlformats.org/officeDocument/2006/relationships" r:embed="rId27" r:link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97840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148</xdr:row>
      <xdr:rowOff>25400</xdr:rowOff>
    </xdr:from>
    <xdr:to>
      <xdr:col>0</xdr:col>
      <xdr:colOff>269875</xdr:colOff>
      <xdr:row>148</xdr:row>
      <xdr:rowOff>269875</xdr:rowOff>
    </xdr:to>
    <xdr:pic>
      <xdr:nvPicPr>
        <xdr:cNvPr id="3542" name="图片 3541"/>
        <xdr:cNvPicPr>
          <a:picLocks/>
        </xdr:cNvPicPr>
      </xdr:nvPicPr>
      <xdr:blipFill>
        <a:blip xmlns:r="http://schemas.openxmlformats.org/officeDocument/2006/relationships" r:embed="rId27" r:link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00792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96</xdr:row>
      <xdr:rowOff>25400</xdr:rowOff>
    </xdr:from>
    <xdr:to>
      <xdr:col>0</xdr:col>
      <xdr:colOff>269875</xdr:colOff>
      <xdr:row>96</xdr:row>
      <xdr:rowOff>269875</xdr:rowOff>
    </xdr:to>
    <xdr:pic>
      <xdr:nvPicPr>
        <xdr:cNvPr id="3543" name="图片 3542"/>
        <xdr:cNvPicPr>
          <a:picLocks/>
        </xdr:cNvPicPr>
      </xdr:nvPicPr>
      <xdr:blipFill>
        <a:blip xmlns:r="http://schemas.openxmlformats.org/officeDocument/2006/relationships" r:embed="rId167" r:link="rId1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03745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255</xdr:row>
      <xdr:rowOff>25400</xdr:rowOff>
    </xdr:from>
    <xdr:to>
      <xdr:col>0</xdr:col>
      <xdr:colOff>269875</xdr:colOff>
      <xdr:row>255</xdr:row>
      <xdr:rowOff>269875</xdr:rowOff>
    </xdr:to>
    <xdr:pic>
      <xdr:nvPicPr>
        <xdr:cNvPr id="3544" name="图片 3543"/>
        <xdr:cNvPicPr>
          <a:picLocks/>
        </xdr:cNvPicPr>
      </xdr:nvPicPr>
      <xdr:blipFill>
        <a:blip xmlns:r="http://schemas.openxmlformats.org/officeDocument/2006/relationships" r:embed="rId109" r:link="rId1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06698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172</xdr:row>
      <xdr:rowOff>25400</xdr:rowOff>
    </xdr:from>
    <xdr:to>
      <xdr:col>0</xdr:col>
      <xdr:colOff>269875</xdr:colOff>
      <xdr:row>172</xdr:row>
      <xdr:rowOff>269875</xdr:rowOff>
    </xdr:to>
    <xdr:pic>
      <xdr:nvPicPr>
        <xdr:cNvPr id="3545" name="图片 3544"/>
        <xdr:cNvPicPr>
          <a:picLocks/>
        </xdr:cNvPicPr>
      </xdr:nvPicPr>
      <xdr:blipFill>
        <a:blip xmlns:r="http://schemas.openxmlformats.org/officeDocument/2006/relationships" r:embed="rId169" r:link="rId1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09651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173</xdr:row>
      <xdr:rowOff>25400</xdr:rowOff>
    </xdr:from>
    <xdr:to>
      <xdr:col>0</xdr:col>
      <xdr:colOff>269875</xdr:colOff>
      <xdr:row>173</xdr:row>
      <xdr:rowOff>269875</xdr:rowOff>
    </xdr:to>
    <xdr:pic>
      <xdr:nvPicPr>
        <xdr:cNvPr id="3546" name="图片 3545"/>
        <xdr:cNvPicPr>
          <a:picLocks/>
        </xdr:cNvPicPr>
      </xdr:nvPicPr>
      <xdr:blipFill>
        <a:blip xmlns:r="http://schemas.openxmlformats.org/officeDocument/2006/relationships" r:embed="rId169" r:link="rId1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2603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174</xdr:row>
      <xdr:rowOff>25400</xdr:rowOff>
    </xdr:from>
    <xdr:to>
      <xdr:col>0</xdr:col>
      <xdr:colOff>269875</xdr:colOff>
      <xdr:row>174</xdr:row>
      <xdr:rowOff>269875</xdr:rowOff>
    </xdr:to>
    <xdr:pic>
      <xdr:nvPicPr>
        <xdr:cNvPr id="3547" name="图片 3546"/>
        <xdr:cNvPicPr>
          <a:picLocks/>
        </xdr:cNvPicPr>
      </xdr:nvPicPr>
      <xdr:blipFill>
        <a:blip xmlns:r="http://schemas.openxmlformats.org/officeDocument/2006/relationships" r:embed="rId57" r:link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5556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175</xdr:row>
      <xdr:rowOff>25400</xdr:rowOff>
    </xdr:from>
    <xdr:to>
      <xdr:col>0</xdr:col>
      <xdr:colOff>269875</xdr:colOff>
      <xdr:row>175</xdr:row>
      <xdr:rowOff>269875</xdr:rowOff>
    </xdr:to>
    <xdr:pic>
      <xdr:nvPicPr>
        <xdr:cNvPr id="3548" name="图片 3547"/>
        <xdr:cNvPicPr>
          <a:picLocks/>
        </xdr:cNvPicPr>
      </xdr:nvPicPr>
      <xdr:blipFill>
        <a:blip xmlns:r="http://schemas.openxmlformats.org/officeDocument/2006/relationships" r:embed="rId57" r:link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8509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176</xdr:row>
      <xdr:rowOff>25400</xdr:rowOff>
    </xdr:from>
    <xdr:to>
      <xdr:col>0</xdr:col>
      <xdr:colOff>269875</xdr:colOff>
      <xdr:row>176</xdr:row>
      <xdr:rowOff>269875</xdr:rowOff>
    </xdr:to>
    <xdr:pic>
      <xdr:nvPicPr>
        <xdr:cNvPr id="3549" name="图片 3548"/>
        <xdr:cNvPicPr>
          <a:picLocks/>
        </xdr:cNvPicPr>
      </xdr:nvPicPr>
      <xdr:blipFill>
        <a:blip xmlns:r="http://schemas.openxmlformats.org/officeDocument/2006/relationships" r:embed="rId171" r:link="rId1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21462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177</xdr:row>
      <xdr:rowOff>25400</xdr:rowOff>
    </xdr:from>
    <xdr:to>
      <xdr:col>0</xdr:col>
      <xdr:colOff>269875</xdr:colOff>
      <xdr:row>177</xdr:row>
      <xdr:rowOff>269875</xdr:rowOff>
    </xdr:to>
    <xdr:pic>
      <xdr:nvPicPr>
        <xdr:cNvPr id="3550" name="图片 3549"/>
        <xdr:cNvPicPr>
          <a:picLocks/>
        </xdr:cNvPicPr>
      </xdr:nvPicPr>
      <xdr:blipFill>
        <a:blip xmlns:r="http://schemas.openxmlformats.org/officeDocument/2006/relationships" r:embed="rId171" r:link="rId1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24414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178</xdr:row>
      <xdr:rowOff>25400</xdr:rowOff>
    </xdr:from>
    <xdr:to>
      <xdr:col>0</xdr:col>
      <xdr:colOff>269875</xdr:colOff>
      <xdr:row>178</xdr:row>
      <xdr:rowOff>269875</xdr:rowOff>
    </xdr:to>
    <xdr:pic>
      <xdr:nvPicPr>
        <xdr:cNvPr id="3551" name="图片 3550"/>
        <xdr:cNvPicPr>
          <a:picLocks/>
        </xdr:cNvPicPr>
      </xdr:nvPicPr>
      <xdr:blipFill>
        <a:blip xmlns:r="http://schemas.openxmlformats.org/officeDocument/2006/relationships" r:embed="rId173" r:link="rId1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27367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179</xdr:row>
      <xdr:rowOff>25400</xdr:rowOff>
    </xdr:from>
    <xdr:to>
      <xdr:col>0</xdr:col>
      <xdr:colOff>269875</xdr:colOff>
      <xdr:row>179</xdr:row>
      <xdr:rowOff>269875</xdr:rowOff>
    </xdr:to>
    <xdr:pic>
      <xdr:nvPicPr>
        <xdr:cNvPr id="3552" name="图片 3551"/>
        <xdr:cNvPicPr>
          <a:picLocks/>
        </xdr:cNvPicPr>
      </xdr:nvPicPr>
      <xdr:blipFill>
        <a:blip xmlns:r="http://schemas.openxmlformats.org/officeDocument/2006/relationships" r:embed="rId175" r:link="rId1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30320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180</xdr:row>
      <xdr:rowOff>25400</xdr:rowOff>
    </xdr:from>
    <xdr:to>
      <xdr:col>0</xdr:col>
      <xdr:colOff>269875</xdr:colOff>
      <xdr:row>180</xdr:row>
      <xdr:rowOff>269875</xdr:rowOff>
    </xdr:to>
    <xdr:pic>
      <xdr:nvPicPr>
        <xdr:cNvPr id="3553" name="图片 3552"/>
        <xdr:cNvPicPr>
          <a:picLocks/>
        </xdr:cNvPicPr>
      </xdr:nvPicPr>
      <xdr:blipFill>
        <a:blip xmlns:r="http://schemas.openxmlformats.org/officeDocument/2006/relationships" r:embed="rId81" r:link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33273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181</xdr:row>
      <xdr:rowOff>25400</xdr:rowOff>
    </xdr:from>
    <xdr:to>
      <xdr:col>0</xdr:col>
      <xdr:colOff>269875</xdr:colOff>
      <xdr:row>181</xdr:row>
      <xdr:rowOff>269875</xdr:rowOff>
    </xdr:to>
    <xdr:pic>
      <xdr:nvPicPr>
        <xdr:cNvPr id="3554" name="图片 3553"/>
        <xdr:cNvPicPr>
          <a:picLocks/>
        </xdr:cNvPicPr>
      </xdr:nvPicPr>
      <xdr:blipFill>
        <a:blip xmlns:r="http://schemas.openxmlformats.org/officeDocument/2006/relationships" r:embed="rId81" r:link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36225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182</xdr:row>
      <xdr:rowOff>25400</xdr:rowOff>
    </xdr:from>
    <xdr:to>
      <xdr:col>0</xdr:col>
      <xdr:colOff>269875</xdr:colOff>
      <xdr:row>182</xdr:row>
      <xdr:rowOff>269875</xdr:rowOff>
    </xdr:to>
    <xdr:pic>
      <xdr:nvPicPr>
        <xdr:cNvPr id="3555" name="图片 3554"/>
        <xdr:cNvPicPr>
          <a:picLocks/>
        </xdr:cNvPicPr>
      </xdr:nvPicPr>
      <xdr:blipFill>
        <a:blip xmlns:r="http://schemas.openxmlformats.org/officeDocument/2006/relationships" r:embed="rId133" r:link="rId1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39178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183</xdr:row>
      <xdr:rowOff>25400</xdr:rowOff>
    </xdr:from>
    <xdr:to>
      <xdr:col>0</xdr:col>
      <xdr:colOff>269875</xdr:colOff>
      <xdr:row>183</xdr:row>
      <xdr:rowOff>269875</xdr:rowOff>
    </xdr:to>
    <xdr:pic>
      <xdr:nvPicPr>
        <xdr:cNvPr id="3840" name="图片 3839"/>
        <xdr:cNvPicPr>
          <a:picLocks/>
        </xdr:cNvPicPr>
      </xdr:nvPicPr>
      <xdr:blipFill>
        <a:blip xmlns:r="http://schemas.openxmlformats.org/officeDocument/2006/relationships" r:embed="rId133" r:link="rId1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42131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184</xdr:row>
      <xdr:rowOff>25400</xdr:rowOff>
    </xdr:from>
    <xdr:to>
      <xdr:col>0</xdr:col>
      <xdr:colOff>269875</xdr:colOff>
      <xdr:row>184</xdr:row>
      <xdr:rowOff>269875</xdr:rowOff>
    </xdr:to>
    <xdr:pic>
      <xdr:nvPicPr>
        <xdr:cNvPr id="3841" name="图片 3840"/>
        <xdr:cNvPicPr>
          <a:picLocks/>
        </xdr:cNvPicPr>
      </xdr:nvPicPr>
      <xdr:blipFill>
        <a:blip xmlns:r="http://schemas.openxmlformats.org/officeDocument/2006/relationships" r:embed="rId165" r:link="rId17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45084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185</xdr:row>
      <xdr:rowOff>25400</xdr:rowOff>
    </xdr:from>
    <xdr:to>
      <xdr:col>0</xdr:col>
      <xdr:colOff>269875</xdr:colOff>
      <xdr:row>185</xdr:row>
      <xdr:rowOff>269875</xdr:rowOff>
    </xdr:to>
    <xdr:pic>
      <xdr:nvPicPr>
        <xdr:cNvPr id="3842" name="图片 3841"/>
        <xdr:cNvPicPr>
          <a:picLocks/>
        </xdr:cNvPicPr>
      </xdr:nvPicPr>
      <xdr:blipFill>
        <a:blip xmlns:r="http://schemas.openxmlformats.org/officeDocument/2006/relationships" r:embed="rId165" r:link="rId17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48036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186</xdr:row>
      <xdr:rowOff>25400</xdr:rowOff>
    </xdr:from>
    <xdr:to>
      <xdr:col>0</xdr:col>
      <xdr:colOff>269875</xdr:colOff>
      <xdr:row>186</xdr:row>
      <xdr:rowOff>269875</xdr:rowOff>
    </xdr:to>
    <xdr:pic>
      <xdr:nvPicPr>
        <xdr:cNvPr id="3843" name="图片 3842"/>
        <xdr:cNvPicPr>
          <a:picLocks/>
        </xdr:cNvPicPr>
      </xdr:nvPicPr>
      <xdr:blipFill>
        <a:blip xmlns:r="http://schemas.openxmlformats.org/officeDocument/2006/relationships" r:embed="rId178" r:link="rId17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50989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187</xdr:row>
      <xdr:rowOff>25400</xdr:rowOff>
    </xdr:from>
    <xdr:to>
      <xdr:col>0</xdr:col>
      <xdr:colOff>269875</xdr:colOff>
      <xdr:row>187</xdr:row>
      <xdr:rowOff>269875</xdr:rowOff>
    </xdr:to>
    <xdr:pic>
      <xdr:nvPicPr>
        <xdr:cNvPr id="3844" name="图片 3843"/>
        <xdr:cNvPicPr>
          <a:picLocks/>
        </xdr:cNvPicPr>
      </xdr:nvPicPr>
      <xdr:blipFill>
        <a:blip xmlns:r="http://schemas.openxmlformats.org/officeDocument/2006/relationships" r:embed="rId73" r:link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53942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188</xdr:row>
      <xdr:rowOff>25400</xdr:rowOff>
    </xdr:from>
    <xdr:to>
      <xdr:col>0</xdr:col>
      <xdr:colOff>269875</xdr:colOff>
      <xdr:row>188</xdr:row>
      <xdr:rowOff>269875</xdr:rowOff>
    </xdr:to>
    <xdr:pic>
      <xdr:nvPicPr>
        <xdr:cNvPr id="3845" name="图片 3844"/>
        <xdr:cNvPicPr>
          <a:picLocks/>
        </xdr:cNvPicPr>
      </xdr:nvPicPr>
      <xdr:blipFill>
        <a:blip xmlns:r="http://schemas.openxmlformats.org/officeDocument/2006/relationships" r:embed="rId73" r:link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56895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189</xdr:row>
      <xdr:rowOff>25400</xdr:rowOff>
    </xdr:from>
    <xdr:to>
      <xdr:col>0</xdr:col>
      <xdr:colOff>269875</xdr:colOff>
      <xdr:row>189</xdr:row>
      <xdr:rowOff>269875</xdr:rowOff>
    </xdr:to>
    <xdr:pic>
      <xdr:nvPicPr>
        <xdr:cNvPr id="3846" name="图片 3845"/>
        <xdr:cNvPicPr>
          <a:picLocks/>
        </xdr:cNvPicPr>
      </xdr:nvPicPr>
      <xdr:blipFill>
        <a:blip xmlns:r="http://schemas.openxmlformats.org/officeDocument/2006/relationships" r:embed="rId180" r:link="rId18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59847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190</xdr:row>
      <xdr:rowOff>25400</xdr:rowOff>
    </xdr:from>
    <xdr:to>
      <xdr:col>0</xdr:col>
      <xdr:colOff>269875</xdr:colOff>
      <xdr:row>190</xdr:row>
      <xdr:rowOff>269875</xdr:rowOff>
    </xdr:to>
    <xdr:pic>
      <xdr:nvPicPr>
        <xdr:cNvPr id="3847" name="图片 3846"/>
        <xdr:cNvPicPr>
          <a:picLocks/>
        </xdr:cNvPicPr>
      </xdr:nvPicPr>
      <xdr:blipFill>
        <a:blip xmlns:r="http://schemas.openxmlformats.org/officeDocument/2006/relationships" r:embed="rId182" r:link="rId18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62800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191</xdr:row>
      <xdr:rowOff>25400</xdr:rowOff>
    </xdr:from>
    <xdr:to>
      <xdr:col>0</xdr:col>
      <xdr:colOff>269875</xdr:colOff>
      <xdr:row>191</xdr:row>
      <xdr:rowOff>269875</xdr:rowOff>
    </xdr:to>
    <xdr:pic>
      <xdr:nvPicPr>
        <xdr:cNvPr id="3848" name="图片 3847"/>
        <xdr:cNvPicPr>
          <a:picLocks/>
        </xdr:cNvPicPr>
      </xdr:nvPicPr>
      <xdr:blipFill>
        <a:blip xmlns:r="http://schemas.openxmlformats.org/officeDocument/2006/relationships" r:embed="rId182" r:link="rId18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65753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192</xdr:row>
      <xdr:rowOff>25400</xdr:rowOff>
    </xdr:from>
    <xdr:to>
      <xdr:col>0</xdr:col>
      <xdr:colOff>269875</xdr:colOff>
      <xdr:row>192</xdr:row>
      <xdr:rowOff>269875</xdr:rowOff>
    </xdr:to>
    <xdr:pic>
      <xdr:nvPicPr>
        <xdr:cNvPr id="3849" name="图片 3848"/>
        <xdr:cNvPicPr>
          <a:picLocks/>
        </xdr:cNvPicPr>
      </xdr:nvPicPr>
      <xdr:blipFill>
        <a:blip xmlns:r="http://schemas.openxmlformats.org/officeDocument/2006/relationships" r:embed="rId184" r:link="rId18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68706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193</xdr:row>
      <xdr:rowOff>25400</xdr:rowOff>
    </xdr:from>
    <xdr:to>
      <xdr:col>0</xdr:col>
      <xdr:colOff>269875</xdr:colOff>
      <xdr:row>193</xdr:row>
      <xdr:rowOff>269875</xdr:rowOff>
    </xdr:to>
    <xdr:pic>
      <xdr:nvPicPr>
        <xdr:cNvPr id="3850" name="图片 3849"/>
        <xdr:cNvPicPr>
          <a:picLocks/>
        </xdr:cNvPicPr>
      </xdr:nvPicPr>
      <xdr:blipFill>
        <a:blip xmlns:r="http://schemas.openxmlformats.org/officeDocument/2006/relationships" r:embed="rId186" r:link="rId18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71658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194</xdr:row>
      <xdr:rowOff>25400</xdr:rowOff>
    </xdr:from>
    <xdr:to>
      <xdr:col>0</xdr:col>
      <xdr:colOff>269875</xdr:colOff>
      <xdr:row>194</xdr:row>
      <xdr:rowOff>269875</xdr:rowOff>
    </xdr:to>
    <xdr:pic>
      <xdr:nvPicPr>
        <xdr:cNvPr id="3851" name="图片 3850"/>
        <xdr:cNvPicPr>
          <a:picLocks/>
        </xdr:cNvPicPr>
      </xdr:nvPicPr>
      <xdr:blipFill>
        <a:blip xmlns:r="http://schemas.openxmlformats.org/officeDocument/2006/relationships" r:embed="rId173" r:link="rId1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74611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259</xdr:row>
      <xdr:rowOff>25400</xdr:rowOff>
    </xdr:from>
    <xdr:to>
      <xdr:col>0</xdr:col>
      <xdr:colOff>269875</xdr:colOff>
      <xdr:row>259</xdr:row>
      <xdr:rowOff>269875</xdr:rowOff>
    </xdr:to>
    <xdr:pic>
      <xdr:nvPicPr>
        <xdr:cNvPr id="3852" name="图片 3851"/>
        <xdr:cNvPicPr>
          <a:picLocks/>
        </xdr:cNvPicPr>
      </xdr:nvPicPr>
      <xdr:blipFill>
        <a:blip xmlns:r="http://schemas.openxmlformats.org/officeDocument/2006/relationships" r:embed="rId188" r:link="rId18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77564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196</xdr:row>
      <xdr:rowOff>25400</xdr:rowOff>
    </xdr:from>
    <xdr:to>
      <xdr:col>0</xdr:col>
      <xdr:colOff>269875</xdr:colOff>
      <xdr:row>196</xdr:row>
      <xdr:rowOff>269875</xdr:rowOff>
    </xdr:to>
    <xdr:pic>
      <xdr:nvPicPr>
        <xdr:cNvPr id="3853" name="图片 3852"/>
        <xdr:cNvPicPr>
          <a:picLocks/>
        </xdr:cNvPicPr>
      </xdr:nvPicPr>
      <xdr:blipFill>
        <a:blip xmlns:r="http://schemas.openxmlformats.org/officeDocument/2006/relationships" r:embed="rId135" r:link="rId1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80517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197</xdr:row>
      <xdr:rowOff>25400</xdr:rowOff>
    </xdr:from>
    <xdr:to>
      <xdr:col>0</xdr:col>
      <xdr:colOff>269875</xdr:colOff>
      <xdr:row>197</xdr:row>
      <xdr:rowOff>269875</xdr:rowOff>
    </xdr:to>
    <xdr:pic>
      <xdr:nvPicPr>
        <xdr:cNvPr id="3854" name="图片 3853"/>
        <xdr:cNvPicPr>
          <a:picLocks/>
        </xdr:cNvPicPr>
      </xdr:nvPicPr>
      <xdr:blipFill>
        <a:blip xmlns:r="http://schemas.openxmlformats.org/officeDocument/2006/relationships" r:embed="rId190" r:link="rId19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83469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198</xdr:row>
      <xdr:rowOff>25400</xdr:rowOff>
    </xdr:from>
    <xdr:to>
      <xdr:col>0</xdr:col>
      <xdr:colOff>269875</xdr:colOff>
      <xdr:row>198</xdr:row>
      <xdr:rowOff>269875</xdr:rowOff>
    </xdr:to>
    <xdr:pic>
      <xdr:nvPicPr>
        <xdr:cNvPr id="3855" name="图片 3854"/>
        <xdr:cNvPicPr>
          <a:picLocks/>
        </xdr:cNvPicPr>
      </xdr:nvPicPr>
      <xdr:blipFill>
        <a:blip xmlns:r="http://schemas.openxmlformats.org/officeDocument/2006/relationships" r:embed="rId190" r:link="rId19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86422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199</xdr:row>
      <xdr:rowOff>25400</xdr:rowOff>
    </xdr:from>
    <xdr:to>
      <xdr:col>0</xdr:col>
      <xdr:colOff>269875</xdr:colOff>
      <xdr:row>199</xdr:row>
      <xdr:rowOff>269875</xdr:rowOff>
    </xdr:to>
    <xdr:pic>
      <xdr:nvPicPr>
        <xdr:cNvPr id="3856" name="图片 3855"/>
        <xdr:cNvPicPr>
          <a:picLocks/>
        </xdr:cNvPicPr>
      </xdr:nvPicPr>
      <xdr:blipFill>
        <a:blip xmlns:r="http://schemas.openxmlformats.org/officeDocument/2006/relationships" r:embed="rId165" r:link="rId17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89375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200</xdr:row>
      <xdr:rowOff>25400</xdr:rowOff>
    </xdr:from>
    <xdr:to>
      <xdr:col>0</xdr:col>
      <xdr:colOff>269875</xdr:colOff>
      <xdr:row>200</xdr:row>
      <xdr:rowOff>269875</xdr:rowOff>
    </xdr:to>
    <xdr:pic>
      <xdr:nvPicPr>
        <xdr:cNvPr id="3857" name="图片 3856"/>
        <xdr:cNvPicPr>
          <a:picLocks/>
        </xdr:cNvPicPr>
      </xdr:nvPicPr>
      <xdr:blipFill>
        <a:blip xmlns:r="http://schemas.openxmlformats.org/officeDocument/2006/relationships" r:embed="rId173" r:link="rId1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92328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201</xdr:row>
      <xdr:rowOff>25400</xdr:rowOff>
    </xdr:from>
    <xdr:to>
      <xdr:col>0</xdr:col>
      <xdr:colOff>269875</xdr:colOff>
      <xdr:row>201</xdr:row>
      <xdr:rowOff>269875</xdr:rowOff>
    </xdr:to>
    <xdr:pic>
      <xdr:nvPicPr>
        <xdr:cNvPr id="3858" name="图片 3857"/>
        <xdr:cNvPicPr>
          <a:picLocks/>
        </xdr:cNvPicPr>
      </xdr:nvPicPr>
      <xdr:blipFill>
        <a:blip xmlns:r="http://schemas.openxmlformats.org/officeDocument/2006/relationships" r:embed="rId173" r:link="rId1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95280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109</xdr:row>
      <xdr:rowOff>25400</xdr:rowOff>
    </xdr:from>
    <xdr:to>
      <xdr:col>0</xdr:col>
      <xdr:colOff>269875</xdr:colOff>
      <xdr:row>109</xdr:row>
      <xdr:rowOff>269875</xdr:rowOff>
    </xdr:to>
    <xdr:pic>
      <xdr:nvPicPr>
        <xdr:cNvPr id="3859" name="图片 3858"/>
        <xdr:cNvPicPr>
          <a:picLocks/>
        </xdr:cNvPicPr>
      </xdr:nvPicPr>
      <xdr:blipFill>
        <a:blip xmlns:r="http://schemas.openxmlformats.org/officeDocument/2006/relationships" r:embed="rId192" r:link="rId19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98233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150</xdr:row>
      <xdr:rowOff>25400</xdr:rowOff>
    </xdr:from>
    <xdr:to>
      <xdr:col>0</xdr:col>
      <xdr:colOff>269875</xdr:colOff>
      <xdr:row>150</xdr:row>
      <xdr:rowOff>269875</xdr:rowOff>
    </xdr:to>
    <xdr:pic>
      <xdr:nvPicPr>
        <xdr:cNvPr id="3860" name="图片 3859"/>
        <xdr:cNvPicPr>
          <a:picLocks/>
        </xdr:cNvPicPr>
      </xdr:nvPicPr>
      <xdr:blipFill>
        <a:blip xmlns:r="http://schemas.openxmlformats.org/officeDocument/2006/relationships" r:embed="rId192" r:link="rId19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01186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204</xdr:row>
      <xdr:rowOff>25400</xdr:rowOff>
    </xdr:from>
    <xdr:to>
      <xdr:col>0</xdr:col>
      <xdr:colOff>269875</xdr:colOff>
      <xdr:row>204</xdr:row>
      <xdr:rowOff>269875</xdr:rowOff>
    </xdr:to>
    <xdr:pic>
      <xdr:nvPicPr>
        <xdr:cNvPr id="3861" name="图片 3860"/>
        <xdr:cNvPicPr>
          <a:picLocks/>
        </xdr:cNvPicPr>
      </xdr:nvPicPr>
      <xdr:blipFill>
        <a:blip xmlns:r="http://schemas.openxmlformats.org/officeDocument/2006/relationships" r:embed="rId194" r:link="rId19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04139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67</xdr:row>
      <xdr:rowOff>25400</xdr:rowOff>
    </xdr:from>
    <xdr:to>
      <xdr:col>0</xdr:col>
      <xdr:colOff>269875</xdr:colOff>
      <xdr:row>67</xdr:row>
      <xdr:rowOff>269875</xdr:rowOff>
    </xdr:to>
    <xdr:pic>
      <xdr:nvPicPr>
        <xdr:cNvPr id="3862" name="图片 3861"/>
        <xdr:cNvPicPr>
          <a:picLocks/>
        </xdr:cNvPicPr>
      </xdr:nvPicPr>
      <xdr:blipFill>
        <a:blip xmlns:r="http://schemas.openxmlformats.org/officeDocument/2006/relationships" r:embed="rId196" r:link="rId19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07091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129</xdr:row>
      <xdr:rowOff>25400</xdr:rowOff>
    </xdr:from>
    <xdr:to>
      <xdr:col>0</xdr:col>
      <xdr:colOff>269875</xdr:colOff>
      <xdr:row>129</xdr:row>
      <xdr:rowOff>269875</xdr:rowOff>
    </xdr:to>
    <xdr:pic>
      <xdr:nvPicPr>
        <xdr:cNvPr id="3863" name="图片 3862"/>
        <xdr:cNvPicPr>
          <a:picLocks/>
        </xdr:cNvPicPr>
      </xdr:nvPicPr>
      <xdr:blipFill>
        <a:blip xmlns:r="http://schemas.openxmlformats.org/officeDocument/2006/relationships" r:embed="rId196" r:link="rId19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10044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207</xdr:row>
      <xdr:rowOff>25400</xdr:rowOff>
    </xdr:from>
    <xdr:to>
      <xdr:col>0</xdr:col>
      <xdr:colOff>269875</xdr:colOff>
      <xdr:row>207</xdr:row>
      <xdr:rowOff>269875</xdr:rowOff>
    </xdr:to>
    <xdr:pic>
      <xdr:nvPicPr>
        <xdr:cNvPr id="3864" name="图片 3863"/>
        <xdr:cNvPicPr>
          <a:picLocks/>
        </xdr:cNvPicPr>
      </xdr:nvPicPr>
      <xdr:blipFill>
        <a:blip xmlns:r="http://schemas.openxmlformats.org/officeDocument/2006/relationships" r:embed="rId198" r:link="rId19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12997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208</xdr:row>
      <xdr:rowOff>25400</xdr:rowOff>
    </xdr:from>
    <xdr:to>
      <xdr:col>0</xdr:col>
      <xdr:colOff>269875</xdr:colOff>
      <xdr:row>208</xdr:row>
      <xdr:rowOff>269875</xdr:rowOff>
    </xdr:to>
    <xdr:pic>
      <xdr:nvPicPr>
        <xdr:cNvPr id="3865" name="图片 3864"/>
        <xdr:cNvPicPr>
          <a:picLocks/>
        </xdr:cNvPicPr>
      </xdr:nvPicPr>
      <xdr:blipFill>
        <a:blip xmlns:r="http://schemas.openxmlformats.org/officeDocument/2006/relationships" r:embed="rId200" r:link="rId20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15950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209</xdr:row>
      <xdr:rowOff>25400</xdr:rowOff>
    </xdr:from>
    <xdr:to>
      <xdr:col>0</xdr:col>
      <xdr:colOff>269875</xdr:colOff>
      <xdr:row>209</xdr:row>
      <xdr:rowOff>269875</xdr:rowOff>
    </xdr:to>
    <xdr:pic>
      <xdr:nvPicPr>
        <xdr:cNvPr id="3866" name="图片 3865"/>
        <xdr:cNvPicPr>
          <a:picLocks/>
        </xdr:cNvPicPr>
      </xdr:nvPicPr>
      <xdr:blipFill>
        <a:blip xmlns:r="http://schemas.openxmlformats.org/officeDocument/2006/relationships" r:embed="rId200" r:link="rId20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18902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210</xdr:row>
      <xdr:rowOff>25400</xdr:rowOff>
    </xdr:from>
    <xdr:to>
      <xdr:col>0</xdr:col>
      <xdr:colOff>269875</xdr:colOff>
      <xdr:row>210</xdr:row>
      <xdr:rowOff>269875</xdr:rowOff>
    </xdr:to>
    <xdr:pic>
      <xdr:nvPicPr>
        <xdr:cNvPr id="3867" name="图片 3866"/>
        <xdr:cNvPicPr>
          <a:picLocks/>
        </xdr:cNvPicPr>
      </xdr:nvPicPr>
      <xdr:blipFill>
        <a:blip xmlns:r="http://schemas.openxmlformats.org/officeDocument/2006/relationships" r:embed="rId79" r:link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21855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211</xdr:row>
      <xdr:rowOff>25400</xdr:rowOff>
    </xdr:from>
    <xdr:to>
      <xdr:col>0</xdr:col>
      <xdr:colOff>269875</xdr:colOff>
      <xdr:row>211</xdr:row>
      <xdr:rowOff>269875</xdr:rowOff>
    </xdr:to>
    <xdr:pic>
      <xdr:nvPicPr>
        <xdr:cNvPr id="3868" name="图片 3867"/>
        <xdr:cNvPicPr>
          <a:picLocks/>
        </xdr:cNvPicPr>
      </xdr:nvPicPr>
      <xdr:blipFill>
        <a:blip xmlns:r="http://schemas.openxmlformats.org/officeDocument/2006/relationships" r:embed="rId79" r:link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24808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212</xdr:row>
      <xdr:rowOff>25400</xdr:rowOff>
    </xdr:from>
    <xdr:to>
      <xdr:col>0</xdr:col>
      <xdr:colOff>269875</xdr:colOff>
      <xdr:row>212</xdr:row>
      <xdr:rowOff>269875</xdr:rowOff>
    </xdr:to>
    <xdr:pic>
      <xdr:nvPicPr>
        <xdr:cNvPr id="3869" name="图片 3868"/>
        <xdr:cNvPicPr>
          <a:picLocks/>
        </xdr:cNvPicPr>
      </xdr:nvPicPr>
      <xdr:blipFill>
        <a:blip xmlns:r="http://schemas.openxmlformats.org/officeDocument/2006/relationships" r:embed="rId190" r:link="rId19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27761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213</xdr:row>
      <xdr:rowOff>25400</xdr:rowOff>
    </xdr:from>
    <xdr:to>
      <xdr:col>0</xdr:col>
      <xdr:colOff>269875</xdr:colOff>
      <xdr:row>213</xdr:row>
      <xdr:rowOff>269875</xdr:rowOff>
    </xdr:to>
    <xdr:pic>
      <xdr:nvPicPr>
        <xdr:cNvPr id="3870" name="图片 3869"/>
        <xdr:cNvPicPr>
          <a:picLocks/>
        </xdr:cNvPicPr>
      </xdr:nvPicPr>
      <xdr:blipFill>
        <a:blip xmlns:r="http://schemas.openxmlformats.org/officeDocument/2006/relationships" r:embed="rId198" r:link="rId19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30713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214</xdr:row>
      <xdr:rowOff>25400</xdr:rowOff>
    </xdr:from>
    <xdr:to>
      <xdr:col>0</xdr:col>
      <xdr:colOff>269875</xdr:colOff>
      <xdr:row>214</xdr:row>
      <xdr:rowOff>269875</xdr:rowOff>
    </xdr:to>
    <xdr:pic>
      <xdr:nvPicPr>
        <xdr:cNvPr id="3871" name="图片 3870"/>
        <xdr:cNvPicPr>
          <a:picLocks/>
        </xdr:cNvPicPr>
      </xdr:nvPicPr>
      <xdr:blipFill>
        <a:blip xmlns:r="http://schemas.openxmlformats.org/officeDocument/2006/relationships" r:embed="rId198" r:link="rId19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33666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215</xdr:row>
      <xdr:rowOff>25400</xdr:rowOff>
    </xdr:from>
    <xdr:to>
      <xdr:col>0</xdr:col>
      <xdr:colOff>269875</xdr:colOff>
      <xdr:row>215</xdr:row>
      <xdr:rowOff>269875</xdr:rowOff>
    </xdr:to>
    <xdr:pic>
      <xdr:nvPicPr>
        <xdr:cNvPr id="3872" name="图片 3871"/>
        <xdr:cNvPicPr>
          <a:picLocks/>
        </xdr:cNvPicPr>
      </xdr:nvPicPr>
      <xdr:blipFill>
        <a:blip xmlns:r="http://schemas.openxmlformats.org/officeDocument/2006/relationships" r:embed="rId99" r:link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36619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216</xdr:row>
      <xdr:rowOff>25400</xdr:rowOff>
    </xdr:from>
    <xdr:to>
      <xdr:col>0</xdr:col>
      <xdr:colOff>269875</xdr:colOff>
      <xdr:row>216</xdr:row>
      <xdr:rowOff>269875</xdr:rowOff>
    </xdr:to>
    <xdr:pic>
      <xdr:nvPicPr>
        <xdr:cNvPr id="3873" name="图片 3872"/>
        <xdr:cNvPicPr>
          <a:picLocks/>
        </xdr:cNvPicPr>
      </xdr:nvPicPr>
      <xdr:blipFill>
        <a:blip xmlns:r="http://schemas.openxmlformats.org/officeDocument/2006/relationships" r:embed="rId99" r:link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39572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217</xdr:row>
      <xdr:rowOff>25400</xdr:rowOff>
    </xdr:from>
    <xdr:to>
      <xdr:col>0</xdr:col>
      <xdr:colOff>269875</xdr:colOff>
      <xdr:row>217</xdr:row>
      <xdr:rowOff>269875</xdr:rowOff>
    </xdr:to>
    <xdr:pic>
      <xdr:nvPicPr>
        <xdr:cNvPr id="3874" name="图片 3873"/>
        <xdr:cNvPicPr>
          <a:picLocks/>
        </xdr:cNvPicPr>
      </xdr:nvPicPr>
      <xdr:blipFill>
        <a:blip xmlns:r="http://schemas.openxmlformats.org/officeDocument/2006/relationships" r:embed="rId202" r:link="rId20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42524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218</xdr:row>
      <xdr:rowOff>25400</xdr:rowOff>
    </xdr:from>
    <xdr:to>
      <xdr:col>0</xdr:col>
      <xdr:colOff>269875</xdr:colOff>
      <xdr:row>218</xdr:row>
      <xdr:rowOff>269875</xdr:rowOff>
    </xdr:to>
    <xdr:pic>
      <xdr:nvPicPr>
        <xdr:cNvPr id="3875" name="图片 3874"/>
        <xdr:cNvPicPr>
          <a:picLocks/>
        </xdr:cNvPicPr>
      </xdr:nvPicPr>
      <xdr:blipFill>
        <a:blip xmlns:r="http://schemas.openxmlformats.org/officeDocument/2006/relationships" r:embed="rId204" r:link="rId20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45477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219</xdr:row>
      <xdr:rowOff>25400</xdr:rowOff>
    </xdr:from>
    <xdr:to>
      <xdr:col>0</xdr:col>
      <xdr:colOff>269875</xdr:colOff>
      <xdr:row>219</xdr:row>
      <xdr:rowOff>269875</xdr:rowOff>
    </xdr:to>
    <xdr:pic>
      <xdr:nvPicPr>
        <xdr:cNvPr id="3876" name="图片 3875"/>
        <xdr:cNvPicPr>
          <a:picLocks/>
        </xdr:cNvPicPr>
      </xdr:nvPicPr>
      <xdr:blipFill>
        <a:blip xmlns:r="http://schemas.openxmlformats.org/officeDocument/2006/relationships" r:embed="rId204" r:link="rId20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48430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220</xdr:row>
      <xdr:rowOff>25400</xdr:rowOff>
    </xdr:from>
    <xdr:to>
      <xdr:col>0</xdr:col>
      <xdr:colOff>269875</xdr:colOff>
      <xdr:row>220</xdr:row>
      <xdr:rowOff>269875</xdr:rowOff>
    </xdr:to>
    <xdr:pic>
      <xdr:nvPicPr>
        <xdr:cNvPr id="3877" name="图片 3876"/>
        <xdr:cNvPicPr>
          <a:picLocks/>
        </xdr:cNvPicPr>
      </xdr:nvPicPr>
      <xdr:blipFill>
        <a:blip xmlns:r="http://schemas.openxmlformats.org/officeDocument/2006/relationships" r:embed="rId206" r:link="rId20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51383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221</xdr:row>
      <xdr:rowOff>25400</xdr:rowOff>
    </xdr:from>
    <xdr:to>
      <xdr:col>0</xdr:col>
      <xdr:colOff>269875</xdr:colOff>
      <xdr:row>221</xdr:row>
      <xdr:rowOff>269875</xdr:rowOff>
    </xdr:to>
    <xdr:pic>
      <xdr:nvPicPr>
        <xdr:cNvPr id="3878" name="图片 3877"/>
        <xdr:cNvPicPr>
          <a:picLocks/>
        </xdr:cNvPicPr>
      </xdr:nvPicPr>
      <xdr:blipFill>
        <a:blip xmlns:r="http://schemas.openxmlformats.org/officeDocument/2006/relationships" r:embed="rId206" r:link="rId20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54335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222</xdr:row>
      <xdr:rowOff>25400</xdr:rowOff>
    </xdr:from>
    <xdr:to>
      <xdr:col>0</xdr:col>
      <xdr:colOff>269875</xdr:colOff>
      <xdr:row>222</xdr:row>
      <xdr:rowOff>269875</xdr:rowOff>
    </xdr:to>
    <xdr:pic>
      <xdr:nvPicPr>
        <xdr:cNvPr id="3879" name="图片 3878"/>
        <xdr:cNvPicPr>
          <a:picLocks/>
        </xdr:cNvPicPr>
      </xdr:nvPicPr>
      <xdr:blipFill>
        <a:blip xmlns:r="http://schemas.openxmlformats.org/officeDocument/2006/relationships" r:embed="rId93" r:link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57288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223</xdr:row>
      <xdr:rowOff>25400</xdr:rowOff>
    </xdr:from>
    <xdr:to>
      <xdr:col>0</xdr:col>
      <xdr:colOff>269875</xdr:colOff>
      <xdr:row>223</xdr:row>
      <xdr:rowOff>269875</xdr:rowOff>
    </xdr:to>
    <xdr:pic>
      <xdr:nvPicPr>
        <xdr:cNvPr id="3880" name="图片 3879"/>
        <xdr:cNvPicPr>
          <a:picLocks/>
        </xdr:cNvPicPr>
      </xdr:nvPicPr>
      <xdr:blipFill>
        <a:blip xmlns:r="http://schemas.openxmlformats.org/officeDocument/2006/relationships" r:embed="rId208" r:link="rId20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60241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224</xdr:row>
      <xdr:rowOff>25400</xdr:rowOff>
    </xdr:from>
    <xdr:to>
      <xdr:col>0</xdr:col>
      <xdr:colOff>269875</xdr:colOff>
      <xdr:row>224</xdr:row>
      <xdr:rowOff>269875</xdr:rowOff>
    </xdr:to>
    <xdr:pic>
      <xdr:nvPicPr>
        <xdr:cNvPr id="3881" name="图片 3880"/>
        <xdr:cNvPicPr>
          <a:picLocks/>
        </xdr:cNvPicPr>
      </xdr:nvPicPr>
      <xdr:blipFill>
        <a:blip xmlns:r="http://schemas.openxmlformats.org/officeDocument/2006/relationships" r:embed="rId208" r:link="rId20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63194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225</xdr:row>
      <xdr:rowOff>25400</xdr:rowOff>
    </xdr:from>
    <xdr:to>
      <xdr:col>0</xdr:col>
      <xdr:colOff>269875</xdr:colOff>
      <xdr:row>225</xdr:row>
      <xdr:rowOff>269875</xdr:rowOff>
    </xdr:to>
    <xdr:pic>
      <xdr:nvPicPr>
        <xdr:cNvPr id="3882" name="图片 3881"/>
        <xdr:cNvPicPr>
          <a:picLocks/>
        </xdr:cNvPicPr>
      </xdr:nvPicPr>
      <xdr:blipFill>
        <a:blip xmlns:r="http://schemas.openxmlformats.org/officeDocument/2006/relationships" r:embed="rId210" r:link="rId2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66146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226</xdr:row>
      <xdr:rowOff>25400</xdr:rowOff>
    </xdr:from>
    <xdr:to>
      <xdr:col>0</xdr:col>
      <xdr:colOff>269875</xdr:colOff>
      <xdr:row>226</xdr:row>
      <xdr:rowOff>269875</xdr:rowOff>
    </xdr:to>
    <xdr:pic>
      <xdr:nvPicPr>
        <xdr:cNvPr id="3883" name="图片 3882"/>
        <xdr:cNvPicPr>
          <a:picLocks/>
        </xdr:cNvPicPr>
      </xdr:nvPicPr>
      <xdr:blipFill>
        <a:blip xmlns:r="http://schemas.openxmlformats.org/officeDocument/2006/relationships" r:embed="rId143" r:link="rId1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69099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227</xdr:row>
      <xdr:rowOff>25400</xdr:rowOff>
    </xdr:from>
    <xdr:to>
      <xdr:col>0</xdr:col>
      <xdr:colOff>269875</xdr:colOff>
      <xdr:row>227</xdr:row>
      <xdr:rowOff>269875</xdr:rowOff>
    </xdr:to>
    <xdr:pic>
      <xdr:nvPicPr>
        <xdr:cNvPr id="3884" name="图片 3883"/>
        <xdr:cNvPicPr>
          <a:picLocks/>
        </xdr:cNvPicPr>
      </xdr:nvPicPr>
      <xdr:blipFill>
        <a:blip xmlns:r="http://schemas.openxmlformats.org/officeDocument/2006/relationships" r:embed="rId93" r:link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72052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228</xdr:row>
      <xdr:rowOff>25400</xdr:rowOff>
    </xdr:from>
    <xdr:to>
      <xdr:col>0</xdr:col>
      <xdr:colOff>269875</xdr:colOff>
      <xdr:row>228</xdr:row>
      <xdr:rowOff>269875</xdr:rowOff>
    </xdr:to>
    <xdr:pic>
      <xdr:nvPicPr>
        <xdr:cNvPr id="3885" name="图片 3884"/>
        <xdr:cNvPicPr>
          <a:picLocks/>
        </xdr:cNvPicPr>
      </xdr:nvPicPr>
      <xdr:blipFill>
        <a:blip xmlns:r="http://schemas.openxmlformats.org/officeDocument/2006/relationships" r:embed="rId93" r:link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75005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229</xdr:row>
      <xdr:rowOff>25400</xdr:rowOff>
    </xdr:from>
    <xdr:to>
      <xdr:col>0</xdr:col>
      <xdr:colOff>269875</xdr:colOff>
      <xdr:row>229</xdr:row>
      <xdr:rowOff>269875</xdr:rowOff>
    </xdr:to>
    <xdr:pic>
      <xdr:nvPicPr>
        <xdr:cNvPr id="3886" name="图片 3885"/>
        <xdr:cNvPicPr>
          <a:picLocks/>
        </xdr:cNvPicPr>
      </xdr:nvPicPr>
      <xdr:blipFill>
        <a:blip xmlns:r="http://schemas.openxmlformats.org/officeDocument/2006/relationships" r:embed="rId13" r:link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77957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230</xdr:row>
      <xdr:rowOff>25400</xdr:rowOff>
    </xdr:from>
    <xdr:to>
      <xdr:col>0</xdr:col>
      <xdr:colOff>269875</xdr:colOff>
      <xdr:row>230</xdr:row>
      <xdr:rowOff>269875</xdr:rowOff>
    </xdr:to>
    <xdr:pic>
      <xdr:nvPicPr>
        <xdr:cNvPr id="3887" name="图片 3886"/>
        <xdr:cNvPicPr>
          <a:picLocks/>
        </xdr:cNvPicPr>
      </xdr:nvPicPr>
      <xdr:blipFill>
        <a:blip xmlns:r="http://schemas.openxmlformats.org/officeDocument/2006/relationships" r:embed="rId13" r:link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80910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231</xdr:row>
      <xdr:rowOff>25400</xdr:rowOff>
    </xdr:from>
    <xdr:to>
      <xdr:col>0</xdr:col>
      <xdr:colOff>269875</xdr:colOff>
      <xdr:row>231</xdr:row>
      <xdr:rowOff>269875</xdr:rowOff>
    </xdr:to>
    <xdr:pic>
      <xdr:nvPicPr>
        <xdr:cNvPr id="3888" name="图片 3887"/>
        <xdr:cNvPicPr>
          <a:picLocks/>
        </xdr:cNvPicPr>
      </xdr:nvPicPr>
      <xdr:blipFill>
        <a:blip xmlns:r="http://schemas.openxmlformats.org/officeDocument/2006/relationships" r:embed="rId143" r:link="rId1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83863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232</xdr:row>
      <xdr:rowOff>25400</xdr:rowOff>
    </xdr:from>
    <xdr:to>
      <xdr:col>0</xdr:col>
      <xdr:colOff>269875</xdr:colOff>
      <xdr:row>232</xdr:row>
      <xdr:rowOff>269875</xdr:rowOff>
    </xdr:to>
    <xdr:pic>
      <xdr:nvPicPr>
        <xdr:cNvPr id="3889" name="图片 3888"/>
        <xdr:cNvPicPr>
          <a:picLocks/>
        </xdr:cNvPicPr>
      </xdr:nvPicPr>
      <xdr:blipFill>
        <a:blip xmlns:r="http://schemas.openxmlformats.org/officeDocument/2006/relationships" r:embed="rId143" r:link="rId1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86816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233</xdr:row>
      <xdr:rowOff>25400</xdr:rowOff>
    </xdr:from>
    <xdr:to>
      <xdr:col>0</xdr:col>
      <xdr:colOff>269875</xdr:colOff>
      <xdr:row>233</xdr:row>
      <xdr:rowOff>269875</xdr:rowOff>
    </xdr:to>
    <xdr:pic>
      <xdr:nvPicPr>
        <xdr:cNvPr id="3890" name="图片 3889"/>
        <xdr:cNvPicPr>
          <a:picLocks/>
        </xdr:cNvPicPr>
      </xdr:nvPicPr>
      <xdr:blipFill>
        <a:blip xmlns:r="http://schemas.openxmlformats.org/officeDocument/2006/relationships" r:embed="rId165" r:link="rId1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89768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234</xdr:row>
      <xdr:rowOff>25400</xdr:rowOff>
    </xdr:from>
    <xdr:to>
      <xdr:col>0</xdr:col>
      <xdr:colOff>269875</xdr:colOff>
      <xdr:row>234</xdr:row>
      <xdr:rowOff>269875</xdr:rowOff>
    </xdr:to>
    <xdr:pic>
      <xdr:nvPicPr>
        <xdr:cNvPr id="3891" name="图片 3890"/>
        <xdr:cNvPicPr>
          <a:picLocks/>
        </xdr:cNvPicPr>
      </xdr:nvPicPr>
      <xdr:blipFill>
        <a:blip xmlns:r="http://schemas.openxmlformats.org/officeDocument/2006/relationships" r:embed="rId212" r:link="rId2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92721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235</xdr:row>
      <xdr:rowOff>25400</xdr:rowOff>
    </xdr:from>
    <xdr:to>
      <xdr:col>0</xdr:col>
      <xdr:colOff>269875</xdr:colOff>
      <xdr:row>235</xdr:row>
      <xdr:rowOff>269875</xdr:rowOff>
    </xdr:to>
    <xdr:pic>
      <xdr:nvPicPr>
        <xdr:cNvPr id="3892" name="图片 3891"/>
        <xdr:cNvPicPr>
          <a:picLocks/>
        </xdr:cNvPicPr>
      </xdr:nvPicPr>
      <xdr:blipFill>
        <a:blip xmlns:r="http://schemas.openxmlformats.org/officeDocument/2006/relationships" r:embed="rId178" r:link="rId17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95674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236</xdr:row>
      <xdr:rowOff>25400</xdr:rowOff>
    </xdr:from>
    <xdr:to>
      <xdr:col>0</xdr:col>
      <xdr:colOff>269875</xdr:colOff>
      <xdr:row>236</xdr:row>
      <xdr:rowOff>269875</xdr:rowOff>
    </xdr:to>
    <xdr:pic>
      <xdr:nvPicPr>
        <xdr:cNvPr id="3893" name="图片 3892"/>
        <xdr:cNvPicPr>
          <a:picLocks/>
        </xdr:cNvPicPr>
      </xdr:nvPicPr>
      <xdr:blipFill>
        <a:blip xmlns:r="http://schemas.openxmlformats.org/officeDocument/2006/relationships" r:embed="rId178" r:link="rId17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98627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237</xdr:row>
      <xdr:rowOff>25400</xdr:rowOff>
    </xdr:from>
    <xdr:to>
      <xdr:col>0</xdr:col>
      <xdr:colOff>269875</xdr:colOff>
      <xdr:row>237</xdr:row>
      <xdr:rowOff>269875</xdr:rowOff>
    </xdr:to>
    <xdr:pic>
      <xdr:nvPicPr>
        <xdr:cNvPr id="3894" name="图片 3893"/>
        <xdr:cNvPicPr>
          <a:picLocks/>
        </xdr:cNvPicPr>
      </xdr:nvPicPr>
      <xdr:blipFill>
        <a:blip xmlns:r="http://schemas.openxmlformats.org/officeDocument/2006/relationships" r:embed="rId178" r:link="rId17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01579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238</xdr:row>
      <xdr:rowOff>25400</xdr:rowOff>
    </xdr:from>
    <xdr:to>
      <xdr:col>0</xdr:col>
      <xdr:colOff>269875</xdr:colOff>
      <xdr:row>238</xdr:row>
      <xdr:rowOff>269875</xdr:rowOff>
    </xdr:to>
    <xdr:pic>
      <xdr:nvPicPr>
        <xdr:cNvPr id="3895" name="图片 3894"/>
        <xdr:cNvPicPr>
          <a:picLocks/>
        </xdr:cNvPicPr>
      </xdr:nvPicPr>
      <xdr:blipFill>
        <a:blip xmlns:r="http://schemas.openxmlformats.org/officeDocument/2006/relationships" r:embed="rId214" r:link="rId2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04532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239</xdr:row>
      <xdr:rowOff>25400</xdr:rowOff>
    </xdr:from>
    <xdr:to>
      <xdr:col>0</xdr:col>
      <xdr:colOff>269875</xdr:colOff>
      <xdr:row>239</xdr:row>
      <xdr:rowOff>269875</xdr:rowOff>
    </xdr:to>
    <xdr:pic>
      <xdr:nvPicPr>
        <xdr:cNvPr id="3896" name="图片 3895"/>
        <xdr:cNvPicPr>
          <a:picLocks/>
        </xdr:cNvPicPr>
      </xdr:nvPicPr>
      <xdr:blipFill>
        <a:blip xmlns:r="http://schemas.openxmlformats.org/officeDocument/2006/relationships" r:embed="rId214" r:link="rId2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07485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240</xdr:row>
      <xdr:rowOff>25400</xdr:rowOff>
    </xdr:from>
    <xdr:to>
      <xdr:col>0</xdr:col>
      <xdr:colOff>269875</xdr:colOff>
      <xdr:row>240</xdr:row>
      <xdr:rowOff>269875</xdr:rowOff>
    </xdr:to>
    <xdr:pic>
      <xdr:nvPicPr>
        <xdr:cNvPr id="3897" name="图片 3896"/>
        <xdr:cNvPicPr>
          <a:picLocks/>
        </xdr:cNvPicPr>
      </xdr:nvPicPr>
      <xdr:blipFill>
        <a:blip xmlns:r="http://schemas.openxmlformats.org/officeDocument/2006/relationships" r:embed="rId216" r:link="rId2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10438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241</xdr:row>
      <xdr:rowOff>25400</xdr:rowOff>
    </xdr:from>
    <xdr:to>
      <xdr:col>0</xdr:col>
      <xdr:colOff>269875</xdr:colOff>
      <xdr:row>241</xdr:row>
      <xdr:rowOff>269875</xdr:rowOff>
    </xdr:to>
    <xdr:pic>
      <xdr:nvPicPr>
        <xdr:cNvPr id="3898" name="图片 3897"/>
        <xdr:cNvPicPr>
          <a:picLocks/>
        </xdr:cNvPicPr>
      </xdr:nvPicPr>
      <xdr:blipFill>
        <a:blip xmlns:r="http://schemas.openxmlformats.org/officeDocument/2006/relationships" r:embed="rId216" r:link="rId2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13390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242</xdr:row>
      <xdr:rowOff>25400</xdr:rowOff>
    </xdr:from>
    <xdr:to>
      <xdr:col>0</xdr:col>
      <xdr:colOff>269875</xdr:colOff>
      <xdr:row>242</xdr:row>
      <xdr:rowOff>269875</xdr:rowOff>
    </xdr:to>
    <xdr:pic>
      <xdr:nvPicPr>
        <xdr:cNvPr id="3899" name="图片 3898"/>
        <xdr:cNvPicPr>
          <a:picLocks/>
        </xdr:cNvPicPr>
      </xdr:nvPicPr>
      <xdr:blipFill>
        <a:blip xmlns:r="http://schemas.openxmlformats.org/officeDocument/2006/relationships" r:embed="rId218" r:link="rId2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16343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243</xdr:row>
      <xdr:rowOff>25400</xdr:rowOff>
    </xdr:from>
    <xdr:to>
      <xdr:col>0</xdr:col>
      <xdr:colOff>269875</xdr:colOff>
      <xdr:row>243</xdr:row>
      <xdr:rowOff>269875</xdr:rowOff>
    </xdr:to>
    <xdr:pic>
      <xdr:nvPicPr>
        <xdr:cNvPr id="3900" name="图片 3899"/>
        <xdr:cNvPicPr>
          <a:picLocks/>
        </xdr:cNvPicPr>
      </xdr:nvPicPr>
      <xdr:blipFill>
        <a:blip xmlns:r="http://schemas.openxmlformats.org/officeDocument/2006/relationships" r:embed="rId218" r:link="rId2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19296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244</xdr:row>
      <xdr:rowOff>25400</xdr:rowOff>
    </xdr:from>
    <xdr:to>
      <xdr:col>0</xdr:col>
      <xdr:colOff>269875</xdr:colOff>
      <xdr:row>244</xdr:row>
      <xdr:rowOff>269875</xdr:rowOff>
    </xdr:to>
    <xdr:pic>
      <xdr:nvPicPr>
        <xdr:cNvPr id="3901" name="图片 3900"/>
        <xdr:cNvPicPr>
          <a:picLocks/>
        </xdr:cNvPicPr>
      </xdr:nvPicPr>
      <xdr:blipFill>
        <a:blip xmlns:r="http://schemas.openxmlformats.org/officeDocument/2006/relationships" r:embed="rId220" r:link="rId2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22249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245</xdr:row>
      <xdr:rowOff>25400</xdr:rowOff>
    </xdr:from>
    <xdr:to>
      <xdr:col>0</xdr:col>
      <xdr:colOff>269875</xdr:colOff>
      <xdr:row>245</xdr:row>
      <xdr:rowOff>269875</xdr:rowOff>
    </xdr:to>
    <xdr:pic>
      <xdr:nvPicPr>
        <xdr:cNvPr id="3902" name="图片 3901"/>
        <xdr:cNvPicPr>
          <a:picLocks/>
        </xdr:cNvPicPr>
      </xdr:nvPicPr>
      <xdr:blipFill>
        <a:blip xmlns:r="http://schemas.openxmlformats.org/officeDocument/2006/relationships" r:embed="rId31" r:link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25201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246</xdr:row>
      <xdr:rowOff>25400</xdr:rowOff>
    </xdr:from>
    <xdr:to>
      <xdr:col>0</xdr:col>
      <xdr:colOff>269875</xdr:colOff>
      <xdr:row>246</xdr:row>
      <xdr:rowOff>269875</xdr:rowOff>
    </xdr:to>
    <xdr:pic>
      <xdr:nvPicPr>
        <xdr:cNvPr id="3903" name="图片 3902"/>
        <xdr:cNvPicPr>
          <a:picLocks/>
        </xdr:cNvPicPr>
      </xdr:nvPicPr>
      <xdr:blipFill>
        <a:blip xmlns:r="http://schemas.openxmlformats.org/officeDocument/2006/relationships" r:embed="rId222" r:link="rId2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28154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247</xdr:row>
      <xdr:rowOff>25400</xdr:rowOff>
    </xdr:from>
    <xdr:to>
      <xdr:col>0</xdr:col>
      <xdr:colOff>269875</xdr:colOff>
      <xdr:row>247</xdr:row>
      <xdr:rowOff>269875</xdr:rowOff>
    </xdr:to>
    <xdr:pic>
      <xdr:nvPicPr>
        <xdr:cNvPr id="3904" name="图片 3903"/>
        <xdr:cNvPicPr>
          <a:picLocks/>
        </xdr:cNvPicPr>
      </xdr:nvPicPr>
      <xdr:blipFill>
        <a:blip xmlns:r="http://schemas.openxmlformats.org/officeDocument/2006/relationships" r:embed="rId45" r:link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31107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248</xdr:row>
      <xdr:rowOff>25400</xdr:rowOff>
    </xdr:from>
    <xdr:to>
      <xdr:col>0</xdr:col>
      <xdr:colOff>269875</xdr:colOff>
      <xdr:row>248</xdr:row>
      <xdr:rowOff>269875</xdr:rowOff>
    </xdr:to>
    <xdr:pic>
      <xdr:nvPicPr>
        <xdr:cNvPr id="3905" name="图片 3904"/>
        <xdr:cNvPicPr>
          <a:picLocks/>
        </xdr:cNvPicPr>
      </xdr:nvPicPr>
      <xdr:blipFill>
        <a:blip xmlns:r="http://schemas.openxmlformats.org/officeDocument/2006/relationships" r:embed="rId224" r:link="rId2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34060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68</xdr:row>
      <xdr:rowOff>25400</xdr:rowOff>
    </xdr:from>
    <xdr:to>
      <xdr:col>0</xdr:col>
      <xdr:colOff>269875</xdr:colOff>
      <xdr:row>68</xdr:row>
      <xdr:rowOff>269875</xdr:rowOff>
    </xdr:to>
    <xdr:pic>
      <xdr:nvPicPr>
        <xdr:cNvPr id="3906" name="图片 3905"/>
        <xdr:cNvPicPr>
          <a:picLocks/>
        </xdr:cNvPicPr>
      </xdr:nvPicPr>
      <xdr:blipFill>
        <a:blip xmlns:r="http://schemas.openxmlformats.org/officeDocument/2006/relationships" r:embed="rId226" r:link="rId2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37012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139</xdr:row>
      <xdr:rowOff>25400</xdr:rowOff>
    </xdr:from>
    <xdr:to>
      <xdr:col>0</xdr:col>
      <xdr:colOff>269875</xdr:colOff>
      <xdr:row>139</xdr:row>
      <xdr:rowOff>269875</xdr:rowOff>
    </xdr:to>
    <xdr:pic>
      <xdr:nvPicPr>
        <xdr:cNvPr id="3907" name="图片 3906"/>
        <xdr:cNvPicPr>
          <a:picLocks/>
        </xdr:cNvPicPr>
      </xdr:nvPicPr>
      <xdr:blipFill>
        <a:blip xmlns:r="http://schemas.openxmlformats.org/officeDocument/2006/relationships" r:embed="rId226" r:link="rId2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39965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251</xdr:row>
      <xdr:rowOff>25400</xdr:rowOff>
    </xdr:from>
    <xdr:to>
      <xdr:col>0</xdr:col>
      <xdr:colOff>269875</xdr:colOff>
      <xdr:row>251</xdr:row>
      <xdr:rowOff>269875</xdr:rowOff>
    </xdr:to>
    <xdr:pic>
      <xdr:nvPicPr>
        <xdr:cNvPr id="3908" name="图片 3907"/>
        <xdr:cNvPicPr>
          <a:picLocks/>
        </xdr:cNvPicPr>
      </xdr:nvPicPr>
      <xdr:blipFill>
        <a:blip xmlns:r="http://schemas.openxmlformats.org/officeDocument/2006/relationships" r:embed="rId228" r:link="rId2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42918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252</xdr:row>
      <xdr:rowOff>25400</xdr:rowOff>
    </xdr:from>
    <xdr:to>
      <xdr:col>0</xdr:col>
      <xdr:colOff>269875</xdr:colOff>
      <xdr:row>252</xdr:row>
      <xdr:rowOff>269875</xdr:rowOff>
    </xdr:to>
    <xdr:pic>
      <xdr:nvPicPr>
        <xdr:cNvPr id="3909" name="图片 3908"/>
        <xdr:cNvPicPr>
          <a:picLocks/>
        </xdr:cNvPicPr>
      </xdr:nvPicPr>
      <xdr:blipFill>
        <a:blip xmlns:r="http://schemas.openxmlformats.org/officeDocument/2006/relationships" r:embed="rId228" r:link="rId2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45871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253</xdr:row>
      <xdr:rowOff>25400</xdr:rowOff>
    </xdr:from>
    <xdr:to>
      <xdr:col>0</xdr:col>
      <xdr:colOff>269875</xdr:colOff>
      <xdr:row>253</xdr:row>
      <xdr:rowOff>269875</xdr:rowOff>
    </xdr:to>
    <xdr:pic>
      <xdr:nvPicPr>
        <xdr:cNvPr id="3910" name="图片 3909"/>
        <xdr:cNvPicPr>
          <a:picLocks/>
        </xdr:cNvPicPr>
      </xdr:nvPicPr>
      <xdr:blipFill>
        <a:blip xmlns:r="http://schemas.openxmlformats.org/officeDocument/2006/relationships" r:embed="rId127" r:link="rId1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48823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154</xdr:row>
      <xdr:rowOff>25400</xdr:rowOff>
    </xdr:from>
    <xdr:to>
      <xdr:col>0</xdr:col>
      <xdr:colOff>269875</xdr:colOff>
      <xdr:row>154</xdr:row>
      <xdr:rowOff>269875</xdr:rowOff>
    </xdr:to>
    <xdr:pic>
      <xdr:nvPicPr>
        <xdr:cNvPr id="3911" name="图片 3910"/>
        <xdr:cNvPicPr>
          <a:picLocks/>
        </xdr:cNvPicPr>
      </xdr:nvPicPr>
      <xdr:blipFill>
        <a:blip xmlns:r="http://schemas.openxmlformats.org/officeDocument/2006/relationships" r:embed="rId188" r:link="rId18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51776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169</xdr:row>
      <xdr:rowOff>25400</xdr:rowOff>
    </xdr:from>
    <xdr:to>
      <xdr:col>0</xdr:col>
      <xdr:colOff>269875</xdr:colOff>
      <xdr:row>169</xdr:row>
      <xdr:rowOff>269875</xdr:rowOff>
    </xdr:to>
    <xdr:pic>
      <xdr:nvPicPr>
        <xdr:cNvPr id="3912" name="图片 3911"/>
        <xdr:cNvPicPr>
          <a:picLocks/>
        </xdr:cNvPicPr>
      </xdr:nvPicPr>
      <xdr:blipFill>
        <a:blip xmlns:r="http://schemas.openxmlformats.org/officeDocument/2006/relationships" r:embed="rId188" r:link="rId18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54729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256</xdr:row>
      <xdr:rowOff>25400</xdr:rowOff>
    </xdr:from>
    <xdr:to>
      <xdr:col>0</xdr:col>
      <xdr:colOff>269875</xdr:colOff>
      <xdr:row>256</xdr:row>
      <xdr:rowOff>269875</xdr:rowOff>
    </xdr:to>
    <xdr:pic>
      <xdr:nvPicPr>
        <xdr:cNvPr id="3913" name="图片 3912"/>
        <xdr:cNvPicPr>
          <a:picLocks/>
        </xdr:cNvPicPr>
      </xdr:nvPicPr>
      <xdr:blipFill>
        <a:blip xmlns:r="http://schemas.openxmlformats.org/officeDocument/2006/relationships" r:embed="rId11" r:link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57682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257</xdr:row>
      <xdr:rowOff>25400</xdr:rowOff>
    </xdr:from>
    <xdr:to>
      <xdr:col>0</xdr:col>
      <xdr:colOff>269875</xdr:colOff>
      <xdr:row>257</xdr:row>
      <xdr:rowOff>269875</xdr:rowOff>
    </xdr:to>
    <xdr:pic>
      <xdr:nvPicPr>
        <xdr:cNvPr id="3914" name="图片 3913"/>
        <xdr:cNvPicPr>
          <a:picLocks/>
        </xdr:cNvPicPr>
      </xdr:nvPicPr>
      <xdr:blipFill>
        <a:blip xmlns:r="http://schemas.openxmlformats.org/officeDocument/2006/relationships" r:embed="rId11" r:link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60634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258</xdr:row>
      <xdr:rowOff>25400</xdr:rowOff>
    </xdr:from>
    <xdr:to>
      <xdr:col>0</xdr:col>
      <xdr:colOff>269875</xdr:colOff>
      <xdr:row>258</xdr:row>
      <xdr:rowOff>269875</xdr:rowOff>
    </xdr:to>
    <xdr:pic>
      <xdr:nvPicPr>
        <xdr:cNvPr id="3915" name="图片 3914"/>
        <xdr:cNvPicPr>
          <a:picLocks/>
        </xdr:cNvPicPr>
      </xdr:nvPicPr>
      <xdr:blipFill>
        <a:blip xmlns:r="http://schemas.openxmlformats.org/officeDocument/2006/relationships" r:embed="rId59" r:link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63587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41</xdr:row>
      <xdr:rowOff>25400</xdr:rowOff>
    </xdr:from>
    <xdr:to>
      <xdr:col>0</xdr:col>
      <xdr:colOff>269875</xdr:colOff>
      <xdr:row>41</xdr:row>
      <xdr:rowOff>269875</xdr:rowOff>
    </xdr:to>
    <xdr:pic>
      <xdr:nvPicPr>
        <xdr:cNvPr id="3916" name="图片 3915"/>
        <xdr:cNvPicPr>
          <a:picLocks/>
        </xdr:cNvPicPr>
      </xdr:nvPicPr>
      <xdr:blipFill>
        <a:blip xmlns:r="http://schemas.openxmlformats.org/officeDocument/2006/relationships" r:embed="rId29" r:link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66540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108</xdr:row>
      <xdr:rowOff>25400</xdr:rowOff>
    </xdr:from>
    <xdr:to>
      <xdr:col>0</xdr:col>
      <xdr:colOff>269875</xdr:colOff>
      <xdr:row>108</xdr:row>
      <xdr:rowOff>269875</xdr:rowOff>
    </xdr:to>
    <xdr:pic>
      <xdr:nvPicPr>
        <xdr:cNvPr id="3917" name="图片 3916"/>
        <xdr:cNvPicPr>
          <a:picLocks/>
        </xdr:cNvPicPr>
      </xdr:nvPicPr>
      <xdr:blipFill>
        <a:blip xmlns:r="http://schemas.openxmlformats.org/officeDocument/2006/relationships" r:embed="rId29" r:link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69493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261</xdr:row>
      <xdr:rowOff>25400</xdr:rowOff>
    </xdr:from>
    <xdr:to>
      <xdr:col>0</xdr:col>
      <xdr:colOff>269875</xdr:colOff>
      <xdr:row>261</xdr:row>
      <xdr:rowOff>269875</xdr:rowOff>
    </xdr:to>
    <xdr:pic>
      <xdr:nvPicPr>
        <xdr:cNvPr id="3918" name="图片 3917"/>
        <xdr:cNvPicPr>
          <a:picLocks/>
        </xdr:cNvPicPr>
      </xdr:nvPicPr>
      <xdr:blipFill>
        <a:blip xmlns:r="http://schemas.openxmlformats.org/officeDocument/2006/relationships" r:embed="rId127" r:link="rId1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72445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262</xdr:row>
      <xdr:rowOff>25400</xdr:rowOff>
    </xdr:from>
    <xdr:to>
      <xdr:col>0</xdr:col>
      <xdr:colOff>269875</xdr:colOff>
      <xdr:row>262</xdr:row>
      <xdr:rowOff>269875</xdr:rowOff>
    </xdr:to>
    <xdr:pic>
      <xdr:nvPicPr>
        <xdr:cNvPr id="3919" name="图片 3918"/>
        <xdr:cNvPicPr>
          <a:picLocks/>
        </xdr:cNvPicPr>
      </xdr:nvPicPr>
      <xdr:blipFill>
        <a:blip xmlns:r="http://schemas.openxmlformats.org/officeDocument/2006/relationships" r:embed="rId63" r:link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75398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263</xdr:row>
      <xdr:rowOff>25400</xdr:rowOff>
    </xdr:from>
    <xdr:to>
      <xdr:col>0</xdr:col>
      <xdr:colOff>269875</xdr:colOff>
      <xdr:row>263</xdr:row>
      <xdr:rowOff>269875</xdr:rowOff>
    </xdr:to>
    <xdr:pic>
      <xdr:nvPicPr>
        <xdr:cNvPr id="3920" name="图片 3919"/>
        <xdr:cNvPicPr>
          <a:picLocks/>
        </xdr:cNvPicPr>
      </xdr:nvPicPr>
      <xdr:blipFill>
        <a:blip xmlns:r="http://schemas.openxmlformats.org/officeDocument/2006/relationships" r:embed="rId230" r:link="rId2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7835125"/>
          <a:ext cx="244475" cy="2444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0</xdr:row>
          <xdr:rowOff>19050</xdr:rowOff>
        </xdr:from>
        <xdr:to>
          <xdr:col>1</xdr:col>
          <xdr:colOff>914400</xdr:colOff>
          <xdr:row>1</xdr:row>
          <xdr:rowOff>9525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update icon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25400</xdr:colOff>
      <xdr:row>38</xdr:row>
      <xdr:rowOff>25400</xdr:rowOff>
    </xdr:from>
    <xdr:to>
      <xdr:col>0</xdr:col>
      <xdr:colOff>269875</xdr:colOff>
      <xdr:row>38</xdr:row>
      <xdr:rowOff>269875</xdr:rowOff>
    </xdr:to>
    <xdr:pic>
      <xdr:nvPicPr>
        <xdr:cNvPr id="2" name="图片 1"/>
        <xdr:cNvPicPr>
          <a:picLocks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730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42</xdr:row>
      <xdr:rowOff>25400</xdr:rowOff>
    </xdr:from>
    <xdr:to>
      <xdr:col>0</xdr:col>
      <xdr:colOff>269875</xdr:colOff>
      <xdr:row>42</xdr:row>
      <xdr:rowOff>269875</xdr:rowOff>
    </xdr:to>
    <xdr:pic>
      <xdr:nvPicPr>
        <xdr:cNvPr id="3" name="图片 2"/>
        <xdr:cNvPicPr>
          <a:picLocks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683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50</xdr:row>
      <xdr:rowOff>25400</xdr:rowOff>
    </xdr:from>
    <xdr:to>
      <xdr:col>0</xdr:col>
      <xdr:colOff>269875</xdr:colOff>
      <xdr:row>50</xdr:row>
      <xdr:rowOff>269875</xdr:rowOff>
    </xdr:to>
    <xdr:pic>
      <xdr:nvPicPr>
        <xdr:cNvPr id="4" name="图片 3"/>
        <xdr:cNvPicPr>
          <a:picLocks/>
        </xdr:cNvPicPr>
      </xdr:nvPicPr>
      <xdr:blipFill>
        <a:blip xmlns:r="http://schemas.openxmlformats.org/officeDocument/2006/relationships" r:embed="rId3" r:link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0636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55</xdr:row>
      <xdr:rowOff>25400</xdr:rowOff>
    </xdr:from>
    <xdr:to>
      <xdr:col>0</xdr:col>
      <xdr:colOff>269875</xdr:colOff>
      <xdr:row>55</xdr:row>
      <xdr:rowOff>269875</xdr:rowOff>
    </xdr:to>
    <xdr:pic>
      <xdr:nvPicPr>
        <xdr:cNvPr id="5" name="图片 4"/>
        <xdr:cNvPicPr>
          <a:picLocks/>
        </xdr:cNvPicPr>
      </xdr:nvPicPr>
      <xdr:blipFill>
        <a:blip xmlns:r="http://schemas.openxmlformats.org/officeDocument/2006/relationships" r:embed="rId3" r:link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3589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</xdr:row>
      <xdr:rowOff>25400</xdr:rowOff>
    </xdr:from>
    <xdr:to>
      <xdr:col>0</xdr:col>
      <xdr:colOff>269875</xdr:colOff>
      <xdr:row>2</xdr:row>
      <xdr:rowOff>269875</xdr:rowOff>
    </xdr:to>
    <xdr:pic>
      <xdr:nvPicPr>
        <xdr:cNvPr id="6" name="图片 5"/>
        <xdr:cNvPicPr>
          <a:picLocks/>
        </xdr:cNvPicPr>
      </xdr:nvPicPr>
      <xdr:blipFill>
        <a:blip xmlns:r="http://schemas.openxmlformats.org/officeDocument/2006/relationships" r:embed="rId5" r:link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6541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</xdr:row>
      <xdr:rowOff>25400</xdr:rowOff>
    </xdr:from>
    <xdr:to>
      <xdr:col>0</xdr:col>
      <xdr:colOff>269875</xdr:colOff>
      <xdr:row>14</xdr:row>
      <xdr:rowOff>269875</xdr:rowOff>
    </xdr:to>
    <xdr:pic>
      <xdr:nvPicPr>
        <xdr:cNvPr id="7" name="图片 6"/>
        <xdr:cNvPicPr>
          <a:picLocks/>
        </xdr:cNvPicPr>
      </xdr:nvPicPr>
      <xdr:blipFill>
        <a:blip xmlns:r="http://schemas.openxmlformats.org/officeDocument/2006/relationships" r:embed="rId5" r:link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85</xdr:row>
      <xdr:rowOff>25400</xdr:rowOff>
    </xdr:from>
    <xdr:to>
      <xdr:col>0</xdr:col>
      <xdr:colOff>269875</xdr:colOff>
      <xdr:row>85</xdr:row>
      <xdr:rowOff>269875</xdr:rowOff>
    </xdr:to>
    <xdr:pic>
      <xdr:nvPicPr>
        <xdr:cNvPr id="8" name="图片 7"/>
        <xdr:cNvPicPr>
          <a:picLocks/>
        </xdr:cNvPicPr>
      </xdr:nvPicPr>
      <xdr:blipFill>
        <a:blip xmlns:r="http://schemas.openxmlformats.org/officeDocument/2006/relationships" r:embed="rId7" r:link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2447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93</xdr:row>
      <xdr:rowOff>25400</xdr:rowOff>
    </xdr:from>
    <xdr:to>
      <xdr:col>0</xdr:col>
      <xdr:colOff>269875</xdr:colOff>
      <xdr:row>93</xdr:row>
      <xdr:rowOff>269875</xdr:rowOff>
    </xdr:to>
    <xdr:pic>
      <xdr:nvPicPr>
        <xdr:cNvPr id="9" name="图片 8"/>
        <xdr:cNvPicPr>
          <a:picLocks/>
        </xdr:cNvPicPr>
      </xdr:nvPicPr>
      <xdr:blipFill>
        <a:blip xmlns:r="http://schemas.openxmlformats.org/officeDocument/2006/relationships" r:embed="rId9" r:link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5400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81</xdr:row>
      <xdr:rowOff>25400</xdr:rowOff>
    </xdr:from>
    <xdr:to>
      <xdr:col>0</xdr:col>
      <xdr:colOff>269875</xdr:colOff>
      <xdr:row>81</xdr:row>
      <xdr:rowOff>269875</xdr:rowOff>
    </xdr:to>
    <xdr:pic>
      <xdr:nvPicPr>
        <xdr:cNvPr id="10" name="图片 9"/>
        <xdr:cNvPicPr>
          <a:picLocks/>
        </xdr:cNvPicPr>
      </xdr:nvPicPr>
      <xdr:blipFill>
        <a:blip xmlns:r="http://schemas.openxmlformats.org/officeDocument/2006/relationships" r:embed="rId11" r:link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8352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86</xdr:row>
      <xdr:rowOff>25400</xdr:rowOff>
    </xdr:from>
    <xdr:to>
      <xdr:col>0</xdr:col>
      <xdr:colOff>269875</xdr:colOff>
      <xdr:row>86</xdr:row>
      <xdr:rowOff>269875</xdr:rowOff>
    </xdr:to>
    <xdr:pic>
      <xdr:nvPicPr>
        <xdr:cNvPr id="11" name="图片 10"/>
        <xdr:cNvPicPr>
          <a:picLocks/>
        </xdr:cNvPicPr>
      </xdr:nvPicPr>
      <xdr:blipFill>
        <a:blip xmlns:r="http://schemas.openxmlformats.org/officeDocument/2006/relationships" r:embed="rId11" r:link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1305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26</xdr:row>
      <xdr:rowOff>25400</xdr:rowOff>
    </xdr:from>
    <xdr:to>
      <xdr:col>0</xdr:col>
      <xdr:colOff>269875</xdr:colOff>
      <xdr:row>26</xdr:row>
      <xdr:rowOff>269875</xdr:rowOff>
    </xdr:to>
    <xdr:pic>
      <xdr:nvPicPr>
        <xdr:cNvPr id="12" name="图片 11"/>
        <xdr:cNvPicPr>
          <a:picLocks/>
        </xdr:cNvPicPr>
      </xdr:nvPicPr>
      <xdr:blipFill>
        <a:blip xmlns:r="http://schemas.openxmlformats.org/officeDocument/2006/relationships" r:embed="rId13" r:link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4258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34</xdr:row>
      <xdr:rowOff>25400</xdr:rowOff>
    </xdr:from>
    <xdr:to>
      <xdr:col>0</xdr:col>
      <xdr:colOff>269875</xdr:colOff>
      <xdr:row>34</xdr:row>
      <xdr:rowOff>269875</xdr:rowOff>
    </xdr:to>
    <xdr:pic>
      <xdr:nvPicPr>
        <xdr:cNvPr id="13" name="图片 12"/>
        <xdr:cNvPicPr>
          <a:picLocks/>
        </xdr:cNvPicPr>
      </xdr:nvPicPr>
      <xdr:blipFill>
        <a:blip xmlns:r="http://schemas.openxmlformats.org/officeDocument/2006/relationships" r:embed="rId13" r:link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7211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22</xdr:row>
      <xdr:rowOff>25400</xdr:rowOff>
    </xdr:from>
    <xdr:to>
      <xdr:col>0</xdr:col>
      <xdr:colOff>269875</xdr:colOff>
      <xdr:row>22</xdr:row>
      <xdr:rowOff>269875</xdr:rowOff>
    </xdr:to>
    <xdr:pic>
      <xdr:nvPicPr>
        <xdr:cNvPr id="14" name="图片 13"/>
        <xdr:cNvPicPr>
          <a:picLocks/>
        </xdr:cNvPicPr>
      </xdr:nvPicPr>
      <xdr:blipFill>
        <a:blip xmlns:r="http://schemas.openxmlformats.org/officeDocument/2006/relationships" r:embed="rId15" r:link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0163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39</xdr:row>
      <xdr:rowOff>25400</xdr:rowOff>
    </xdr:from>
    <xdr:to>
      <xdr:col>0</xdr:col>
      <xdr:colOff>269875</xdr:colOff>
      <xdr:row>39</xdr:row>
      <xdr:rowOff>269875</xdr:rowOff>
    </xdr:to>
    <xdr:pic>
      <xdr:nvPicPr>
        <xdr:cNvPr id="15" name="图片 14"/>
        <xdr:cNvPicPr>
          <a:picLocks/>
        </xdr:cNvPicPr>
      </xdr:nvPicPr>
      <xdr:blipFill>
        <a:blip xmlns:r="http://schemas.openxmlformats.org/officeDocument/2006/relationships" r:embed="rId15" r:link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3116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</xdr:row>
      <xdr:rowOff>25400</xdr:rowOff>
    </xdr:from>
    <xdr:to>
      <xdr:col>0</xdr:col>
      <xdr:colOff>269875</xdr:colOff>
      <xdr:row>4</xdr:row>
      <xdr:rowOff>269875</xdr:rowOff>
    </xdr:to>
    <xdr:pic>
      <xdr:nvPicPr>
        <xdr:cNvPr id="16" name="图片 15"/>
        <xdr:cNvPicPr>
          <a:picLocks/>
        </xdr:cNvPicPr>
      </xdr:nvPicPr>
      <xdr:blipFill>
        <a:blip xmlns:r="http://schemas.openxmlformats.org/officeDocument/2006/relationships" r:embed="rId17" r:link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6069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17</xdr:row>
      <xdr:rowOff>25400</xdr:rowOff>
    </xdr:from>
    <xdr:to>
      <xdr:col>0</xdr:col>
      <xdr:colOff>269875</xdr:colOff>
      <xdr:row>17</xdr:row>
      <xdr:rowOff>269875</xdr:rowOff>
    </xdr:to>
    <xdr:pic>
      <xdr:nvPicPr>
        <xdr:cNvPr id="17" name="图片 16"/>
        <xdr:cNvPicPr>
          <a:picLocks/>
        </xdr:cNvPicPr>
      </xdr:nvPicPr>
      <xdr:blipFill>
        <a:blip xmlns:r="http://schemas.openxmlformats.org/officeDocument/2006/relationships" r:embed="rId17" r:link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9022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102</xdr:row>
      <xdr:rowOff>25400</xdr:rowOff>
    </xdr:from>
    <xdr:to>
      <xdr:col>0</xdr:col>
      <xdr:colOff>269875</xdr:colOff>
      <xdr:row>102</xdr:row>
      <xdr:rowOff>269875</xdr:rowOff>
    </xdr:to>
    <xdr:pic>
      <xdr:nvPicPr>
        <xdr:cNvPr id="18" name="图片 17"/>
        <xdr:cNvPicPr>
          <a:picLocks/>
        </xdr:cNvPicPr>
      </xdr:nvPicPr>
      <xdr:blipFill>
        <a:blip xmlns:r="http://schemas.openxmlformats.org/officeDocument/2006/relationships" r:embed="rId19" r:link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974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</xdr:row>
      <xdr:rowOff>25400</xdr:rowOff>
    </xdr:from>
    <xdr:to>
      <xdr:col>0</xdr:col>
      <xdr:colOff>269875</xdr:colOff>
      <xdr:row>9</xdr:row>
      <xdr:rowOff>269875</xdr:rowOff>
    </xdr:to>
    <xdr:pic>
      <xdr:nvPicPr>
        <xdr:cNvPr id="19" name="图片 18"/>
        <xdr:cNvPicPr>
          <a:picLocks/>
        </xdr:cNvPicPr>
      </xdr:nvPicPr>
      <xdr:blipFill>
        <a:blip xmlns:r="http://schemas.openxmlformats.org/officeDocument/2006/relationships" r:embed="rId21" r:link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4927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23</xdr:row>
      <xdr:rowOff>25400</xdr:rowOff>
    </xdr:from>
    <xdr:to>
      <xdr:col>0</xdr:col>
      <xdr:colOff>269875</xdr:colOff>
      <xdr:row>23</xdr:row>
      <xdr:rowOff>269875</xdr:rowOff>
    </xdr:to>
    <xdr:pic>
      <xdr:nvPicPr>
        <xdr:cNvPr id="20" name="图片 19"/>
        <xdr:cNvPicPr>
          <a:picLocks/>
        </xdr:cNvPicPr>
      </xdr:nvPicPr>
      <xdr:blipFill>
        <a:blip xmlns:r="http://schemas.openxmlformats.org/officeDocument/2006/relationships" r:embed="rId21" r:link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7880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44</xdr:row>
      <xdr:rowOff>25400</xdr:rowOff>
    </xdr:from>
    <xdr:to>
      <xdr:col>0</xdr:col>
      <xdr:colOff>269875</xdr:colOff>
      <xdr:row>44</xdr:row>
      <xdr:rowOff>269875</xdr:rowOff>
    </xdr:to>
    <xdr:pic>
      <xdr:nvPicPr>
        <xdr:cNvPr id="21" name="图片 20"/>
        <xdr:cNvPicPr>
          <a:picLocks/>
        </xdr:cNvPicPr>
      </xdr:nvPicPr>
      <xdr:blipFill>
        <a:blip xmlns:r="http://schemas.openxmlformats.org/officeDocument/2006/relationships" r:embed="rId23" r:link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0833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47</xdr:row>
      <xdr:rowOff>25400</xdr:rowOff>
    </xdr:from>
    <xdr:to>
      <xdr:col>0</xdr:col>
      <xdr:colOff>269875</xdr:colOff>
      <xdr:row>47</xdr:row>
      <xdr:rowOff>269875</xdr:rowOff>
    </xdr:to>
    <xdr:pic>
      <xdr:nvPicPr>
        <xdr:cNvPr id="22" name="图片 21"/>
        <xdr:cNvPicPr>
          <a:picLocks/>
        </xdr:cNvPicPr>
      </xdr:nvPicPr>
      <xdr:blipFill>
        <a:blip xmlns:r="http://schemas.openxmlformats.org/officeDocument/2006/relationships" r:embed="rId23" r:link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3785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35</xdr:row>
      <xdr:rowOff>25400</xdr:rowOff>
    </xdr:from>
    <xdr:to>
      <xdr:col>0</xdr:col>
      <xdr:colOff>269875</xdr:colOff>
      <xdr:row>35</xdr:row>
      <xdr:rowOff>269875</xdr:rowOff>
    </xdr:to>
    <xdr:pic>
      <xdr:nvPicPr>
        <xdr:cNvPr id="23" name="图片 22"/>
        <xdr:cNvPicPr>
          <a:picLocks/>
        </xdr:cNvPicPr>
      </xdr:nvPicPr>
      <xdr:blipFill>
        <a:blip xmlns:r="http://schemas.openxmlformats.org/officeDocument/2006/relationships" r:embed="rId25" r:link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6738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45</xdr:row>
      <xdr:rowOff>25400</xdr:rowOff>
    </xdr:from>
    <xdr:to>
      <xdr:col>0</xdr:col>
      <xdr:colOff>269875</xdr:colOff>
      <xdr:row>45</xdr:row>
      <xdr:rowOff>269875</xdr:rowOff>
    </xdr:to>
    <xdr:pic>
      <xdr:nvPicPr>
        <xdr:cNvPr id="24" name="图片 23"/>
        <xdr:cNvPicPr>
          <a:picLocks/>
        </xdr:cNvPicPr>
      </xdr:nvPicPr>
      <xdr:blipFill>
        <a:blip xmlns:r="http://schemas.openxmlformats.org/officeDocument/2006/relationships" r:embed="rId25" r:link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9691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98</xdr:row>
      <xdr:rowOff>25400</xdr:rowOff>
    </xdr:from>
    <xdr:to>
      <xdr:col>0</xdr:col>
      <xdr:colOff>269875</xdr:colOff>
      <xdr:row>98</xdr:row>
      <xdr:rowOff>269875</xdr:rowOff>
    </xdr:to>
    <xdr:pic>
      <xdr:nvPicPr>
        <xdr:cNvPr id="25" name="图片 24"/>
        <xdr:cNvPicPr>
          <a:picLocks/>
        </xdr:cNvPicPr>
      </xdr:nvPicPr>
      <xdr:blipFill>
        <a:blip xmlns:r="http://schemas.openxmlformats.org/officeDocument/2006/relationships" r:embed="rId27" r:link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2644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101</xdr:row>
      <xdr:rowOff>25400</xdr:rowOff>
    </xdr:from>
    <xdr:to>
      <xdr:col>0</xdr:col>
      <xdr:colOff>269875</xdr:colOff>
      <xdr:row>101</xdr:row>
      <xdr:rowOff>269875</xdr:rowOff>
    </xdr:to>
    <xdr:pic>
      <xdr:nvPicPr>
        <xdr:cNvPr id="26" name="图片 25"/>
        <xdr:cNvPicPr>
          <a:picLocks/>
        </xdr:cNvPicPr>
      </xdr:nvPicPr>
      <xdr:blipFill>
        <a:blip xmlns:r="http://schemas.openxmlformats.org/officeDocument/2006/relationships" r:embed="rId29" r:link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5596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49</xdr:row>
      <xdr:rowOff>25400</xdr:rowOff>
    </xdr:from>
    <xdr:to>
      <xdr:col>0</xdr:col>
      <xdr:colOff>269875</xdr:colOff>
      <xdr:row>49</xdr:row>
      <xdr:rowOff>269875</xdr:rowOff>
    </xdr:to>
    <xdr:pic>
      <xdr:nvPicPr>
        <xdr:cNvPr id="27" name="图片 26"/>
        <xdr:cNvPicPr>
          <a:picLocks/>
        </xdr:cNvPicPr>
      </xdr:nvPicPr>
      <xdr:blipFill>
        <a:blip xmlns:r="http://schemas.openxmlformats.org/officeDocument/2006/relationships" r:embed="rId31" r:link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8549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66</xdr:row>
      <xdr:rowOff>25400</xdr:rowOff>
    </xdr:from>
    <xdr:to>
      <xdr:col>0</xdr:col>
      <xdr:colOff>269875</xdr:colOff>
      <xdr:row>66</xdr:row>
      <xdr:rowOff>269875</xdr:rowOff>
    </xdr:to>
    <xdr:pic>
      <xdr:nvPicPr>
        <xdr:cNvPr id="28" name="图片 27"/>
        <xdr:cNvPicPr>
          <a:picLocks/>
        </xdr:cNvPicPr>
      </xdr:nvPicPr>
      <xdr:blipFill>
        <a:blip xmlns:r="http://schemas.openxmlformats.org/officeDocument/2006/relationships" r:embed="rId27" r:link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1502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72</xdr:row>
      <xdr:rowOff>25400</xdr:rowOff>
    </xdr:from>
    <xdr:to>
      <xdr:col>0</xdr:col>
      <xdr:colOff>269875</xdr:colOff>
      <xdr:row>72</xdr:row>
      <xdr:rowOff>269875</xdr:rowOff>
    </xdr:to>
    <xdr:pic>
      <xdr:nvPicPr>
        <xdr:cNvPr id="29" name="图片 28"/>
        <xdr:cNvPicPr>
          <a:picLocks/>
        </xdr:cNvPicPr>
      </xdr:nvPicPr>
      <xdr:blipFill>
        <a:blip xmlns:r="http://schemas.openxmlformats.org/officeDocument/2006/relationships" r:embed="rId27" r:link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4455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24</xdr:row>
      <xdr:rowOff>25400</xdr:rowOff>
    </xdr:from>
    <xdr:to>
      <xdr:col>0</xdr:col>
      <xdr:colOff>269875</xdr:colOff>
      <xdr:row>24</xdr:row>
      <xdr:rowOff>269875</xdr:rowOff>
    </xdr:to>
    <xdr:pic>
      <xdr:nvPicPr>
        <xdr:cNvPr id="30" name="图片 29"/>
        <xdr:cNvPicPr>
          <a:picLocks/>
        </xdr:cNvPicPr>
      </xdr:nvPicPr>
      <xdr:blipFill>
        <a:blip xmlns:r="http://schemas.openxmlformats.org/officeDocument/2006/relationships" r:embed="rId31" r:link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7407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41</xdr:row>
      <xdr:rowOff>25400</xdr:rowOff>
    </xdr:from>
    <xdr:to>
      <xdr:col>0</xdr:col>
      <xdr:colOff>269875</xdr:colOff>
      <xdr:row>41</xdr:row>
      <xdr:rowOff>269875</xdr:rowOff>
    </xdr:to>
    <xdr:pic>
      <xdr:nvPicPr>
        <xdr:cNvPr id="31" name="图片 30"/>
        <xdr:cNvPicPr>
          <a:picLocks/>
        </xdr:cNvPicPr>
      </xdr:nvPicPr>
      <xdr:blipFill>
        <a:blip xmlns:r="http://schemas.openxmlformats.org/officeDocument/2006/relationships" r:embed="rId31" r:link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90360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61</xdr:row>
      <xdr:rowOff>25400</xdr:rowOff>
    </xdr:from>
    <xdr:to>
      <xdr:col>0</xdr:col>
      <xdr:colOff>269875</xdr:colOff>
      <xdr:row>61</xdr:row>
      <xdr:rowOff>269875</xdr:rowOff>
    </xdr:to>
    <xdr:pic>
      <xdr:nvPicPr>
        <xdr:cNvPr id="32" name="图片 31"/>
        <xdr:cNvPicPr>
          <a:picLocks/>
        </xdr:cNvPicPr>
      </xdr:nvPicPr>
      <xdr:blipFill>
        <a:blip xmlns:r="http://schemas.openxmlformats.org/officeDocument/2006/relationships" r:embed="rId13" r:link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93313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60</xdr:row>
      <xdr:rowOff>25400</xdr:rowOff>
    </xdr:from>
    <xdr:to>
      <xdr:col>0</xdr:col>
      <xdr:colOff>269875</xdr:colOff>
      <xdr:row>60</xdr:row>
      <xdr:rowOff>269875</xdr:rowOff>
    </xdr:to>
    <xdr:pic>
      <xdr:nvPicPr>
        <xdr:cNvPr id="33" name="图片 32"/>
        <xdr:cNvPicPr>
          <a:picLocks/>
        </xdr:cNvPicPr>
      </xdr:nvPicPr>
      <xdr:blipFill>
        <a:blip xmlns:r="http://schemas.openxmlformats.org/officeDocument/2006/relationships" r:embed="rId33" r:link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96266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65</xdr:row>
      <xdr:rowOff>25400</xdr:rowOff>
    </xdr:from>
    <xdr:to>
      <xdr:col>0</xdr:col>
      <xdr:colOff>269875</xdr:colOff>
      <xdr:row>65</xdr:row>
      <xdr:rowOff>269875</xdr:rowOff>
    </xdr:to>
    <xdr:pic>
      <xdr:nvPicPr>
        <xdr:cNvPr id="34" name="图片 33"/>
        <xdr:cNvPicPr>
          <a:picLocks/>
        </xdr:cNvPicPr>
      </xdr:nvPicPr>
      <xdr:blipFill>
        <a:blip xmlns:r="http://schemas.openxmlformats.org/officeDocument/2006/relationships" r:embed="rId21" r:link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99218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</xdr:row>
      <xdr:rowOff>25400</xdr:rowOff>
    </xdr:from>
    <xdr:to>
      <xdr:col>0</xdr:col>
      <xdr:colOff>269875</xdr:colOff>
      <xdr:row>10</xdr:row>
      <xdr:rowOff>269875</xdr:rowOff>
    </xdr:to>
    <xdr:pic>
      <xdr:nvPicPr>
        <xdr:cNvPr id="35" name="图片 34"/>
        <xdr:cNvPicPr>
          <a:picLocks/>
        </xdr:cNvPicPr>
      </xdr:nvPicPr>
      <xdr:blipFill>
        <a:blip xmlns:r="http://schemas.openxmlformats.org/officeDocument/2006/relationships" r:embed="rId35" r:link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02171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27</xdr:row>
      <xdr:rowOff>25400</xdr:rowOff>
    </xdr:from>
    <xdr:to>
      <xdr:col>0</xdr:col>
      <xdr:colOff>269875</xdr:colOff>
      <xdr:row>27</xdr:row>
      <xdr:rowOff>269875</xdr:rowOff>
    </xdr:to>
    <xdr:pic>
      <xdr:nvPicPr>
        <xdr:cNvPr id="36" name="图片 35"/>
        <xdr:cNvPicPr>
          <a:picLocks/>
        </xdr:cNvPicPr>
      </xdr:nvPicPr>
      <xdr:blipFill>
        <a:blip xmlns:r="http://schemas.openxmlformats.org/officeDocument/2006/relationships" r:embed="rId35" r:link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05124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80</xdr:row>
      <xdr:rowOff>25400</xdr:rowOff>
    </xdr:from>
    <xdr:to>
      <xdr:col>0</xdr:col>
      <xdr:colOff>269875</xdr:colOff>
      <xdr:row>80</xdr:row>
      <xdr:rowOff>269875</xdr:rowOff>
    </xdr:to>
    <xdr:pic>
      <xdr:nvPicPr>
        <xdr:cNvPr id="37" name="图片 36"/>
        <xdr:cNvPicPr>
          <a:picLocks/>
        </xdr:cNvPicPr>
      </xdr:nvPicPr>
      <xdr:blipFill>
        <a:blip xmlns:r="http://schemas.openxmlformats.org/officeDocument/2006/relationships" r:embed="rId37" r:link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08077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83</xdr:row>
      <xdr:rowOff>25400</xdr:rowOff>
    </xdr:from>
    <xdr:to>
      <xdr:col>0</xdr:col>
      <xdr:colOff>269875</xdr:colOff>
      <xdr:row>83</xdr:row>
      <xdr:rowOff>269875</xdr:rowOff>
    </xdr:to>
    <xdr:pic>
      <xdr:nvPicPr>
        <xdr:cNvPr id="38" name="图片 37"/>
        <xdr:cNvPicPr>
          <a:picLocks/>
        </xdr:cNvPicPr>
      </xdr:nvPicPr>
      <xdr:blipFill>
        <a:blip xmlns:r="http://schemas.openxmlformats.org/officeDocument/2006/relationships" r:embed="rId37" r:link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11029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96</xdr:row>
      <xdr:rowOff>25400</xdr:rowOff>
    </xdr:from>
    <xdr:to>
      <xdr:col>0</xdr:col>
      <xdr:colOff>269875</xdr:colOff>
      <xdr:row>96</xdr:row>
      <xdr:rowOff>269875</xdr:rowOff>
    </xdr:to>
    <xdr:pic>
      <xdr:nvPicPr>
        <xdr:cNvPr id="39" name="图片 38"/>
        <xdr:cNvPicPr>
          <a:picLocks/>
        </xdr:cNvPicPr>
      </xdr:nvPicPr>
      <xdr:blipFill>
        <a:blip xmlns:r="http://schemas.openxmlformats.org/officeDocument/2006/relationships" r:embed="rId39" r:link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13982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76</xdr:row>
      <xdr:rowOff>25400</xdr:rowOff>
    </xdr:from>
    <xdr:to>
      <xdr:col>0</xdr:col>
      <xdr:colOff>269875</xdr:colOff>
      <xdr:row>76</xdr:row>
      <xdr:rowOff>269875</xdr:rowOff>
    </xdr:to>
    <xdr:pic>
      <xdr:nvPicPr>
        <xdr:cNvPr id="40" name="图片 39"/>
        <xdr:cNvPicPr>
          <a:picLocks/>
        </xdr:cNvPicPr>
      </xdr:nvPicPr>
      <xdr:blipFill>
        <a:blip xmlns:r="http://schemas.openxmlformats.org/officeDocument/2006/relationships" r:embed="rId29" r:link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16935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77</xdr:row>
      <xdr:rowOff>25400</xdr:rowOff>
    </xdr:from>
    <xdr:to>
      <xdr:col>0</xdr:col>
      <xdr:colOff>269875</xdr:colOff>
      <xdr:row>77</xdr:row>
      <xdr:rowOff>269875</xdr:rowOff>
    </xdr:to>
    <xdr:pic>
      <xdr:nvPicPr>
        <xdr:cNvPr id="41" name="图片 40"/>
        <xdr:cNvPicPr>
          <a:picLocks/>
        </xdr:cNvPicPr>
      </xdr:nvPicPr>
      <xdr:blipFill>
        <a:blip xmlns:r="http://schemas.openxmlformats.org/officeDocument/2006/relationships" r:embed="rId29" r:link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19888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31</xdr:row>
      <xdr:rowOff>25400</xdr:rowOff>
    </xdr:from>
    <xdr:to>
      <xdr:col>0</xdr:col>
      <xdr:colOff>269875</xdr:colOff>
      <xdr:row>31</xdr:row>
      <xdr:rowOff>269875</xdr:rowOff>
    </xdr:to>
    <xdr:pic>
      <xdr:nvPicPr>
        <xdr:cNvPr id="42" name="图片 41"/>
        <xdr:cNvPicPr>
          <a:picLocks/>
        </xdr:cNvPicPr>
      </xdr:nvPicPr>
      <xdr:blipFill>
        <a:blip xmlns:r="http://schemas.openxmlformats.org/officeDocument/2006/relationships" r:embed="rId33" r:link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2840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110</xdr:row>
      <xdr:rowOff>25400</xdr:rowOff>
    </xdr:from>
    <xdr:to>
      <xdr:col>0</xdr:col>
      <xdr:colOff>269875</xdr:colOff>
      <xdr:row>110</xdr:row>
      <xdr:rowOff>269875</xdr:rowOff>
    </xdr:to>
    <xdr:pic>
      <xdr:nvPicPr>
        <xdr:cNvPr id="43" name="图片 42"/>
        <xdr:cNvPicPr>
          <a:picLocks/>
        </xdr:cNvPicPr>
      </xdr:nvPicPr>
      <xdr:blipFill>
        <a:blip xmlns:r="http://schemas.openxmlformats.org/officeDocument/2006/relationships" r:embed="rId41" r:link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5793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63</xdr:row>
      <xdr:rowOff>25400</xdr:rowOff>
    </xdr:from>
    <xdr:to>
      <xdr:col>0</xdr:col>
      <xdr:colOff>269875</xdr:colOff>
      <xdr:row>63</xdr:row>
      <xdr:rowOff>269875</xdr:rowOff>
    </xdr:to>
    <xdr:pic>
      <xdr:nvPicPr>
        <xdr:cNvPr id="44" name="图片 43"/>
        <xdr:cNvPicPr>
          <a:picLocks/>
        </xdr:cNvPicPr>
      </xdr:nvPicPr>
      <xdr:blipFill>
        <a:blip xmlns:r="http://schemas.openxmlformats.org/officeDocument/2006/relationships" r:embed="rId39" r:link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8746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70</xdr:row>
      <xdr:rowOff>25400</xdr:rowOff>
    </xdr:from>
    <xdr:to>
      <xdr:col>0</xdr:col>
      <xdr:colOff>269875</xdr:colOff>
      <xdr:row>70</xdr:row>
      <xdr:rowOff>269875</xdr:rowOff>
    </xdr:to>
    <xdr:pic>
      <xdr:nvPicPr>
        <xdr:cNvPr id="45" name="图片 44"/>
        <xdr:cNvPicPr>
          <a:picLocks/>
        </xdr:cNvPicPr>
      </xdr:nvPicPr>
      <xdr:blipFill>
        <a:blip xmlns:r="http://schemas.openxmlformats.org/officeDocument/2006/relationships" r:embed="rId39" r:link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31699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74</xdr:row>
      <xdr:rowOff>25400</xdr:rowOff>
    </xdr:from>
    <xdr:to>
      <xdr:col>0</xdr:col>
      <xdr:colOff>269875</xdr:colOff>
      <xdr:row>74</xdr:row>
      <xdr:rowOff>269875</xdr:rowOff>
    </xdr:to>
    <xdr:pic>
      <xdr:nvPicPr>
        <xdr:cNvPr id="46" name="图片 45"/>
        <xdr:cNvPicPr>
          <a:picLocks/>
        </xdr:cNvPicPr>
      </xdr:nvPicPr>
      <xdr:blipFill>
        <a:blip xmlns:r="http://schemas.openxmlformats.org/officeDocument/2006/relationships" r:embed="rId43" r:link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34651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28</xdr:row>
      <xdr:rowOff>25400</xdr:rowOff>
    </xdr:from>
    <xdr:to>
      <xdr:col>0</xdr:col>
      <xdr:colOff>269875</xdr:colOff>
      <xdr:row>28</xdr:row>
      <xdr:rowOff>269875</xdr:rowOff>
    </xdr:to>
    <xdr:pic>
      <xdr:nvPicPr>
        <xdr:cNvPr id="47" name="图片 46"/>
        <xdr:cNvPicPr>
          <a:picLocks/>
        </xdr:cNvPicPr>
      </xdr:nvPicPr>
      <xdr:blipFill>
        <a:blip xmlns:r="http://schemas.openxmlformats.org/officeDocument/2006/relationships" r:embed="rId45" r:link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37604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36</xdr:row>
      <xdr:rowOff>25400</xdr:rowOff>
    </xdr:from>
    <xdr:to>
      <xdr:col>0</xdr:col>
      <xdr:colOff>269875</xdr:colOff>
      <xdr:row>36</xdr:row>
      <xdr:rowOff>269875</xdr:rowOff>
    </xdr:to>
    <xdr:pic>
      <xdr:nvPicPr>
        <xdr:cNvPr id="48" name="图片 47"/>
        <xdr:cNvPicPr>
          <a:picLocks/>
        </xdr:cNvPicPr>
      </xdr:nvPicPr>
      <xdr:blipFill>
        <a:blip xmlns:r="http://schemas.openxmlformats.org/officeDocument/2006/relationships" r:embed="rId45" r:link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40557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</xdr:row>
      <xdr:rowOff>25400</xdr:rowOff>
    </xdr:from>
    <xdr:to>
      <xdr:col>0</xdr:col>
      <xdr:colOff>269875</xdr:colOff>
      <xdr:row>5</xdr:row>
      <xdr:rowOff>269875</xdr:rowOff>
    </xdr:to>
    <xdr:pic>
      <xdr:nvPicPr>
        <xdr:cNvPr id="49" name="图片 48"/>
        <xdr:cNvPicPr>
          <a:picLocks/>
        </xdr:cNvPicPr>
      </xdr:nvPicPr>
      <xdr:blipFill>
        <a:blip xmlns:r="http://schemas.openxmlformats.org/officeDocument/2006/relationships" r:embed="rId47" r:link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43510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18</xdr:row>
      <xdr:rowOff>25400</xdr:rowOff>
    </xdr:from>
    <xdr:to>
      <xdr:col>0</xdr:col>
      <xdr:colOff>269875</xdr:colOff>
      <xdr:row>18</xdr:row>
      <xdr:rowOff>269875</xdr:rowOff>
    </xdr:to>
    <xdr:pic>
      <xdr:nvPicPr>
        <xdr:cNvPr id="50" name="图片 49"/>
        <xdr:cNvPicPr>
          <a:picLocks/>
        </xdr:cNvPicPr>
      </xdr:nvPicPr>
      <xdr:blipFill>
        <a:blip xmlns:r="http://schemas.openxmlformats.org/officeDocument/2006/relationships" r:embed="rId47" r:link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46462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269875</xdr:colOff>
      <xdr:row>1</xdr:row>
      <xdr:rowOff>269875</xdr:rowOff>
    </xdr:to>
    <xdr:pic>
      <xdr:nvPicPr>
        <xdr:cNvPr id="51" name="图片 50"/>
        <xdr:cNvPicPr>
          <a:picLocks/>
        </xdr:cNvPicPr>
      </xdr:nvPicPr>
      <xdr:blipFill>
        <a:blip xmlns:r="http://schemas.openxmlformats.org/officeDocument/2006/relationships" r:embed="rId33" r:link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49415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</xdr:row>
      <xdr:rowOff>25400</xdr:rowOff>
    </xdr:from>
    <xdr:to>
      <xdr:col>0</xdr:col>
      <xdr:colOff>269875</xdr:colOff>
      <xdr:row>11</xdr:row>
      <xdr:rowOff>269875</xdr:rowOff>
    </xdr:to>
    <xdr:pic>
      <xdr:nvPicPr>
        <xdr:cNvPr id="52" name="图片 51"/>
        <xdr:cNvPicPr>
          <a:picLocks/>
        </xdr:cNvPicPr>
      </xdr:nvPicPr>
      <xdr:blipFill>
        <a:blip xmlns:r="http://schemas.openxmlformats.org/officeDocument/2006/relationships" r:embed="rId33" r:link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52368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114</xdr:row>
      <xdr:rowOff>25400</xdr:rowOff>
    </xdr:from>
    <xdr:to>
      <xdr:col>0</xdr:col>
      <xdr:colOff>269875</xdr:colOff>
      <xdr:row>114</xdr:row>
      <xdr:rowOff>269875</xdr:rowOff>
    </xdr:to>
    <xdr:pic>
      <xdr:nvPicPr>
        <xdr:cNvPr id="53" name="图片 52"/>
        <xdr:cNvPicPr>
          <a:picLocks/>
        </xdr:cNvPicPr>
      </xdr:nvPicPr>
      <xdr:blipFill>
        <a:blip xmlns:r="http://schemas.openxmlformats.org/officeDocument/2006/relationships" r:embed="rId49" r:link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55321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46</xdr:row>
      <xdr:rowOff>25400</xdr:rowOff>
    </xdr:from>
    <xdr:to>
      <xdr:col>0</xdr:col>
      <xdr:colOff>269875</xdr:colOff>
      <xdr:row>46</xdr:row>
      <xdr:rowOff>269875</xdr:rowOff>
    </xdr:to>
    <xdr:pic>
      <xdr:nvPicPr>
        <xdr:cNvPr id="54" name="图片 53"/>
        <xdr:cNvPicPr>
          <a:picLocks/>
        </xdr:cNvPicPr>
      </xdr:nvPicPr>
      <xdr:blipFill>
        <a:blip xmlns:r="http://schemas.openxmlformats.org/officeDocument/2006/relationships" r:embed="rId51" r:link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58273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48</xdr:row>
      <xdr:rowOff>25400</xdr:rowOff>
    </xdr:from>
    <xdr:to>
      <xdr:col>0</xdr:col>
      <xdr:colOff>269875</xdr:colOff>
      <xdr:row>48</xdr:row>
      <xdr:rowOff>269875</xdr:rowOff>
    </xdr:to>
    <xdr:pic>
      <xdr:nvPicPr>
        <xdr:cNvPr id="55" name="图片 54"/>
        <xdr:cNvPicPr>
          <a:picLocks/>
        </xdr:cNvPicPr>
      </xdr:nvPicPr>
      <xdr:blipFill>
        <a:blip xmlns:r="http://schemas.openxmlformats.org/officeDocument/2006/relationships" r:embed="rId51" r:link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61226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92</xdr:row>
      <xdr:rowOff>25400</xdr:rowOff>
    </xdr:from>
    <xdr:to>
      <xdr:col>0</xdr:col>
      <xdr:colOff>269875</xdr:colOff>
      <xdr:row>92</xdr:row>
      <xdr:rowOff>269875</xdr:rowOff>
    </xdr:to>
    <xdr:pic>
      <xdr:nvPicPr>
        <xdr:cNvPr id="56" name="图片 55"/>
        <xdr:cNvPicPr>
          <a:picLocks/>
        </xdr:cNvPicPr>
      </xdr:nvPicPr>
      <xdr:blipFill>
        <a:blip xmlns:r="http://schemas.openxmlformats.org/officeDocument/2006/relationships" r:embed="rId53" r:link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64179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84</xdr:row>
      <xdr:rowOff>25400</xdr:rowOff>
    </xdr:from>
    <xdr:to>
      <xdr:col>0</xdr:col>
      <xdr:colOff>269875</xdr:colOff>
      <xdr:row>84</xdr:row>
      <xdr:rowOff>269875</xdr:rowOff>
    </xdr:to>
    <xdr:pic>
      <xdr:nvPicPr>
        <xdr:cNvPr id="57" name="图片 56"/>
        <xdr:cNvPicPr>
          <a:picLocks/>
        </xdr:cNvPicPr>
      </xdr:nvPicPr>
      <xdr:blipFill>
        <a:blip xmlns:r="http://schemas.openxmlformats.org/officeDocument/2006/relationships" r:embed="rId55" r:link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67132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89</xdr:row>
      <xdr:rowOff>25400</xdr:rowOff>
    </xdr:from>
    <xdr:to>
      <xdr:col>0</xdr:col>
      <xdr:colOff>269875</xdr:colOff>
      <xdr:row>89</xdr:row>
      <xdr:rowOff>269875</xdr:rowOff>
    </xdr:to>
    <xdr:pic>
      <xdr:nvPicPr>
        <xdr:cNvPr id="58" name="图片 57"/>
        <xdr:cNvPicPr>
          <a:picLocks/>
        </xdr:cNvPicPr>
      </xdr:nvPicPr>
      <xdr:blipFill>
        <a:blip xmlns:r="http://schemas.openxmlformats.org/officeDocument/2006/relationships" r:embed="rId55" r:link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70084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111</xdr:row>
      <xdr:rowOff>25400</xdr:rowOff>
    </xdr:from>
    <xdr:to>
      <xdr:col>0</xdr:col>
      <xdr:colOff>269875</xdr:colOff>
      <xdr:row>111</xdr:row>
      <xdr:rowOff>269875</xdr:rowOff>
    </xdr:to>
    <xdr:pic>
      <xdr:nvPicPr>
        <xdr:cNvPr id="59" name="图片 58"/>
        <xdr:cNvPicPr>
          <a:picLocks/>
        </xdr:cNvPicPr>
      </xdr:nvPicPr>
      <xdr:blipFill>
        <a:blip xmlns:r="http://schemas.openxmlformats.org/officeDocument/2006/relationships" r:embed="rId57" r:link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73037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79</xdr:row>
      <xdr:rowOff>25400</xdr:rowOff>
    </xdr:from>
    <xdr:to>
      <xdr:col>0</xdr:col>
      <xdr:colOff>269875</xdr:colOff>
      <xdr:row>79</xdr:row>
      <xdr:rowOff>269875</xdr:rowOff>
    </xdr:to>
    <xdr:pic>
      <xdr:nvPicPr>
        <xdr:cNvPr id="60" name="图片 59"/>
        <xdr:cNvPicPr>
          <a:picLocks/>
        </xdr:cNvPicPr>
      </xdr:nvPicPr>
      <xdr:blipFill>
        <a:blip xmlns:r="http://schemas.openxmlformats.org/officeDocument/2006/relationships" r:embed="rId59" r:link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75990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82</xdr:row>
      <xdr:rowOff>25400</xdr:rowOff>
    </xdr:from>
    <xdr:to>
      <xdr:col>0</xdr:col>
      <xdr:colOff>269875</xdr:colOff>
      <xdr:row>82</xdr:row>
      <xdr:rowOff>269875</xdr:rowOff>
    </xdr:to>
    <xdr:pic>
      <xdr:nvPicPr>
        <xdr:cNvPr id="61" name="图片 60"/>
        <xdr:cNvPicPr>
          <a:picLocks/>
        </xdr:cNvPicPr>
      </xdr:nvPicPr>
      <xdr:blipFill>
        <a:blip xmlns:r="http://schemas.openxmlformats.org/officeDocument/2006/relationships" r:embed="rId59" r:link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78943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78</xdr:row>
      <xdr:rowOff>25400</xdr:rowOff>
    </xdr:from>
    <xdr:to>
      <xdr:col>0</xdr:col>
      <xdr:colOff>269875</xdr:colOff>
      <xdr:row>78</xdr:row>
      <xdr:rowOff>269875</xdr:rowOff>
    </xdr:to>
    <xdr:pic>
      <xdr:nvPicPr>
        <xdr:cNvPr id="62" name="图片 61"/>
        <xdr:cNvPicPr>
          <a:picLocks/>
        </xdr:cNvPicPr>
      </xdr:nvPicPr>
      <xdr:blipFill>
        <a:blip xmlns:r="http://schemas.openxmlformats.org/officeDocument/2006/relationships" r:embed="rId31" r:link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81895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67</xdr:row>
      <xdr:rowOff>25400</xdr:rowOff>
    </xdr:from>
    <xdr:to>
      <xdr:col>0</xdr:col>
      <xdr:colOff>269875</xdr:colOff>
      <xdr:row>67</xdr:row>
      <xdr:rowOff>269875</xdr:rowOff>
    </xdr:to>
    <xdr:pic>
      <xdr:nvPicPr>
        <xdr:cNvPr id="63" name="图片 62"/>
        <xdr:cNvPicPr>
          <a:picLocks/>
        </xdr:cNvPicPr>
      </xdr:nvPicPr>
      <xdr:blipFill>
        <a:blip xmlns:r="http://schemas.openxmlformats.org/officeDocument/2006/relationships" r:embed="rId61" r:link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84848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73</xdr:row>
      <xdr:rowOff>25400</xdr:rowOff>
    </xdr:from>
    <xdr:to>
      <xdr:col>0</xdr:col>
      <xdr:colOff>269875</xdr:colOff>
      <xdr:row>73</xdr:row>
      <xdr:rowOff>269875</xdr:rowOff>
    </xdr:to>
    <xdr:pic>
      <xdr:nvPicPr>
        <xdr:cNvPr id="7168" name="图片 7167"/>
        <xdr:cNvPicPr>
          <a:picLocks/>
        </xdr:cNvPicPr>
      </xdr:nvPicPr>
      <xdr:blipFill>
        <a:blip xmlns:r="http://schemas.openxmlformats.org/officeDocument/2006/relationships" r:embed="rId61" r:link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87801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94</xdr:row>
      <xdr:rowOff>25400</xdr:rowOff>
    </xdr:from>
    <xdr:to>
      <xdr:col>0</xdr:col>
      <xdr:colOff>269875</xdr:colOff>
      <xdr:row>94</xdr:row>
      <xdr:rowOff>269875</xdr:rowOff>
    </xdr:to>
    <xdr:pic>
      <xdr:nvPicPr>
        <xdr:cNvPr id="7170" name="图片 7169"/>
        <xdr:cNvPicPr>
          <a:picLocks/>
        </xdr:cNvPicPr>
      </xdr:nvPicPr>
      <xdr:blipFill>
        <a:blip xmlns:r="http://schemas.openxmlformats.org/officeDocument/2006/relationships" r:embed="rId41" r:link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0754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95</xdr:row>
      <xdr:rowOff>25400</xdr:rowOff>
    </xdr:from>
    <xdr:to>
      <xdr:col>0</xdr:col>
      <xdr:colOff>269875</xdr:colOff>
      <xdr:row>95</xdr:row>
      <xdr:rowOff>269875</xdr:rowOff>
    </xdr:to>
    <xdr:pic>
      <xdr:nvPicPr>
        <xdr:cNvPr id="7171" name="图片 7170"/>
        <xdr:cNvPicPr>
          <a:picLocks/>
        </xdr:cNvPicPr>
      </xdr:nvPicPr>
      <xdr:blipFill>
        <a:blip xmlns:r="http://schemas.openxmlformats.org/officeDocument/2006/relationships" r:embed="rId41" r:link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3706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62</xdr:row>
      <xdr:rowOff>25400</xdr:rowOff>
    </xdr:from>
    <xdr:to>
      <xdr:col>0</xdr:col>
      <xdr:colOff>269875</xdr:colOff>
      <xdr:row>62</xdr:row>
      <xdr:rowOff>269875</xdr:rowOff>
    </xdr:to>
    <xdr:pic>
      <xdr:nvPicPr>
        <xdr:cNvPr id="7172" name="图片 7171"/>
        <xdr:cNvPicPr>
          <a:picLocks/>
        </xdr:cNvPicPr>
      </xdr:nvPicPr>
      <xdr:blipFill>
        <a:blip xmlns:r="http://schemas.openxmlformats.org/officeDocument/2006/relationships" r:embed="rId63" r:link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6659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51</xdr:row>
      <xdr:rowOff>25400</xdr:rowOff>
    </xdr:from>
    <xdr:to>
      <xdr:col>0</xdr:col>
      <xdr:colOff>269875</xdr:colOff>
      <xdr:row>51</xdr:row>
      <xdr:rowOff>269875</xdr:rowOff>
    </xdr:to>
    <xdr:pic>
      <xdr:nvPicPr>
        <xdr:cNvPr id="7173" name="图片 7172"/>
        <xdr:cNvPicPr>
          <a:picLocks/>
        </xdr:cNvPicPr>
      </xdr:nvPicPr>
      <xdr:blipFill>
        <a:blip xmlns:r="http://schemas.openxmlformats.org/officeDocument/2006/relationships" r:embed="rId65" r:link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9612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56</xdr:row>
      <xdr:rowOff>25400</xdr:rowOff>
    </xdr:from>
    <xdr:to>
      <xdr:col>0</xdr:col>
      <xdr:colOff>269875</xdr:colOff>
      <xdr:row>56</xdr:row>
      <xdr:rowOff>269875</xdr:rowOff>
    </xdr:to>
    <xdr:pic>
      <xdr:nvPicPr>
        <xdr:cNvPr id="7174" name="图片 7173"/>
        <xdr:cNvPicPr>
          <a:picLocks/>
        </xdr:cNvPicPr>
      </xdr:nvPicPr>
      <xdr:blipFill>
        <a:blip xmlns:r="http://schemas.openxmlformats.org/officeDocument/2006/relationships" r:embed="rId65" r:link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02565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97</xdr:row>
      <xdr:rowOff>25400</xdr:rowOff>
    </xdr:from>
    <xdr:to>
      <xdr:col>0</xdr:col>
      <xdr:colOff>269875</xdr:colOff>
      <xdr:row>97</xdr:row>
      <xdr:rowOff>269875</xdr:rowOff>
    </xdr:to>
    <xdr:pic>
      <xdr:nvPicPr>
        <xdr:cNvPr id="7175" name="图片 7174"/>
        <xdr:cNvPicPr>
          <a:picLocks/>
        </xdr:cNvPicPr>
      </xdr:nvPicPr>
      <xdr:blipFill>
        <a:blip xmlns:r="http://schemas.openxmlformats.org/officeDocument/2006/relationships" r:embed="rId67" r:link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05517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25</xdr:row>
      <xdr:rowOff>25400</xdr:rowOff>
    </xdr:from>
    <xdr:to>
      <xdr:col>0</xdr:col>
      <xdr:colOff>269875</xdr:colOff>
      <xdr:row>25</xdr:row>
      <xdr:rowOff>269875</xdr:rowOff>
    </xdr:to>
    <xdr:pic>
      <xdr:nvPicPr>
        <xdr:cNvPr id="7176" name="图片 7175"/>
        <xdr:cNvPicPr>
          <a:picLocks/>
        </xdr:cNvPicPr>
      </xdr:nvPicPr>
      <xdr:blipFill>
        <a:blip xmlns:r="http://schemas.openxmlformats.org/officeDocument/2006/relationships" r:embed="rId63" r:link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08470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32</xdr:row>
      <xdr:rowOff>25400</xdr:rowOff>
    </xdr:from>
    <xdr:to>
      <xdr:col>0</xdr:col>
      <xdr:colOff>269875</xdr:colOff>
      <xdr:row>32</xdr:row>
      <xdr:rowOff>269875</xdr:rowOff>
    </xdr:to>
    <xdr:pic>
      <xdr:nvPicPr>
        <xdr:cNvPr id="7177" name="图片 7176"/>
        <xdr:cNvPicPr>
          <a:picLocks/>
        </xdr:cNvPicPr>
      </xdr:nvPicPr>
      <xdr:blipFill>
        <a:blip xmlns:r="http://schemas.openxmlformats.org/officeDocument/2006/relationships" r:embed="rId63" r:link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11423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112</xdr:row>
      <xdr:rowOff>25400</xdr:rowOff>
    </xdr:from>
    <xdr:to>
      <xdr:col>0</xdr:col>
      <xdr:colOff>269875</xdr:colOff>
      <xdr:row>112</xdr:row>
      <xdr:rowOff>269875</xdr:rowOff>
    </xdr:to>
    <xdr:pic>
      <xdr:nvPicPr>
        <xdr:cNvPr id="7178" name="图片 7177"/>
        <xdr:cNvPicPr>
          <a:picLocks/>
        </xdr:cNvPicPr>
      </xdr:nvPicPr>
      <xdr:blipFill>
        <a:blip xmlns:r="http://schemas.openxmlformats.org/officeDocument/2006/relationships" r:embed="rId69" r:link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14376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</xdr:row>
      <xdr:rowOff>25400</xdr:rowOff>
    </xdr:from>
    <xdr:to>
      <xdr:col>0</xdr:col>
      <xdr:colOff>269875</xdr:colOff>
      <xdr:row>8</xdr:row>
      <xdr:rowOff>269875</xdr:rowOff>
    </xdr:to>
    <xdr:pic>
      <xdr:nvPicPr>
        <xdr:cNvPr id="7179" name="图片 7178"/>
        <xdr:cNvPicPr>
          <a:picLocks/>
        </xdr:cNvPicPr>
      </xdr:nvPicPr>
      <xdr:blipFill>
        <a:blip xmlns:r="http://schemas.openxmlformats.org/officeDocument/2006/relationships" r:embed="rId71" r:link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17328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21</xdr:row>
      <xdr:rowOff>25400</xdr:rowOff>
    </xdr:from>
    <xdr:to>
      <xdr:col>0</xdr:col>
      <xdr:colOff>269875</xdr:colOff>
      <xdr:row>21</xdr:row>
      <xdr:rowOff>269875</xdr:rowOff>
    </xdr:to>
    <xdr:pic>
      <xdr:nvPicPr>
        <xdr:cNvPr id="7180" name="图片 7179"/>
        <xdr:cNvPicPr>
          <a:picLocks/>
        </xdr:cNvPicPr>
      </xdr:nvPicPr>
      <xdr:blipFill>
        <a:blip xmlns:r="http://schemas.openxmlformats.org/officeDocument/2006/relationships" r:embed="rId71" r:link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20281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</xdr:row>
      <xdr:rowOff>25400</xdr:rowOff>
    </xdr:from>
    <xdr:to>
      <xdr:col>0</xdr:col>
      <xdr:colOff>269875</xdr:colOff>
      <xdr:row>7</xdr:row>
      <xdr:rowOff>269875</xdr:rowOff>
    </xdr:to>
    <xdr:pic>
      <xdr:nvPicPr>
        <xdr:cNvPr id="7181" name="图片 7180"/>
        <xdr:cNvPicPr>
          <a:picLocks/>
        </xdr:cNvPicPr>
      </xdr:nvPicPr>
      <xdr:blipFill>
        <a:blip xmlns:r="http://schemas.openxmlformats.org/officeDocument/2006/relationships" r:embed="rId73" r:link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23234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20</xdr:row>
      <xdr:rowOff>25400</xdr:rowOff>
    </xdr:from>
    <xdr:to>
      <xdr:col>0</xdr:col>
      <xdr:colOff>269875</xdr:colOff>
      <xdr:row>20</xdr:row>
      <xdr:rowOff>269875</xdr:rowOff>
    </xdr:to>
    <xdr:pic>
      <xdr:nvPicPr>
        <xdr:cNvPr id="7182" name="图片 7181"/>
        <xdr:cNvPicPr>
          <a:picLocks/>
        </xdr:cNvPicPr>
      </xdr:nvPicPr>
      <xdr:blipFill>
        <a:blip xmlns:r="http://schemas.openxmlformats.org/officeDocument/2006/relationships" r:embed="rId73" r:link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26187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113</xdr:row>
      <xdr:rowOff>25400</xdr:rowOff>
    </xdr:from>
    <xdr:to>
      <xdr:col>0</xdr:col>
      <xdr:colOff>269875</xdr:colOff>
      <xdr:row>113</xdr:row>
      <xdr:rowOff>269875</xdr:rowOff>
    </xdr:to>
    <xdr:pic>
      <xdr:nvPicPr>
        <xdr:cNvPr id="7183" name="图片 7182"/>
        <xdr:cNvPicPr>
          <a:picLocks/>
        </xdr:cNvPicPr>
      </xdr:nvPicPr>
      <xdr:blipFill>
        <a:blip xmlns:r="http://schemas.openxmlformats.org/officeDocument/2006/relationships" r:embed="rId75" r:link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29139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91</xdr:row>
      <xdr:rowOff>25400</xdr:rowOff>
    </xdr:from>
    <xdr:to>
      <xdr:col>0</xdr:col>
      <xdr:colOff>269875</xdr:colOff>
      <xdr:row>91</xdr:row>
      <xdr:rowOff>269875</xdr:rowOff>
    </xdr:to>
    <xdr:pic>
      <xdr:nvPicPr>
        <xdr:cNvPr id="7184" name="图片 7183"/>
        <xdr:cNvPicPr>
          <a:picLocks/>
        </xdr:cNvPicPr>
      </xdr:nvPicPr>
      <xdr:blipFill>
        <a:blip xmlns:r="http://schemas.openxmlformats.org/officeDocument/2006/relationships" r:embed="rId77" r:link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32092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75</xdr:row>
      <xdr:rowOff>25400</xdr:rowOff>
    </xdr:from>
    <xdr:to>
      <xdr:col>0</xdr:col>
      <xdr:colOff>269875</xdr:colOff>
      <xdr:row>75</xdr:row>
      <xdr:rowOff>269875</xdr:rowOff>
    </xdr:to>
    <xdr:pic>
      <xdr:nvPicPr>
        <xdr:cNvPr id="7185" name="图片 7184"/>
        <xdr:cNvPicPr>
          <a:picLocks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35045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64</xdr:row>
      <xdr:rowOff>25400</xdr:rowOff>
    </xdr:from>
    <xdr:to>
      <xdr:col>0</xdr:col>
      <xdr:colOff>269875</xdr:colOff>
      <xdr:row>64</xdr:row>
      <xdr:rowOff>269875</xdr:rowOff>
    </xdr:to>
    <xdr:pic>
      <xdr:nvPicPr>
        <xdr:cNvPr id="7186" name="图片 7185"/>
        <xdr:cNvPicPr>
          <a:picLocks/>
        </xdr:cNvPicPr>
      </xdr:nvPicPr>
      <xdr:blipFill>
        <a:blip xmlns:r="http://schemas.openxmlformats.org/officeDocument/2006/relationships" r:embed="rId67" r:link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37998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71</xdr:row>
      <xdr:rowOff>25400</xdr:rowOff>
    </xdr:from>
    <xdr:to>
      <xdr:col>0</xdr:col>
      <xdr:colOff>269875</xdr:colOff>
      <xdr:row>71</xdr:row>
      <xdr:rowOff>269875</xdr:rowOff>
    </xdr:to>
    <xdr:pic>
      <xdr:nvPicPr>
        <xdr:cNvPr id="7187" name="图片 7186"/>
        <xdr:cNvPicPr>
          <a:picLocks/>
        </xdr:cNvPicPr>
      </xdr:nvPicPr>
      <xdr:blipFill>
        <a:blip xmlns:r="http://schemas.openxmlformats.org/officeDocument/2006/relationships" r:embed="rId67" r:link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40950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103</xdr:row>
      <xdr:rowOff>25400</xdr:rowOff>
    </xdr:from>
    <xdr:to>
      <xdr:col>0</xdr:col>
      <xdr:colOff>269875</xdr:colOff>
      <xdr:row>103</xdr:row>
      <xdr:rowOff>269875</xdr:rowOff>
    </xdr:to>
    <xdr:pic>
      <xdr:nvPicPr>
        <xdr:cNvPr id="7188" name="图片 7187"/>
        <xdr:cNvPicPr>
          <a:picLocks/>
        </xdr:cNvPicPr>
      </xdr:nvPicPr>
      <xdr:blipFill>
        <a:blip xmlns:r="http://schemas.openxmlformats.org/officeDocument/2006/relationships" r:embed="rId59" r:link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43903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</xdr:row>
      <xdr:rowOff>25400</xdr:rowOff>
    </xdr:from>
    <xdr:to>
      <xdr:col>0</xdr:col>
      <xdr:colOff>269875</xdr:colOff>
      <xdr:row>6</xdr:row>
      <xdr:rowOff>269875</xdr:rowOff>
    </xdr:to>
    <xdr:pic>
      <xdr:nvPicPr>
        <xdr:cNvPr id="7189" name="图片 7188"/>
        <xdr:cNvPicPr>
          <a:picLocks/>
        </xdr:cNvPicPr>
      </xdr:nvPicPr>
      <xdr:blipFill>
        <a:blip xmlns:r="http://schemas.openxmlformats.org/officeDocument/2006/relationships" r:embed="rId43" r:link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46856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19</xdr:row>
      <xdr:rowOff>25400</xdr:rowOff>
    </xdr:from>
    <xdr:to>
      <xdr:col>0</xdr:col>
      <xdr:colOff>269875</xdr:colOff>
      <xdr:row>19</xdr:row>
      <xdr:rowOff>269875</xdr:rowOff>
    </xdr:to>
    <xdr:pic>
      <xdr:nvPicPr>
        <xdr:cNvPr id="7190" name="图片 7189"/>
        <xdr:cNvPicPr>
          <a:picLocks/>
        </xdr:cNvPicPr>
      </xdr:nvPicPr>
      <xdr:blipFill>
        <a:blip xmlns:r="http://schemas.openxmlformats.org/officeDocument/2006/relationships" r:embed="rId43" r:link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49809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54</xdr:row>
      <xdr:rowOff>25400</xdr:rowOff>
    </xdr:from>
    <xdr:to>
      <xdr:col>0</xdr:col>
      <xdr:colOff>269875</xdr:colOff>
      <xdr:row>54</xdr:row>
      <xdr:rowOff>269875</xdr:rowOff>
    </xdr:to>
    <xdr:pic>
      <xdr:nvPicPr>
        <xdr:cNvPr id="7191" name="图片 7190"/>
        <xdr:cNvPicPr>
          <a:picLocks/>
        </xdr:cNvPicPr>
      </xdr:nvPicPr>
      <xdr:blipFill>
        <a:blip xmlns:r="http://schemas.openxmlformats.org/officeDocument/2006/relationships" r:embed="rId9" r:link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52761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59</xdr:row>
      <xdr:rowOff>25400</xdr:rowOff>
    </xdr:from>
    <xdr:to>
      <xdr:col>0</xdr:col>
      <xdr:colOff>269875</xdr:colOff>
      <xdr:row>59</xdr:row>
      <xdr:rowOff>269875</xdr:rowOff>
    </xdr:to>
    <xdr:pic>
      <xdr:nvPicPr>
        <xdr:cNvPr id="7192" name="图片 7191"/>
        <xdr:cNvPicPr>
          <a:picLocks/>
        </xdr:cNvPicPr>
      </xdr:nvPicPr>
      <xdr:blipFill>
        <a:blip xmlns:r="http://schemas.openxmlformats.org/officeDocument/2006/relationships" r:embed="rId9" r:link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55714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87</xdr:row>
      <xdr:rowOff>25400</xdr:rowOff>
    </xdr:from>
    <xdr:to>
      <xdr:col>0</xdr:col>
      <xdr:colOff>269875</xdr:colOff>
      <xdr:row>87</xdr:row>
      <xdr:rowOff>269875</xdr:rowOff>
    </xdr:to>
    <xdr:pic>
      <xdr:nvPicPr>
        <xdr:cNvPr id="7193" name="图片 7192"/>
        <xdr:cNvPicPr>
          <a:picLocks/>
        </xdr:cNvPicPr>
      </xdr:nvPicPr>
      <xdr:blipFill>
        <a:blip xmlns:r="http://schemas.openxmlformats.org/officeDocument/2006/relationships" r:embed="rId79" r:link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58667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90</xdr:row>
      <xdr:rowOff>25400</xdr:rowOff>
    </xdr:from>
    <xdr:to>
      <xdr:col>0</xdr:col>
      <xdr:colOff>269875</xdr:colOff>
      <xdr:row>90</xdr:row>
      <xdr:rowOff>269875</xdr:rowOff>
    </xdr:to>
    <xdr:pic>
      <xdr:nvPicPr>
        <xdr:cNvPr id="7194" name="图片 7193"/>
        <xdr:cNvPicPr>
          <a:picLocks/>
        </xdr:cNvPicPr>
      </xdr:nvPicPr>
      <xdr:blipFill>
        <a:blip xmlns:r="http://schemas.openxmlformats.org/officeDocument/2006/relationships" r:embed="rId79" r:link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61620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15</xdr:row>
      <xdr:rowOff>25400</xdr:rowOff>
    </xdr:from>
    <xdr:to>
      <xdr:col>0</xdr:col>
      <xdr:colOff>269875</xdr:colOff>
      <xdr:row>15</xdr:row>
      <xdr:rowOff>269875</xdr:rowOff>
    </xdr:to>
    <xdr:pic>
      <xdr:nvPicPr>
        <xdr:cNvPr id="7195" name="图片 7194"/>
        <xdr:cNvPicPr>
          <a:picLocks/>
        </xdr:cNvPicPr>
      </xdr:nvPicPr>
      <xdr:blipFill>
        <a:blip xmlns:r="http://schemas.openxmlformats.org/officeDocument/2006/relationships" r:embed="rId81" r:link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64572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33</xdr:row>
      <xdr:rowOff>25400</xdr:rowOff>
    </xdr:from>
    <xdr:to>
      <xdr:col>0</xdr:col>
      <xdr:colOff>269875</xdr:colOff>
      <xdr:row>33</xdr:row>
      <xdr:rowOff>269875</xdr:rowOff>
    </xdr:to>
    <xdr:pic>
      <xdr:nvPicPr>
        <xdr:cNvPr id="7196" name="图片 7195"/>
        <xdr:cNvPicPr>
          <a:picLocks/>
        </xdr:cNvPicPr>
      </xdr:nvPicPr>
      <xdr:blipFill>
        <a:blip xmlns:r="http://schemas.openxmlformats.org/officeDocument/2006/relationships" r:embed="rId81" r:link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67525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</xdr:row>
      <xdr:rowOff>25400</xdr:rowOff>
    </xdr:from>
    <xdr:to>
      <xdr:col>0</xdr:col>
      <xdr:colOff>269875</xdr:colOff>
      <xdr:row>3</xdr:row>
      <xdr:rowOff>269875</xdr:rowOff>
    </xdr:to>
    <xdr:pic>
      <xdr:nvPicPr>
        <xdr:cNvPr id="7197" name="图片 7196"/>
        <xdr:cNvPicPr>
          <a:picLocks/>
        </xdr:cNvPicPr>
      </xdr:nvPicPr>
      <xdr:blipFill>
        <a:blip xmlns:r="http://schemas.openxmlformats.org/officeDocument/2006/relationships" r:embed="rId83" r:link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70478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16</xdr:row>
      <xdr:rowOff>25400</xdr:rowOff>
    </xdr:from>
    <xdr:to>
      <xdr:col>0</xdr:col>
      <xdr:colOff>269875</xdr:colOff>
      <xdr:row>16</xdr:row>
      <xdr:rowOff>269875</xdr:rowOff>
    </xdr:to>
    <xdr:pic>
      <xdr:nvPicPr>
        <xdr:cNvPr id="7198" name="图片 7197"/>
        <xdr:cNvPicPr>
          <a:picLocks/>
        </xdr:cNvPicPr>
      </xdr:nvPicPr>
      <xdr:blipFill>
        <a:blip xmlns:r="http://schemas.openxmlformats.org/officeDocument/2006/relationships" r:embed="rId83" r:link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73431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107</xdr:row>
      <xdr:rowOff>25400</xdr:rowOff>
    </xdr:from>
    <xdr:to>
      <xdr:col>0</xdr:col>
      <xdr:colOff>269875</xdr:colOff>
      <xdr:row>107</xdr:row>
      <xdr:rowOff>269875</xdr:rowOff>
    </xdr:to>
    <xdr:pic>
      <xdr:nvPicPr>
        <xdr:cNvPr id="7199" name="图片 7198"/>
        <xdr:cNvPicPr>
          <a:picLocks/>
        </xdr:cNvPicPr>
      </xdr:nvPicPr>
      <xdr:blipFill>
        <a:blip xmlns:r="http://schemas.openxmlformats.org/officeDocument/2006/relationships" r:embed="rId85" r:link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76383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109</xdr:row>
      <xdr:rowOff>25400</xdr:rowOff>
    </xdr:from>
    <xdr:to>
      <xdr:col>0</xdr:col>
      <xdr:colOff>269875</xdr:colOff>
      <xdr:row>109</xdr:row>
      <xdr:rowOff>269875</xdr:rowOff>
    </xdr:to>
    <xdr:pic>
      <xdr:nvPicPr>
        <xdr:cNvPr id="7200" name="图片 7199"/>
        <xdr:cNvPicPr>
          <a:picLocks/>
        </xdr:cNvPicPr>
      </xdr:nvPicPr>
      <xdr:blipFill>
        <a:blip xmlns:r="http://schemas.openxmlformats.org/officeDocument/2006/relationships" r:embed="rId85" r:link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79336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105</xdr:row>
      <xdr:rowOff>25400</xdr:rowOff>
    </xdr:from>
    <xdr:to>
      <xdr:col>0</xdr:col>
      <xdr:colOff>269875</xdr:colOff>
      <xdr:row>105</xdr:row>
      <xdr:rowOff>269875</xdr:rowOff>
    </xdr:to>
    <xdr:pic>
      <xdr:nvPicPr>
        <xdr:cNvPr id="7201" name="图片 7200"/>
        <xdr:cNvPicPr>
          <a:picLocks/>
        </xdr:cNvPicPr>
      </xdr:nvPicPr>
      <xdr:blipFill>
        <a:blip xmlns:r="http://schemas.openxmlformats.org/officeDocument/2006/relationships" r:embed="rId55" r:link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82289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</xdr:row>
      <xdr:rowOff>25400</xdr:rowOff>
    </xdr:from>
    <xdr:to>
      <xdr:col>0</xdr:col>
      <xdr:colOff>269875</xdr:colOff>
      <xdr:row>13</xdr:row>
      <xdr:rowOff>269875</xdr:rowOff>
    </xdr:to>
    <xdr:pic>
      <xdr:nvPicPr>
        <xdr:cNvPr id="7202" name="图片 7201"/>
        <xdr:cNvPicPr>
          <a:picLocks/>
        </xdr:cNvPicPr>
      </xdr:nvPicPr>
      <xdr:blipFill>
        <a:blip xmlns:r="http://schemas.openxmlformats.org/officeDocument/2006/relationships" r:embed="rId87" r:link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85242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30</xdr:row>
      <xdr:rowOff>25400</xdr:rowOff>
    </xdr:from>
    <xdr:to>
      <xdr:col>0</xdr:col>
      <xdr:colOff>269875</xdr:colOff>
      <xdr:row>30</xdr:row>
      <xdr:rowOff>269875</xdr:rowOff>
    </xdr:to>
    <xdr:pic>
      <xdr:nvPicPr>
        <xdr:cNvPr id="7203" name="图片 7202"/>
        <xdr:cNvPicPr>
          <a:picLocks/>
        </xdr:cNvPicPr>
      </xdr:nvPicPr>
      <xdr:blipFill>
        <a:blip xmlns:r="http://schemas.openxmlformats.org/officeDocument/2006/relationships" r:embed="rId87" r:link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88194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68</xdr:row>
      <xdr:rowOff>25400</xdr:rowOff>
    </xdr:from>
    <xdr:to>
      <xdr:col>0</xdr:col>
      <xdr:colOff>269875</xdr:colOff>
      <xdr:row>68</xdr:row>
      <xdr:rowOff>269875</xdr:rowOff>
    </xdr:to>
    <xdr:pic>
      <xdr:nvPicPr>
        <xdr:cNvPr id="7204" name="图片 7203"/>
        <xdr:cNvPicPr>
          <a:picLocks/>
        </xdr:cNvPicPr>
      </xdr:nvPicPr>
      <xdr:blipFill>
        <a:blip xmlns:r="http://schemas.openxmlformats.org/officeDocument/2006/relationships" r:embed="rId35" r:link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91147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52</xdr:row>
      <xdr:rowOff>25400</xdr:rowOff>
    </xdr:from>
    <xdr:to>
      <xdr:col>0</xdr:col>
      <xdr:colOff>269875</xdr:colOff>
      <xdr:row>52</xdr:row>
      <xdr:rowOff>269875</xdr:rowOff>
    </xdr:to>
    <xdr:pic>
      <xdr:nvPicPr>
        <xdr:cNvPr id="7205" name="图片 7204"/>
        <xdr:cNvPicPr>
          <a:picLocks/>
        </xdr:cNvPicPr>
      </xdr:nvPicPr>
      <xdr:blipFill>
        <a:blip xmlns:r="http://schemas.openxmlformats.org/officeDocument/2006/relationships" r:embed="rId7" r:link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94100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57</xdr:row>
      <xdr:rowOff>25400</xdr:rowOff>
    </xdr:from>
    <xdr:to>
      <xdr:col>0</xdr:col>
      <xdr:colOff>269875</xdr:colOff>
      <xdr:row>57</xdr:row>
      <xdr:rowOff>269875</xdr:rowOff>
    </xdr:to>
    <xdr:pic>
      <xdr:nvPicPr>
        <xdr:cNvPr id="7206" name="图片 7205"/>
        <xdr:cNvPicPr>
          <a:picLocks/>
        </xdr:cNvPicPr>
      </xdr:nvPicPr>
      <xdr:blipFill>
        <a:blip xmlns:r="http://schemas.openxmlformats.org/officeDocument/2006/relationships" r:embed="rId7" r:link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97053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108</xdr:row>
      <xdr:rowOff>25400</xdr:rowOff>
    </xdr:from>
    <xdr:to>
      <xdr:col>0</xdr:col>
      <xdr:colOff>269875</xdr:colOff>
      <xdr:row>108</xdr:row>
      <xdr:rowOff>269875</xdr:rowOff>
    </xdr:to>
    <xdr:pic>
      <xdr:nvPicPr>
        <xdr:cNvPr id="7207" name="图片 7206"/>
        <xdr:cNvPicPr>
          <a:picLocks/>
        </xdr:cNvPicPr>
      </xdr:nvPicPr>
      <xdr:blipFill>
        <a:blip xmlns:r="http://schemas.openxmlformats.org/officeDocument/2006/relationships" r:embed="rId89" r:link="rId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00005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88</xdr:row>
      <xdr:rowOff>25400</xdr:rowOff>
    </xdr:from>
    <xdr:to>
      <xdr:col>0</xdr:col>
      <xdr:colOff>269875</xdr:colOff>
      <xdr:row>88</xdr:row>
      <xdr:rowOff>269875</xdr:rowOff>
    </xdr:to>
    <xdr:pic>
      <xdr:nvPicPr>
        <xdr:cNvPr id="7208" name="图片 7207"/>
        <xdr:cNvPicPr>
          <a:picLocks/>
        </xdr:cNvPicPr>
      </xdr:nvPicPr>
      <xdr:blipFill>
        <a:blip xmlns:r="http://schemas.openxmlformats.org/officeDocument/2006/relationships" r:embed="rId91" r:link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02958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99</xdr:row>
      <xdr:rowOff>25400</xdr:rowOff>
    </xdr:from>
    <xdr:to>
      <xdr:col>0</xdr:col>
      <xdr:colOff>269875</xdr:colOff>
      <xdr:row>99</xdr:row>
      <xdr:rowOff>269875</xdr:rowOff>
    </xdr:to>
    <xdr:pic>
      <xdr:nvPicPr>
        <xdr:cNvPr id="7209" name="图片 7208"/>
        <xdr:cNvPicPr>
          <a:picLocks/>
        </xdr:cNvPicPr>
      </xdr:nvPicPr>
      <xdr:blipFill>
        <a:blip xmlns:r="http://schemas.openxmlformats.org/officeDocument/2006/relationships" r:embed="rId57" r:link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05911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100</xdr:row>
      <xdr:rowOff>25400</xdr:rowOff>
    </xdr:from>
    <xdr:to>
      <xdr:col>0</xdr:col>
      <xdr:colOff>269875</xdr:colOff>
      <xdr:row>100</xdr:row>
      <xdr:rowOff>269875</xdr:rowOff>
    </xdr:to>
    <xdr:pic>
      <xdr:nvPicPr>
        <xdr:cNvPr id="7210" name="图片 7209"/>
        <xdr:cNvPicPr>
          <a:picLocks/>
        </xdr:cNvPicPr>
      </xdr:nvPicPr>
      <xdr:blipFill>
        <a:blip xmlns:r="http://schemas.openxmlformats.org/officeDocument/2006/relationships" r:embed="rId57" r:link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08864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37</xdr:row>
      <xdr:rowOff>25400</xdr:rowOff>
    </xdr:from>
    <xdr:to>
      <xdr:col>0</xdr:col>
      <xdr:colOff>269875</xdr:colOff>
      <xdr:row>37</xdr:row>
      <xdr:rowOff>269875</xdr:rowOff>
    </xdr:to>
    <xdr:pic>
      <xdr:nvPicPr>
        <xdr:cNvPr id="7211" name="图片 7210"/>
        <xdr:cNvPicPr>
          <a:picLocks/>
        </xdr:cNvPicPr>
      </xdr:nvPicPr>
      <xdr:blipFill>
        <a:blip xmlns:r="http://schemas.openxmlformats.org/officeDocument/2006/relationships" r:embed="rId21" r:link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11816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40</xdr:row>
      <xdr:rowOff>25400</xdr:rowOff>
    </xdr:from>
    <xdr:to>
      <xdr:col>0</xdr:col>
      <xdr:colOff>269875</xdr:colOff>
      <xdr:row>40</xdr:row>
      <xdr:rowOff>269875</xdr:rowOff>
    </xdr:to>
    <xdr:pic>
      <xdr:nvPicPr>
        <xdr:cNvPr id="7212" name="图片 7211"/>
        <xdr:cNvPicPr>
          <a:picLocks/>
        </xdr:cNvPicPr>
      </xdr:nvPicPr>
      <xdr:blipFill>
        <a:blip xmlns:r="http://schemas.openxmlformats.org/officeDocument/2006/relationships" r:embed="rId35" r:link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14769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106</xdr:row>
      <xdr:rowOff>25400</xdr:rowOff>
    </xdr:from>
    <xdr:to>
      <xdr:col>0</xdr:col>
      <xdr:colOff>269875</xdr:colOff>
      <xdr:row>106</xdr:row>
      <xdr:rowOff>269875</xdr:rowOff>
    </xdr:to>
    <xdr:pic>
      <xdr:nvPicPr>
        <xdr:cNvPr id="7213" name="图片 7212"/>
        <xdr:cNvPicPr>
          <a:picLocks/>
        </xdr:cNvPicPr>
      </xdr:nvPicPr>
      <xdr:blipFill>
        <a:blip xmlns:r="http://schemas.openxmlformats.org/officeDocument/2006/relationships" r:embed="rId37" r:link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17722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69</xdr:row>
      <xdr:rowOff>25400</xdr:rowOff>
    </xdr:from>
    <xdr:to>
      <xdr:col>0</xdr:col>
      <xdr:colOff>269875</xdr:colOff>
      <xdr:row>69</xdr:row>
      <xdr:rowOff>269875</xdr:rowOff>
    </xdr:to>
    <xdr:pic>
      <xdr:nvPicPr>
        <xdr:cNvPr id="7214" name="图片 7213"/>
        <xdr:cNvPicPr>
          <a:picLocks/>
        </xdr:cNvPicPr>
      </xdr:nvPicPr>
      <xdr:blipFill>
        <a:blip xmlns:r="http://schemas.openxmlformats.org/officeDocument/2006/relationships" r:embed="rId93" r:link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20675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</xdr:row>
      <xdr:rowOff>25400</xdr:rowOff>
    </xdr:from>
    <xdr:to>
      <xdr:col>0</xdr:col>
      <xdr:colOff>269875</xdr:colOff>
      <xdr:row>12</xdr:row>
      <xdr:rowOff>269875</xdr:rowOff>
    </xdr:to>
    <xdr:pic>
      <xdr:nvPicPr>
        <xdr:cNvPr id="7215" name="图片 7214"/>
        <xdr:cNvPicPr>
          <a:picLocks/>
        </xdr:cNvPicPr>
      </xdr:nvPicPr>
      <xdr:blipFill>
        <a:blip xmlns:r="http://schemas.openxmlformats.org/officeDocument/2006/relationships" r:embed="rId95" r:link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23627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29</xdr:row>
      <xdr:rowOff>25400</xdr:rowOff>
    </xdr:from>
    <xdr:to>
      <xdr:col>0</xdr:col>
      <xdr:colOff>269875</xdr:colOff>
      <xdr:row>29</xdr:row>
      <xdr:rowOff>269875</xdr:rowOff>
    </xdr:to>
    <xdr:pic>
      <xdr:nvPicPr>
        <xdr:cNvPr id="7216" name="图片 7215"/>
        <xdr:cNvPicPr>
          <a:picLocks/>
        </xdr:cNvPicPr>
      </xdr:nvPicPr>
      <xdr:blipFill>
        <a:blip xmlns:r="http://schemas.openxmlformats.org/officeDocument/2006/relationships" r:embed="rId95" r:link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26580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43</xdr:row>
      <xdr:rowOff>25400</xdr:rowOff>
    </xdr:from>
    <xdr:to>
      <xdr:col>0</xdr:col>
      <xdr:colOff>269875</xdr:colOff>
      <xdr:row>43</xdr:row>
      <xdr:rowOff>269875</xdr:rowOff>
    </xdr:to>
    <xdr:pic>
      <xdr:nvPicPr>
        <xdr:cNvPr id="7217" name="图片 7216"/>
        <xdr:cNvPicPr>
          <a:picLocks/>
        </xdr:cNvPicPr>
      </xdr:nvPicPr>
      <xdr:blipFill>
        <a:blip xmlns:r="http://schemas.openxmlformats.org/officeDocument/2006/relationships" r:embed="rId43" r:link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29533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104</xdr:row>
      <xdr:rowOff>25400</xdr:rowOff>
    </xdr:from>
    <xdr:to>
      <xdr:col>0</xdr:col>
      <xdr:colOff>269875</xdr:colOff>
      <xdr:row>104</xdr:row>
      <xdr:rowOff>269875</xdr:rowOff>
    </xdr:to>
    <xdr:pic>
      <xdr:nvPicPr>
        <xdr:cNvPr id="7218" name="图片 7217"/>
        <xdr:cNvPicPr>
          <a:picLocks/>
        </xdr:cNvPicPr>
      </xdr:nvPicPr>
      <xdr:blipFill>
        <a:blip xmlns:r="http://schemas.openxmlformats.org/officeDocument/2006/relationships" r:embed="rId11" r:link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32486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53</xdr:row>
      <xdr:rowOff>25400</xdr:rowOff>
    </xdr:from>
    <xdr:to>
      <xdr:col>0</xdr:col>
      <xdr:colOff>269875</xdr:colOff>
      <xdr:row>53</xdr:row>
      <xdr:rowOff>269875</xdr:rowOff>
    </xdr:to>
    <xdr:pic>
      <xdr:nvPicPr>
        <xdr:cNvPr id="7219" name="图片 7218"/>
        <xdr:cNvPicPr>
          <a:picLocks/>
        </xdr:cNvPicPr>
      </xdr:nvPicPr>
      <xdr:blipFill>
        <a:blip xmlns:r="http://schemas.openxmlformats.org/officeDocument/2006/relationships" r:embed="rId91" r:link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35438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58</xdr:row>
      <xdr:rowOff>25400</xdr:rowOff>
    </xdr:from>
    <xdr:to>
      <xdr:col>0</xdr:col>
      <xdr:colOff>269875</xdr:colOff>
      <xdr:row>58</xdr:row>
      <xdr:rowOff>269875</xdr:rowOff>
    </xdr:to>
    <xdr:pic>
      <xdr:nvPicPr>
        <xdr:cNvPr id="7220" name="图片 7219"/>
        <xdr:cNvPicPr>
          <a:picLocks/>
        </xdr:cNvPicPr>
      </xdr:nvPicPr>
      <xdr:blipFill>
        <a:blip xmlns:r="http://schemas.openxmlformats.org/officeDocument/2006/relationships" r:embed="rId91" r:link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3839150"/>
          <a:ext cx="244475" cy="2444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0</xdr:row>
          <xdr:rowOff>38100</xdr:rowOff>
        </xdr:from>
        <xdr:to>
          <xdr:col>1</xdr:col>
          <xdr:colOff>914400</xdr:colOff>
          <xdr:row>0</xdr:row>
          <xdr:rowOff>476250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update icon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25400</xdr:colOff>
      <xdr:row>61</xdr:row>
      <xdr:rowOff>25400</xdr:rowOff>
    </xdr:from>
    <xdr:to>
      <xdr:col>0</xdr:col>
      <xdr:colOff>269875</xdr:colOff>
      <xdr:row>61</xdr:row>
      <xdr:rowOff>231775</xdr:rowOff>
    </xdr:to>
    <xdr:pic>
      <xdr:nvPicPr>
        <xdr:cNvPr id="8844" name="图片 8843"/>
        <xdr:cNvPicPr>
          <a:picLocks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492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67</xdr:row>
      <xdr:rowOff>25400</xdr:rowOff>
    </xdr:from>
    <xdr:to>
      <xdr:col>0</xdr:col>
      <xdr:colOff>269875</xdr:colOff>
      <xdr:row>67</xdr:row>
      <xdr:rowOff>231775</xdr:rowOff>
    </xdr:to>
    <xdr:pic>
      <xdr:nvPicPr>
        <xdr:cNvPr id="8845" name="图片 8844"/>
        <xdr:cNvPicPr>
          <a:picLocks/>
        </xdr:cNvPicPr>
      </xdr:nvPicPr>
      <xdr:blipFill>
        <a:blip xmlns:r="http://schemas.openxmlformats.org/officeDocument/2006/relationships" r:embed="rId3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064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20</xdr:row>
      <xdr:rowOff>25400</xdr:rowOff>
    </xdr:from>
    <xdr:to>
      <xdr:col>0</xdr:col>
      <xdr:colOff>269875</xdr:colOff>
      <xdr:row>20</xdr:row>
      <xdr:rowOff>231775</xdr:rowOff>
    </xdr:to>
    <xdr:pic>
      <xdr:nvPicPr>
        <xdr:cNvPr id="8846" name="图片 8845"/>
        <xdr:cNvPicPr>
          <a:picLocks/>
        </xdr:cNvPicPr>
      </xdr:nvPicPr>
      <xdr:blipFill>
        <a:blip xmlns:r="http://schemas.openxmlformats.org/officeDocument/2006/relationships" r:embed="rId4" r:link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0636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28</xdr:row>
      <xdr:rowOff>25400</xdr:rowOff>
    </xdr:from>
    <xdr:to>
      <xdr:col>0</xdr:col>
      <xdr:colOff>269875</xdr:colOff>
      <xdr:row>28</xdr:row>
      <xdr:rowOff>231775</xdr:rowOff>
    </xdr:to>
    <xdr:pic>
      <xdr:nvPicPr>
        <xdr:cNvPr id="8847" name="图片 8846"/>
        <xdr:cNvPicPr>
          <a:picLocks/>
        </xdr:cNvPicPr>
      </xdr:nvPicPr>
      <xdr:blipFill>
        <a:blip xmlns:r="http://schemas.openxmlformats.org/officeDocument/2006/relationships" r:embed="rId6" r:link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3208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41</xdr:row>
      <xdr:rowOff>25400</xdr:rowOff>
    </xdr:from>
    <xdr:to>
      <xdr:col>0</xdr:col>
      <xdr:colOff>269875</xdr:colOff>
      <xdr:row>41</xdr:row>
      <xdr:rowOff>231775</xdr:rowOff>
    </xdr:to>
    <xdr:pic>
      <xdr:nvPicPr>
        <xdr:cNvPr id="8848" name="图片 8847"/>
        <xdr:cNvPicPr>
          <a:picLocks/>
        </xdr:cNvPicPr>
      </xdr:nvPicPr>
      <xdr:blipFill>
        <a:blip xmlns:r="http://schemas.openxmlformats.org/officeDocument/2006/relationships" r:embed="rId7" r:link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5779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53</xdr:row>
      <xdr:rowOff>25400</xdr:rowOff>
    </xdr:from>
    <xdr:to>
      <xdr:col>0</xdr:col>
      <xdr:colOff>269875</xdr:colOff>
      <xdr:row>53</xdr:row>
      <xdr:rowOff>231775</xdr:rowOff>
    </xdr:to>
    <xdr:pic>
      <xdr:nvPicPr>
        <xdr:cNvPr id="8849" name="图片 8848"/>
        <xdr:cNvPicPr>
          <a:picLocks/>
        </xdr:cNvPicPr>
      </xdr:nvPicPr>
      <xdr:blipFill>
        <a:blip xmlns:r="http://schemas.openxmlformats.org/officeDocument/2006/relationships" r:embed="rId7" r:link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8351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47</xdr:row>
      <xdr:rowOff>25400</xdr:rowOff>
    </xdr:from>
    <xdr:to>
      <xdr:col>0</xdr:col>
      <xdr:colOff>269875</xdr:colOff>
      <xdr:row>47</xdr:row>
      <xdr:rowOff>231775</xdr:rowOff>
    </xdr:to>
    <xdr:pic>
      <xdr:nvPicPr>
        <xdr:cNvPr id="8850" name="图片 8849"/>
        <xdr:cNvPicPr>
          <a:picLocks/>
        </xdr:cNvPicPr>
      </xdr:nvPicPr>
      <xdr:blipFill>
        <a:blip xmlns:r="http://schemas.openxmlformats.org/officeDocument/2006/relationships" r:embed="rId9" r:link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0923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51</xdr:row>
      <xdr:rowOff>25400</xdr:rowOff>
    </xdr:from>
    <xdr:to>
      <xdr:col>0</xdr:col>
      <xdr:colOff>269875</xdr:colOff>
      <xdr:row>51</xdr:row>
      <xdr:rowOff>231775</xdr:rowOff>
    </xdr:to>
    <xdr:pic>
      <xdr:nvPicPr>
        <xdr:cNvPr id="8851" name="图片 8850"/>
        <xdr:cNvPicPr>
          <a:picLocks/>
        </xdr:cNvPicPr>
      </xdr:nvPicPr>
      <xdr:blipFill>
        <a:blip xmlns:r="http://schemas.openxmlformats.org/officeDocument/2006/relationships" r:embed="rId11" r:link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3495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30</xdr:row>
      <xdr:rowOff>25400</xdr:rowOff>
    </xdr:from>
    <xdr:to>
      <xdr:col>0</xdr:col>
      <xdr:colOff>269875</xdr:colOff>
      <xdr:row>30</xdr:row>
      <xdr:rowOff>231775</xdr:rowOff>
    </xdr:to>
    <xdr:pic>
      <xdr:nvPicPr>
        <xdr:cNvPr id="8852" name="图片 8851"/>
        <xdr:cNvPicPr>
          <a:picLocks/>
        </xdr:cNvPicPr>
      </xdr:nvPicPr>
      <xdr:blipFill>
        <a:blip xmlns:r="http://schemas.openxmlformats.org/officeDocument/2006/relationships" r:embed="rId12" r:link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6066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</xdr:row>
      <xdr:rowOff>25400</xdr:rowOff>
    </xdr:from>
    <xdr:to>
      <xdr:col>0</xdr:col>
      <xdr:colOff>269875</xdr:colOff>
      <xdr:row>13</xdr:row>
      <xdr:rowOff>231775</xdr:rowOff>
    </xdr:to>
    <xdr:pic>
      <xdr:nvPicPr>
        <xdr:cNvPr id="8853" name="图片 8852"/>
        <xdr:cNvPicPr>
          <a:picLocks/>
        </xdr:cNvPicPr>
      </xdr:nvPicPr>
      <xdr:blipFill>
        <a:blip xmlns:r="http://schemas.openxmlformats.org/officeDocument/2006/relationships" r:embed="rId14" r:link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8638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269875</xdr:colOff>
      <xdr:row>1</xdr:row>
      <xdr:rowOff>231775</xdr:rowOff>
    </xdr:to>
    <xdr:pic>
      <xdr:nvPicPr>
        <xdr:cNvPr id="8854" name="图片 8853"/>
        <xdr:cNvPicPr>
          <a:picLocks/>
        </xdr:cNvPicPr>
      </xdr:nvPicPr>
      <xdr:blipFill>
        <a:blip xmlns:r="http://schemas.openxmlformats.org/officeDocument/2006/relationships" r:embed="rId14" r:link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1210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</xdr:row>
      <xdr:rowOff>25400</xdr:rowOff>
    </xdr:from>
    <xdr:to>
      <xdr:col>0</xdr:col>
      <xdr:colOff>269875</xdr:colOff>
      <xdr:row>6</xdr:row>
      <xdr:rowOff>231775</xdr:rowOff>
    </xdr:to>
    <xdr:pic>
      <xdr:nvPicPr>
        <xdr:cNvPr id="8855" name="图片 8854"/>
        <xdr:cNvPicPr>
          <a:picLocks/>
        </xdr:cNvPicPr>
      </xdr:nvPicPr>
      <xdr:blipFill>
        <a:blip xmlns:r="http://schemas.openxmlformats.org/officeDocument/2006/relationships" r:embed="rId14" r:link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3782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75</xdr:row>
      <xdr:rowOff>25400</xdr:rowOff>
    </xdr:from>
    <xdr:to>
      <xdr:col>0</xdr:col>
      <xdr:colOff>269875</xdr:colOff>
      <xdr:row>75</xdr:row>
      <xdr:rowOff>231775</xdr:rowOff>
    </xdr:to>
    <xdr:pic>
      <xdr:nvPicPr>
        <xdr:cNvPr id="8856" name="图片 8855"/>
        <xdr:cNvPicPr>
          <a:picLocks/>
        </xdr:cNvPicPr>
      </xdr:nvPicPr>
      <xdr:blipFill>
        <a:blip xmlns:r="http://schemas.openxmlformats.org/officeDocument/2006/relationships" r:embed="rId15" r:link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6353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77</xdr:row>
      <xdr:rowOff>25400</xdr:rowOff>
    </xdr:from>
    <xdr:to>
      <xdr:col>0</xdr:col>
      <xdr:colOff>269875</xdr:colOff>
      <xdr:row>77</xdr:row>
      <xdr:rowOff>231775</xdr:rowOff>
    </xdr:to>
    <xdr:pic>
      <xdr:nvPicPr>
        <xdr:cNvPr id="8857" name="图片 8856"/>
        <xdr:cNvPicPr>
          <a:picLocks/>
        </xdr:cNvPicPr>
      </xdr:nvPicPr>
      <xdr:blipFill>
        <a:blip xmlns:r="http://schemas.openxmlformats.org/officeDocument/2006/relationships" r:embed="rId15" r:link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8925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82</xdr:row>
      <xdr:rowOff>25400</xdr:rowOff>
    </xdr:from>
    <xdr:to>
      <xdr:col>0</xdr:col>
      <xdr:colOff>269875</xdr:colOff>
      <xdr:row>82</xdr:row>
      <xdr:rowOff>231775</xdr:rowOff>
    </xdr:to>
    <xdr:pic>
      <xdr:nvPicPr>
        <xdr:cNvPr id="8858" name="图片 8857"/>
        <xdr:cNvPicPr>
          <a:picLocks/>
        </xdr:cNvPicPr>
      </xdr:nvPicPr>
      <xdr:blipFill>
        <a:blip xmlns:r="http://schemas.openxmlformats.org/officeDocument/2006/relationships" r:embed="rId17" r:link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1497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79</xdr:row>
      <xdr:rowOff>25400</xdr:rowOff>
    </xdr:from>
    <xdr:to>
      <xdr:col>0</xdr:col>
      <xdr:colOff>269875</xdr:colOff>
      <xdr:row>79</xdr:row>
      <xdr:rowOff>231775</xdr:rowOff>
    </xdr:to>
    <xdr:pic>
      <xdr:nvPicPr>
        <xdr:cNvPr id="8859" name="图片 8858"/>
        <xdr:cNvPicPr>
          <a:picLocks/>
        </xdr:cNvPicPr>
      </xdr:nvPicPr>
      <xdr:blipFill>
        <a:blip xmlns:r="http://schemas.openxmlformats.org/officeDocument/2006/relationships" r:embed="rId19" r:link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4069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48</xdr:row>
      <xdr:rowOff>25400</xdr:rowOff>
    </xdr:from>
    <xdr:to>
      <xdr:col>0</xdr:col>
      <xdr:colOff>269875</xdr:colOff>
      <xdr:row>48</xdr:row>
      <xdr:rowOff>231775</xdr:rowOff>
    </xdr:to>
    <xdr:pic>
      <xdr:nvPicPr>
        <xdr:cNvPr id="8860" name="图片 8859"/>
        <xdr:cNvPicPr>
          <a:picLocks/>
        </xdr:cNvPicPr>
      </xdr:nvPicPr>
      <xdr:blipFill>
        <a:blip xmlns:r="http://schemas.openxmlformats.org/officeDocument/2006/relationships" r:embed="rId21" r:link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6640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52</xdr:row>
      <xdr:rowOff>25400</xdr:rowOff>
    </xdr:from>
    <xdr:to>
      <xdr:col>0</xdr:col>
      <xdr:colOff>269875</xdr:colOff>
      <xdr:row>52</xdr:row>
      <xdr:rowOff>231775</xdr:rowOff>
    </xdr:to>
    <xdr:pic>
      <xdr:nvPicPr>
        <xdr:cNvPr id="8861" name="图片 8860"/>
        <xdr:cNvPicPr>
          <a:picLocks/>
        </xdr:cNvPicPr>
      </xdr:nvPicPr>
      <xdr:blipFill>
        <a:blip xmlns:r="http://schemas.openxmlformats.org/officeDocument/2006/relationships" r:embed="rId21" r:link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9212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58</xdr:row>
      <xdr:rowOff>25400</xdr:rowOff>
    </xdr:from>
    <xdr:to>
      <xdr:col>0</xdr:col>
      <xdr:colOff>269875</xdr:colOff>
      <xdr:row>58</xdr:row>
      <xdr:rowOff>231775</xdr:rowOff>
    </xdr:to>
    <xdr:pic>
      <xdr:nvPicPr>
        <xdr:cNvPr id="8862" name="图片 8861"/>
        <xdr:cNvPicPr>
          <a:picLocks/>
        </xdr:cNvPicPr>
      </xdr:nvPicPr>
      <xdr:blipFill>
        <a:blip xmlns:r="http://schemas.openxmlformats.org/officeDocument/2006/relationships" r:embed="rId22" r:link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784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23</xdr:row>
      <xdr:rowOff>25400</xdr:rowOff>
    </xdr:from>
    <xdr:to>
      <xdr:col>0</xdr:col>
      <xdr:colOff>269875</xdr:colOff>
      <xdr:row>23</xdr:row>
      <xdr:rowOff>231775</xdr:rowOff>
    </xdr:to>
    <xdr:pic>
      <xdr:nvPicPr>
        <xdr:cNvPr id="8863" name="图片 8862"/>
        <xdr:cNvPicPr>
          <a:picLocks/>
        </xdr:cNvPicPr>
      </xdr:nvPicPr>
      <xdr:blipFill>
        <a:blip xmlns:r="http://schemas.openxmlformats.org/officeDocument/2006/relationships" r:embed="rId24" r:link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4356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33</xdr:row>
      <xdr:rowOff>25400</xdr:rowOff>
    </xdr:from>
    <xdr:to>
      <xdr:col>0</xdr:col>
      <xdr:colOff>269875</xdr:colOff>
      <xdr:row>33</xdr:row>
      <xdr:rowOff>231775</xdr:rowOff>
    </xdr:to>
    <xdr:pic>
      <xdr:nvPicPr>
        <xdr:cNvPr id="8864" name="图片 8863"/>
        <xdr:cNvPicPr>
          <a:picLocks/>
        </xdr:cNvPicPr>
      </xdr:nvPicPr>
      <xdr:blipFill>
        <a:blip xmlns:r="http://schemas.openxmlformats.org/officeDocument/2006/relationships" r:embed="rId26" r:link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6927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45</xdr:row>
      <xdr:rowOff>25400</xdr:rowOff>
    </xdr:from>
    <xdr:to>
      <xdr:col>0</xdr:col>
      <xdr:colOff>269875</xdr:colOff>
      <xdr:row>45</xdr:row>
      <xdr:rowOff>231775</xdr:rowOff>
    </xdr:to>
    <xdr:pic>
      <xdr:nvPicPr>
        <xdr:cNvPr id="8865" name="图片 8864"/>
        <xdr:cNvPicPr>
          <a:picLocks/>
        </xdr:cNvPicPr>
      </xdr:nvPicPr>
      <xdr:blipFill>
        <a:blip xmlns:r="http://schemas.openxmlformats.org/officeDocument/2006/relationships" r:embed="rId28" r:link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9499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87</xdr:row>
      <xdr:rowOff>25400</xdr:rowOff>
    </xdr:from>
    <xdr:to>
      <xdr:col>0</xdr:col>
      <xdr:colOff>269875</xdr:colOff>
      <xdr:row>87</xdr:row>
      <xdr:rowOff>231775</xdr:rowOff>
    </xdr:to>
    <xdr:pic>
      <xdr:nvPicPr>
        <xdr:cNvPr id="8866" name="图片 8865"/>
        <xdr:cNvPicPr>
          <a:picLocks/>
        </xdr:cNvPicPr>
      </xdr:nvPicPr>
      <xdr:blipFill>
        <a:blip xmlns:r="http://schemas.openxmlformats.org/officeDocument/2006/relationships" r:embed="rId29" r:link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2071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71</xdr:row>
      <xdr:rowOff>25400</xdr:rowOff>
    </xdr:from>
    <xdr:to>
      <xdr:col>0</xdr:col>
      <xdr:colOff>269875</xdr:colOff>
      <xdr:row>71</xdr:row>
      <xdr:rowOff>231775</xdr:rowOff>
    </xdr:to>
    <xdr:pic>
      <xdr:nvPicPr>
        <xdr:cNvPr id="8867" name="图片 8866"/>
        <xdr:cNvPicPr>
          <a:picLocks/>
        </xdr:cNvPicPr>
      </xdr:nvPicPr>
      <xdr:blipFill>
        <a:blip xmlns:r="http://schemas.openxmlformats.org/officeDocument/2006/relationships" r:embed="rId31" r:link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4643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74</xdr:row>
      <xdr:rowOff>25400</xdr:rowOff>
    </xdr:from>
    <xdr:to>
      <xdr:col>0</xdr:col>
      <xdr:colOff>269875</xdr:colOff>
      <xdr:row>74</xdr:row>
      <xdr:rowOff>231775</xdr:rowOff>
    </xdr:to>
    <xdr:pic>
      <xdr:nvPicPr>
        <xdr:cNvPr id="8868" name="图片 8867"/>
        <xdr:cNvPicPr>
          <a:picLocks/>
        </xdr:cNvPicPr>
      </xdr:nvPicPr>
      <xdr:blipFill>
        <a:blip xmlns:r="http://schemas.openxmlformats.org/officeDocument/2006/relationships" r:embed="rId33" r:link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7214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62</xdr:row>
      <xdr:rowOff>25400</xdr:rowOff>
    </xdr:from>
    <xdr:to>
      <xdr:col>0</xdr:col>
      <xdr:colOff>269875</xdr:colOff>
      <xdr:row>62</xdr:row>
      <xdr:rowOff>231775</xdr:rowOff>
    </xdr:to>
    <xdr:pic>
      <xdr:nvPicPr>
        <xdr:cNvPr id="8869" name="图片 8868"/>
        <xdr:cNvPicPr>
          <a:picLocks/>
        </xdr:cNvPicPr>
      </xdr:nvPicPr>
      <xdr:blipFill>
        <a:blip xmlns:r="http://schemas.openxmlformats.org/officeDocument/2006/relationships" r:embed="rId34" r:link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9786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69</xdr:row>
      <xdr:rowOff>25400</xdr:rowOff>
    </xdr:from>
    <xdr:to>
      <xdr:col>0</xdr:col>
      <xdr:colOff>269875</xdr:colOff>
      <xdr:row>69</xdr:row>
      <xdr:rowOff>231775</xdr:rowOff>
    </xdr:to>
    <xdr:pic>
      <xdr:nvPicPr>
        <xdr:cNvPr id="8870" name="图片 8869"/>
        <xdr:cNvPicPr>
          <a:picLocks/>
        </xdr:cNvPicPr>
      </xdr:nvPicPr>
      <xdr:blipFill>
        <a:blip xmlns:r="http://schemas.openxmlformats.org/officeDocument/2006/relationships" r:embed="rId34" r:link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2358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73</xdr:row>
      <xdr:rowOff>25400</xdr:rowOff>
    </xdr:from>
    <xdr:to>
      <xdr:col>0</xdr:col>
      <xdr:colOff>269875</xdr:colOff>
      <xdr:row>73</xdr:row>
      <xdr:rowOff>231775</xdr:rowOff>
    </xdr:to>
    <xdr:pic>
      <xdr:nvPicPr>
        <xdr:cNvPr id="8871" name="图片 8870"/>
        <xdr:cNvPicPr>
          <a:picLocks/>
        </xdr:cNvPicPr>
      </xdr:nvPicPr>
      <xdr:blipFill>
        <a:blip xmlns:r="http://schemas.openxmlformats.org/officeDocument/2006/relationships" r:embed="rId35" r:link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4930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44</xdr:row>
      <xdr:rowOff>25400</xdr:rowOff>
    </xdr:from>
    <xdr:to>
      <xdr:col>0</xdr:col>
      <xdr:colOff>269875</xdr:colOff>
      <xdr:row>44</xdr:row>
      <xdr:rowOff>231775</xdr:rowOff>
    </xdr:to>
    <xdr:pic>
      <xdr:nvPicPr>
        <xdr:cNvPr id="8872" name="图片 8871"/>
        <xdr:cNvPicPr>
          <a:picLocks/>
        </xdr:cNvPicPr>
      </xdr:nvPicPr>
      <xdr:blipFill>
        <a:blip xmlns:r="http://schemas.openxmlformats.org/officeDocument/2006/relationships" r:embed="rId37" r:link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7501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16</xdr:row>
      <xdr:rowOff>25400</xdr:rowOff>
    </xdr:from>
    <xdr:to>
      <xdr:col>0</xdr:col>
      <xdr:colOff>269875</xdr:colOff>
      <xdr:row>16</xdr:row>
      <xdr:rowOff>231775</xdr:rowOff>
    </xdr:to>
    <xdr:pic>
      <xdr:nvPicPr>
        <xdr:cNvPr id="8873" name="图片 8872"/>
        <xdr:cNvPicPr>
          <a:picLocks/>
        </xdr:cNvPicPr>
      </xdr:nvPicPr>
      <xdr:blipFill>
        <a:blip xmlns:r="http://schemas.openxmlformats.org/officeDocument/2006/relationships" r:embed="rId38" r:link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0073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22</xdr:row>
      <xdr:rowOff>25400</xdr:rowOff>
    </xdr:from>
    <xdr:to>
      <xdr:col>0</xdr:col>
      <xdr:colOff>269875</xdr:colOff>
      <xdr:row>22</xdr:row>
      <xdr:rowOff>231775</xdr:rowOff>
    </xdr:to>
    <xdr:pic>
      <xdr:nvPicPr>
        <xdr:cNvPr id="8874" name="图片 8873"/>
        <xdr:cNvPicPr>
          <a:picLocks/>
        </xdr:cNvPicPr>
      </xdr:nvPicPr>
      <xdr:blipFill>
        <a:blip xmlns:r="http://schemas.openxmlformats.org/officeDocument/2006/relationships" r:embed="rId40" r:link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2645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78</xdr:row>
      <xdr:rowOff>25400</xdr:rowOff>
    </xdr:from>
    <xdr:to>
      <xdr:col>0</xdr:col>
      <xdr:colOff>269875</xdr:colOff>
      <xdr:row>78</xdr:row>
      <xdr:rowOff>231775</xdr:rowOff>
    </xdr:to>
    <xdr:pic>
      <xdr:nvPicPr>
        <xdr:cNvPr id="8875" name="图片 8874"/>
        <xdr:cNvPicPr>
          <a:picLocks/>
        </xdr:cNvPicPr>
      </xdr:nvPicPr>
      <xdr:blipFill>
        <a:blip xmlns:r="http://schemas.openxmlformats.org/officeDocument/2006/relationships" r:embed="rId41" r:link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5217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65</xdr:row>
      <xdr:rowOff>25400</xdr:rowOff>
    </xdr:from>
    <xdr:to>
      <xdr:col>0</xdr:col>
      <xdr:colOff>269875</xdr:colOff>
      <xdr:row>65</xdr:row>
      <xdr:rowOff>231775</xdr:rowOff>
    </xdr:to>
    <xdr:pic>
      <xdr:nvPicPr>
        <xdr:cNvPr id="8876" name="图片 8875"/>
        <xdr:cNvPicPr>
          <a:picLocks/>
        </xdr:cNvPicPr>
      </xdr:nvPicPr>
      <xdr:blipFill>
        <a:blip xmlns:r="http://schemas.openxmlformats.org/officeDocument/2006/relationships" r:embed="rId43" r:link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7788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84</xdr:row>
      <xdr:rowOff>25400</xdr:rowOff>
    </xdr:from>
    <xdr:to>
      <xdr:col>0</xdr:col>
      <xdr:colOff>269875</xdr:colOff>
      <xdr:row>84</xdr:row>
      <xdr:rowOff>231775</xdr:rowOff>
    </xdr:to>
    <xdr:pic>
      <xdr:nvPicPr>
        <xdr:cNvPr id="8877" name="图片 8876"/>
        <xdr:cNvPicPr>
          <a:picLocks/>
        </xdr:cNvPicPr>
      </xdr:nvPicPr>
      <xdr:blipFill>
        <a:blip xmlns:r="http://schemas.openxmlformats.org/officeDocument/2006/relationships" r:embed="rId45" r:link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90360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80</xdr:row>
      <xdr:rowOff>25400</xdr:rowOff>
    </xdr:from>
    <xdr:to>
      <xdr:col>0</xdr:col>
      <xdr:colOff>269875</xdr:colOff>
      <xdr:row>80</xdr:row>
      <xdr:rowOff>231775</xdr:rowOff>
    </xdr:to>
    <xdr:pic>
      <xdr:nvPicPr>
        <xdr:cNvPr id="8878" name="图片 8877"/>
        <xdr:cNvPicPr>
          <a:picLocks/>
        </xdr:cNvPicPr>
      </xdr:nvPicPr>
      <xdr:blipFill>
        <a:blip xmlns:r="http://schemas.openxmlformats.org/officeDocument/2006/relationships" r:embed="rId47" r:link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92932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59</xdr:row>
      <xdr:rowOff>25400</xdr:rowOff>
    </xdr:from>
    <xdr:to>
      <xdr:col>0</xdr:col>
      <xdr:colOff>269875</xdr:colOff>
      <xdr:row>59</xdr:row>
      <xdr:rowOff>231775</xdr:rowOff>
    </xdr:to>
    <xdr:pic>
      <xdr:nvPicPr>
        <xdr:cNvPr id="8879" name="图片 8878"/>
        <xdr:cNvPicPr>
          <a:picLocks/>
        </xdr:cNvPicPr>
      </xdr:nvPicPr>
      <xdr:blipFill>
        <a:blip xmlns:r="http://schemas.openxmlformats.org/officeDocument/2006/relationships" r:embed="rId49" r:link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95504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37</xdr:row>
      <xdr:rowOff>25400</xdr:rowOff>
    </xdr:from>
    <xdr:to>
      <xdr:col>0</xdr:col>
      <xdr:colOff>269875</xdr:colOff>
      <xdr:row>37</xdr:row>
      <xdr:rowOff>231775</xdr:rowOff>
    </xdr:to>
    <xdr:pic>
      <xdr:nvPicPr>
        <xdr:cNvPr id="8880" name="图片 8879"/>
        <xdr:cNvPicPr>
          <a:picLocks/>
        </xdr:cNvPicPr>
      </xdr:nvPicPr>
      <xdr:blipFill>
        <a:blip xmlns:r="http://schemas.openxmlformats.org/officeDocument/2006/relationships" r:embed="rId49" r:link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98075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50</xdr:row>
      <xdr:rowOff>25400</xdr:rowOff>
    </xdr:from>
    <xdr:to>
      <xdr:col>0</xdr:col>
      <xdr:colOff>269875</xdr:colOff>
      <xdr:row>50</xdr:row>
      <xdr:rowOff>231775</xdr:rowOff>
    </xdr:to>
    <xdr:pic>
      <xdr:nvPicPr>
        <xdr:cNvPr id="8881" name="图片 8880"/>
        <xdr:cNvPicPr>
          <a:picLocks/>
        </xdr:cNvPicPr>
      </xdr:nvPicPr>
      <xdr:blipFill>
        <a:blip xmlns:r="http://schemas.openxmlformats.org/officeDocument/2006/relationships" r:embed="rId49" r:link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00647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76</xdr:row>
      <xdr:rowOff>25400</xdr:rowOff>
    </xdr:from>
    <xdr:to>
      <xdr:col>0</xdr:col>
      <xdr:colOff>269875</xdr:colOff>
      <xdr:row>76</xdr:row>
      <xdr:rowOff>231775</xdr:rowOff>
    </xdr:to>
    <xdr:pic>
      <xdr:nvPicPr>
        <xdr:cNvPr id="8882" name="图片 8881"/>
        <xdr:cNvPicPr>
          <a:picLocks/>
        </xdr:cNvPicPr>
      </xdr:nvPicPr>
      <xdr:blipFill>
        <a:blip xmlns:r="http://schemas.openxmlformats.org/officeDocument/2006/relationships" r:embed="rId50" r:link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03219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</xdr:row>
      <xdr:rowOff>25400</xdr:rowOff>
    </xdr:from>
    <xdr:to>
      <xdr:col>0</xdr:col>
      <xdr:colOff>269875</xdr:colOff>
      <xdr:row>4</xdr:row>
      <xdr:rowOff>231775</xdr:rowOff>
    </xdr:to>
    <xdr:pic>
      <xdr:nvPicPr>
        <xdr:cNvPr id="8883" name="图片 8882"/>
        <xdr:cNvPicPr>
          <a:picLocks/>
        </xdr:cNvPicPr>
      </xdr:nvPicPr>
      <xdr:blipFill>
        <a:blip xmlns:r="http://schemas.openxmlformats.org/officeDocument/2006/relationships" r:embed="rId52" r:link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05791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</xdr:row>
      <xdr:rowOff>25400</xdr:rowOff>
    </xdr:from>
    <xdr:to>
      <xdr:col>0</xdr:col>
      <xdr:colOff>269875</xdr:colOff>
      <xdr:row>11</xdr:row>
      <xdr:rowOff>231775</xdr:rowOff>
    </xdr:to>
    <xdr:pic>
      <xdr:nvPicPr>
        <xdr:cNvPr id="8884" name="图片 8883"/>
        <xdr:cNvPicPr>
          <a:picLocks/>
        </xdr:cNvPicPr>
      </xdr:nvPicPr>
      <xdr:blipFill>
        <a:blip xmlns:r="http://schemas.openxmlformats.org/officeDocument/2006/relationships" r:embed="rId54" r:link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08362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15</xdr:row>
      <xdr:rowOff>25400</xdr:rowOff>
    </xdr:from>
    <xdr:to>
      <xdr:col>0</xdr:col>
      <xdr:colOff>269875</xdr:colOff>
      <xdr:row>15</xdr:row>
      <xdr:rowOff>231775</xdr:rowOff>
    </xdr:to>
    <xdr:pic>
      <xdr:nvPicPr>
        <xdr:cNvPr id="8885" name="图片 8884"/>
        <xdr:cNvPicPr>
          <a:picLocks/>
        </xdr:cNvPicPr>
      </xdr:nvPicPr>
      <xdr:blipFill>
        <a:blip xmlns:r="http://schemas.openxmlformats.org/officeDocument/2006/relationships" r:embed="rId55" r:link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10934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17</xdr:row>
      <xdr:rowOff>25400</xdr:rowOff>
    </xdr:from>
    <xdr:to>
      <xdr:col>0</xdr:col>
      <xdr:colOff>269875</xdr:colOff>
      <xdr:row>17</xdr:row>
      <xdr:rowOff>231775</xdr:rowOff>
    </xdr:to>
    <xdr:pic>
      <xdr:nvPicPr>
        <xdr:cNvPr id="8886" name="图片 8885"/>
        <xdr:cNvPicPr>
          <a:picLocks/>
        </xdr:cNvPicPr>
      </xdr:nvPicPr>
      <xdr:blipFill>
        <a:blip xmlns:r="http://schemas.openxmlformats.org/officeDocument/2006/relationships" r:embed="rId57" r:link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13506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</xdr:row>
      <xdr:rowOff>25400</xdr:rowOff>
    </xdr:from>
    <xdr:to>
      <xdr:col>0</xdr:col>
      <xdr:colOff>269875</xdr:colOff>
      <xdr:row>7</xdr:row>
      <xdr:rowOff>231775</xdr:rowOff>
    </xdr:to>
    <xdr:pic>
      <xdr:nvPicPr>
        <xdr:cNvPr id="8887" name="图片 8886"/>
        <xdr:cNvPicPr>
          <a:picLocks/>
        </xdr:cNvPicPr>
      </xdr:nvPicPr>
      <xdr:blipFill>
        <a:blip xmlns:r="http://schemas.openxmlformats.org/officeDocument/2006/relationships" r:embed="rId58" r:link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16078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</xdr:row>
      <xdr:rowOff>25400</xdr:rowOff>
    </xdr:from>
    <xdr:to>
      <xdr:col>0</xdr:col>
      <xdr:colOff>269875</xdr:colOff>
      <xdr:row>14</xdr:row>
      <xdr:rowOff>231775</xdr:rowOff>
    </xdr:to>
    <xdr:pic>
      <xdr:nvPicPr>
        <xdr:cNvPr id="8888" name="图片 8887"/>
        <xdr:cNvPicPr>
          <a:picLocks/>
        </xdr:cNvPicPr>
      </xdr:nvPicPr>
      <xdr:blipFill>
        <a:blip xmlns:r="http://schemas.openxmlformats.org/officeDocument/2006/relationships" r:embed="rId58" r:link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18649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32</xdr:row>
      <xdr:rowOff>25400</xdr:rowOff>
    </xdr:from>
    <xdr:to>
      <xdr:col>0</xdr:col>
      <xdr:colOff>269875</xdr:colOff>
      <xdr:row>32</xdr:row>
      <xdr:rowOff>231775</xdr:rowOff>
    </xdr:to>
    <xdr:pic>
      <xdr:nvPicPr>
        <xdr:cNvPr id="8889" name="图片 8888"/>
        <xdr:cNvPicPr>
          <a:picLocks/>
        </xdr:cNvPicPr>
      </xdr:nvPicPr>
      <xdr:blipFill>
        <a:blip xmlns:r="http://schemas.openxmlformats.org/officeDocument/2006/relationships" r:embed="rId59" r:link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1221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49</xdr:row>
      <xdr:rowOff>25400</xdr:rowOff>
    </xdr:from>
    <xdr:to>
      <xdr:col>0</xdr:col>
      <xdr:colOff>269875</xdr:colOff>
      <xdr:row>49</xdr:row>
      <xdr:rowOff>231775</xdr:rowOff>
    </xdr:to>
    <xdr:pic>
      <xdr:nvPicPr>
        <xdr:cNvPr id="8890" name="图片 8889"/>
        <xdr:cNvPicPr>
          <a:picLocks/>
        </xdr:cNvPicPr>
      </xdr:nvPicPr>
      <xdr:blipFill>
        <a:blip xmlns:r="http://schemas.openxmlformats.org/officeDocument/2006/relationships" r:embed="rId61" r:link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3793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</xdr:row>
      <xdr:rowOff>25400</xdr:rowOff>
    </xdr:from>
    <xdr:to>
      <xdr:col>0</xdr:col>
      <xdr:colOff>269875</xdr:colOff>
      <xdr:row>9</xdr:row>
      <xdr:rowOff>231775</xdr:rowOff>
    </xdr:to>
    <xdr:pic>
      <xdr:nvPicPr>
        <xdr:cNvPr id="8891" name="图片 8890"/>
        <xdr:cNvPicPr>
          <a:picLocks/>
        </xdr:cNvPicPr>
      </xdr:nvPicPr>
      <xdr:blipFill>
        <a:blip xmlns:r="http://schemas.openxmlformats.org/officeDocument/2006/relationships" r:embed="rId62" r:link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6365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21</xdr:row>
      <xdr:rowOff>25400</xdr:rowOff>
    </xdr:from>
    <xdr:to>
      <xdr:col>0</xdr:col>
      <xdr:colOff>269875</xdr:colOff>
      <xdr:row>21</xdr:row>
      <xdr:rowOff>231775</xdr:rowOff>
    </xdr:to>
    <xdr:pic>
      <xdr:nvPicPr>
        <xdr:cNvPr id="8892" name="图片 8891"/>
        <xdr:cNvPicPr>
          <a:picLocks/>
        </xdr:cNvPicPr>
      </xdr:nvPicPr>
      <xdr:blipFill>
        <a:blip xmlns:r="http://schemas.openxmlformats.org/officeDocument/2006/relationships" r:embed="rId62" r:link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8936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</xdr:row>
      <xdr:rowOff>25400</xdr:rowOff>
    </xdr:from>
    <xdr:to>
      <xdr:col>0</xdr:col>
      <xdr:colOff>269875</xdr:colOff>
      <xdr:row>2</xdr:row>
      <xdr:rowOff>231775</xdr:rowOff>
    </xdr:to>
    <xdr:pic>
      <xdr:nvPicPr>
        <xdr:cNvPr id="8893" name="图片 8892"/>
        <xdr:cNvPicPr>
          <a:picLocks/>
        </xdr:cNvPicPr>
      </xdr:nvPicPr>
      <xdr:blipFill>
        <a:blip xmlns:r="http://schemas.openxmlformats.org/officeDocument/2006/relationships" r:embed="rId63" r:link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31508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</xdr:row>
      <xdr:rowOff>25400</xdr:rowOff>
    </xdr:from>
    <xdr:to>
      <xdr:col>0</xdr:col>
      <xdr:colOff>269875</xdr:colOff>
      <xdr:row>8</xdr:row>
      <xdr:rowOff>231775</xdr:rowOff>
    </xdr:to>
    <xdr:pic>
      <xdr:nvPicPr>
        <xdr:cNvPr id="8894" name="图片 8893"/>
        <xdr:cNvPicPr>
          <a:picLocks/>
        </xdr:cNvPicPr>
      </xdr:nvPicPr>
      <xdr:blipFill>
        <a:blip xmlns:r="http://schemas.openxmlformats.org/officeDocument/2006/relationships" r:embed="rId65" r:link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34080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60</xdr:row>
      <xdr:rowOff>25400</xdr:rowOff>
    </xdr:from>
    <xdr:to>
      <xdr:col>0</xdr:col>
      <xdr:colOff>269875</xdr:colOff>
      <xdr:row>60</xdr:row>
      <xdr:rowOff>231775</xdr:rowOff>
    </xdr:to>
    <xdr:pic>
      <xdr:nvPicPr>
        <xdr:cNvPr id="8895" name="图片 8894"/>
        <xdr:cNvPicPr>
          <a:picLocks/>
        </xdr:cNvPicPr>
      </xdr:nvPicPr>
      <xdr:blipFill>
        <a:blip xmlns:r="http://schemas.openxmlformats.org/officeDocument/2006/relationships" r:embed="rId6" r:link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36652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72</xdr:row>
      <xdr:rowOff>25400</xdr:rowOff>
    </xdr:from>
    <xdr:to>
      <xdr:col>0</xdr:col>
      <xdr:colOff>269875</xdr:colOff>
      <xdr:row>72</xdr:row>
      <xdr:rowOff>231775</xdr:rowOff>
    </xdr:to>
    <xdr:pic>
      <xdr:nvPicPr>
        <xdr:cNvPr id="8896" name="图片 8895"/>
        <xdr:cNvPicPr>
          <a:picLocks/>
        </xdr:cNvPicPr>
      </xdr:nvPicPr>
      <xdr:blipFill>
        <a:blip xmlns:r="http://schemas.openxmlformats.org/officeDocument/2006/relationships" r:embed="rId66" r:link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39223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36</xdr:row>
      <xdr:rowOff>25400</xdr:rowOff>
    </xdr:from>
    <xdr:to>
      <xdr:col>0</xdr:col>
      <xdr:colOff>269875</xdr:colOff>
      <xdr:row>36</xdr:row>
      <xdr:rowOff>231775</xdr:rowOff>
    </xdr:to>
    <xdr:pic>
      <xdr:nvPicPr>
        <xdr:cNvPr id="8897" name="图片 8896"/>
        <xdr:cNvPicPr>
          <a:picLocks/>
        </xdr:cNvPicPr>
      </xdr:nvPicPr>
      <xdr:blipFill>
        <a:blip xmlns:r="http://schemas.openxmlformats.org/officeDocument/2006/relationships" r:embed="rId68" r:link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41795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42</xdr:row>
      <xdr:rowOff>25400</xdr:rowOff>
    </xdr:from>
    <xdr:to>
      <xdr:col>0</xdr:col>
      <xdr:colOff>269875</xdr:colOff>
      <xdr:row>42</xdr:row>
      <xdr:rowOff>231775</xdr:rowOff>
    </xdr:to>
    <xdr:pic>
      <xdr:nvPicPr>
        <xdr:cNvPr id="8898" name="图片 8897"/>
        <xdr:cNvPicPr>
          <a:picLocks/>
        </xdr:cNvPicPr>
      </xdr:nvPicPr>
      <xdr:blipFill>
        <a:blip xmlns:r="http://schemas.openxmlformats.org/officeDocument/2006/relationships" r:embed="rId68" r:link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44367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26</xdr:row>
      <xdr:rowOff>25400</xdr:rowOff>
    </xdr:from>
    <xdr:to>
      <xdr:col>0</xdr:col>
      <xdr:colOff>269875</xdr:colOff>
      <xdr:row>26</xdr:row>
      <xdr:rowOff>231775</xdr:rowOff>
    </xdr:to>
    <xdr:pic>
      <xdr:nvPicPr>
        <xdr:cNvPr id="8899" name="图片 8898"/>
        <xdr:cNvPicPr>
          <a:picLocks/>
        </xdr:cNvPicPr>
      </xdr:nvPicPr>
      <xdr:blipFill>
        <a:blip xmlns:r="http://schemas.openxmlformats.org/officeDocument/2006/relationships" r:embed="rId69" r:link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46939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31</xdr:row>
      <xdr:rowOff>25400</xdr:rowOff>
    </xdr:from>
    <xdr:to>
      <xdr:col>0</xdr:col>
      <xdr:colOff>269875</xdr:colOff>
      <xdr:row>31</xdr:row>
      <xdr:rowOff>231775</xdr:rowOff>
    </xdr:to>
    <xdr:pic>
      <xdr:nvPicPr>
        <xdr:cNvPr id="8900" name="图片 8899"/>
        <xdr:cNvPicPr>
          <a:picLocks/>
        </xdr:cNvPicPr>
      </xdr:nvPicPr>
      <xdr:blipFill>
        <a:blip xmlns:r="http://schemas.openxmlformats.org/officeDocument/2006/relationships" r:embed="rId69" r:link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49510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29</xdr:row>
      <xdr:rowOff>25400</xdr:rowOff>
    </xdr:from>
    <xdr:to>
      <xdr:col>0</xdr:col>
      <xdr:colOff>269875</xdr:colOff>
      <xdr:row>29</xdr:row>
      <xdr:rowOff>231775</xdr:rowOff>
    </xdr:to>
    <xdr:pic>
      <xdr:nvPicPr>
        <xdr:cNvPr id="8901" name="图片 8900"/>
        <xdr:cNvPicPr>
          <a:picLocks/>
        </xdr:cNvPicPr>
      </xdr:nvPicPr>
      <xdr:blipFill>
        <a:blip xmlns:r="http://schemas.openxmlformats.org/officeDocument/2006/relationships" r:embed="rId61" r:link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52082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39</xdr:row>
      <xdr:rowOff>25400</xdr:rowOff>
    </xdr:from>
    <xdr:to>
      <xdr:col>0</xdr:col>
      <xdr:colOff>269875</xdr:colOff>
      <xdr:row>39</xdr:row>
      <xdr:rowOff>231775</xdr:rowOff>
    </xdr:to>
    <xdr:pic>
      <xdr:nvPicPr>
        <xdr:cNvPr id="8902" name="图片 8901"/>
        <xdr:cNvPicPr>
          <a:picLocks/>
        </xdr:cNvPicPr>
      </xdr:nvPicPr>
      <xdr:blipFill>
        <a:blip xmlns:r="http://schemas.openxmlformats.org/officeDocument/2006/relationships" r:embed="rId61" r:link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54654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86</xdr:row>
      <xdr:rowOff>25400</xdr:rowOff>
    </xdr:from>
    <xdr:to>
      <xdr:col>0</xdr:col>
      <xdr:colOff>269875</xdr:colOff>
      <xdr:row>86</xdr:row>
      <xdr:rowOff>231775</xdr:rowOff>
    </xdr:to>
    <xdr:pic>
      <xdr:nvPicPr>
        <xdr:cNvPr id="8903" name="图片 8902"/>
        <xdr:cNvPicPr>
          <a:picLocks/>
        </xdr:cNvPicPr>
      </xdr:nvPicPr>
      <xdr:blipFill>
        <a:blip xmlns:r="http://schemas.openxmlformats.org/officeDocument/2006/relationships" r:embed="rId70" r:link="rId7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57226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</xdr:row>
      <xdr:rowOff>25400</xdr:rowOff>
    </xdr:from>
    <xdr:to>
      <xdr:col>0</xdr:col>
      <xdr:colOff>269875</xdr:colOff>
      <xdr:row>3</xdr:row>
      <xdr:rowOff>231775</xdr:rowOff>
    </xdr:to>
    <xdr:pic>
      <xdr:nvPicPr>
        <xdr:cNvPr id="8904" name="图片 8903"/>
        <xdr:cNvPicPr>
          <a:picLocks/>
        </xdr:cNvPicPr>
      </xdr:nvPicPr>
      <xdr:blipFill>
        <a:blip xmlns:r="http://schemas.openxmlformats.org/officeDocument/2006/relationships" r:embed="rId72" r:link="rId7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59797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</xdr:row>
      <xdr:rowOff>25400</xdr:rowOff>
    </xdr:from>
    <xdr:to>
      <xdr:col>0</xdr:col>
      <xdr:colOff>269875</xdr:colOff>
      <xdr:row>10</xdr:row>
      <xdr:rowOff>231775</xdr:rowOff>
    </xdr:to>
    <xdr:pic>
      <xdr:nvPicPr>
        <xdr:cNvPr id="8905" name="图片 8904"/>
        <xdr:cNvPicPr>
          <a:picLocks/>
        </xdr:cNvPicPr>
      </xdr:nvPicPr>
      <xdr:blipFill>
        <a:blip xmlns:r="http://schemas.openxmlformats.org/officeDocument/2006/relationships" r:embed="rId74" r:link="rId7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62369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27</xdr:row>
      <xdr:rowOff>25400</xdr:rowOff>
    </xdr:from>
    <xdr:to>
      <xdr:col>0</xdr:col>
      <xdr:colOff>269875</xdr:colOff>
      <xdr:row>27</xdr:row>
      <xdr:rowOff>231775</xdr:rowOff>
    </xdr:to>
    <xdr:pic>
      <xdr:nvPicPr>
        <xdr:cNvPr id="8906" name="图片 8905"/>
        <xdr:cNvPicPr>
          <a:picLocks/>
        </xdr:cNvPicPr>
      </xdr:nvPicPr>
      <xdr:blipFill>
        <a:blip xmlns:r="http://schemas.openxmlformats.org/officeDocument/2006/relationships" r:embed="rId75" r:link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64941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38</xdr:row>
      <xdr:rowOff>25400</xdr:rowOff>
    </xdr:from>
    <xdr:to>
      <xdr:col>0</xdr:col>
      <xdr:colOff>269875</xdr:colOff>
      <xdr:row>38</xdr:row>
      <xdr:rowOff>231775</xdr:rowOff>
    </xdr:to>
    <xdr:pic>
      <xdr:nvPicPr>
        <xdr:cNvPr id="8907" name="图片 8906"/>
        <xdr:cNvPicPr>
          <a:picLocks/>
        </xdr:cNvPicPr>
      </xdr:nvPicPr>
      <xdr:blipFill>
        <a:blip xmlns:r="http://schemas.openxmlformats.org/officeDocument/2006/relationships" r:embed="rId75" r:link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67513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57</xdr:row>
      <xdr:rowOff>25400</xdr:rowOff>
    </xdr:from>
    <xdr:to>
      <xdr:col>0</xdr:col>
      <xdr:colOff>269875</xdr:colOff>
      <xdr:row>57</xdr:row>
      <xdr:rowOff>231775</xdr:rowOff>
    </xdr:to>
    <xdr:pic>
      <xdr:nvPicPr>
        <xdr:cNvPr id="8908" name="图片 8907"/>
        <xdr:cNvPicPr>
          <a:picLocks/>
        </xdr:cNvPicPr>
      </xdr:nvPicPr>
      <xdr:blipFill>
        <a:blip xmlns:r="http://schemas.openxmlformats.org/officeDocument/2006/relationships" r:embed="rId77" r:link="rId7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70084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64</xdr:row>
      <xdr:rowOff>25400</xdr:rowOff>
    </xdr:from>
    <xdr:to>
      <xdr:col>0</xdr:col>
      <xdr:colOff>269875</xdr:colOff>
      <xdr:row>64</xdr:row>
      <xdr:rowOff>231775</xdr:rowOff>
    </xdr:to>
    <xdr:pic>
      <xdr:nvPicPr>
        <xdr:cNvPr id="8909" name="图片 8908"/>
        <xdr:cNvPicPr>
          <a:picLocks/>
        </xdr:cNvPicPr>
      </xdr:nvPicPr>
      <xdr:blipFill>
        <a:blip xmlns:r="http://schemas.openxmlformats.org/officeDocument/2006/relationships" r:embed="rId77" r:link="rId7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72656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83</xdr:row>
      <xdr:rowOff>25400</xdr:rowOff>
    </xdr:from>
    <xdr:to>
      <xdr:col>0</xdr:col>
      <xdr:colOff>269875</xdr:colOff>
      <xdr:row>83</xdr:row>
      <xdr:rowOff>231775</xdr:rowOff>
    </xdr:to>
    <xdr:pic>
      <xdr:nvPicPr>
        <xdr:cNvPr id="8910" name="图片 8909"/>
        <xdr:cNvPicPr>
          <a:picLocks/>
        </xdr:cNvPicPr>
      </xdr:nvPicPr>
      <xdr:blipFill>
        <a:blip xmlns:r="http://schemas.openxmlformats.org/officeDocument/2006/relationships" r:embed="rId3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75228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40</xdr:row>
      <xdr:rowOff>25400</xdr:rowOff>
    </xdr:from>
    <xdr:to>
      <xdr:col>0</xdr:col>
      <xdr:colOff>269875</xdr:colOff>
      <xdr:row>40</xdr:row>
      <xdr:rowOff>231775</xdr:rowOff>
    </xdr:to>
    <xdr:pic>
      <xdr:nvPicPr>
        <xdr:cNvPr id="8911" name="图片 8910"/>
        <xdr:cNvPicPr>
          <a:picLocks/>
        </xdr:cNvPicPr>
      </xdr:nvPicPr>
      <xdr:blipFill>
        <a:blip xmlns:r="http://schemas.openxmlformats.org/officeDocument/2006/relationships" r:embed="rId62" r:link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77800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66</xdr:row>
      <xdr:rowOff>25400</xdr:rowOff>
    </xdr:from>
    <xdr:to>
      <xdr:col>0</xdr:col>
      <xdr:colOff>269875</xdr:colOff>
      <xdr:row>66</xdr:row>
      <xdr:rowOff>231775</xdr:rowOff>
    </xdr:to>
    <xdr:pic>
      <xdr:nvPicPr>
        <xdr:cNvPr id="8912" name="图片 8911"/>
        <xdr:cNvPicPr>
          <a:picLocks/>
        </xdr:cNvPicPr>
      </xdr:nvPicPr>
      <xdr:blipFill>
        <a:blip xmlns:r="http://schemas.openxmlformats.org/officeDocument/2006/relationships" r:embed="rId78" r:link="rId7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80371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70</xdr:row>
      <xdr:rowOff>25400</xdr:rowOff>
    </xdr:from>
    <xdr:to>
      <xdr:col>0</xdr:col>
      <xdr:colOff>269875</xdr:colOff>
      <xdr:row>70</xdr:row>
      <xdr:rowOff>231775</xdr:rowOff>
    </xdr:to>
    <xdr:pic>
      <xdr:nvPicPr>
        <xdr:cNvPr id="8913" name="图片 8912"/>
        <xdr:cNvPicPr>
          <a:picLocks/>
        </xdr:cNvPicPr>
      </xdr:nvPicPr>
      <xdr:blipFill>
        <a:blip xmlns:r="http://schemas.openxmlformats.org/officeDocument/2006/relationships" r:embed="rId78" r:link="rId7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82943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68</xdr:row>
      <xdr:rowOff>25400</xdr:rowOff>
    </xdr:from>
    <xdr:to>
      <xdr:col>0</xdr:col>
      <xdr:colOff>269875</xdr:colOff>
      <xdr:row>68</xdr:row>
      <xdr:rowOff>231775</xdr:rowOff>
    </xdr:to>
    <xdr:pic>
      <xdr:nvPicPr>
        <xdr:cNvPr id="8914" name="图片 8913"/>
        <xdr:cNvPicPr>
          <a:picLocks/>
        </xdr:cNvPicPr>
      </xdr:nvPicPr>
      <xdr:blipFill>
        <a:blip xmlns:r="http://schemas.openxmlformats.org/officeDocument/2006/relationships" r:embed="rId80" r:link="rId8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85515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35</xdr:row>
      <xdr:rowOff>25400</xdr:rowOff>
    </xdr:from>
    <xdr:to>
      <xdr:col>0</xdr:col>
      <xdr:colOff>269875</xdr:colOff>
      <xdr:row>35</xdr:row>
      <xdr:rowOff>231775</xdr:rowOff>
    </xdr:to>
    <xdr:pic>
      <xdr:nvPicPr>
        <xdr:cNvPr id="8915" name="图片 8914"/>
        <xdr:cNvPicPr>
          <a:picLocks/>
        </xdr:cNvPicPr>
      </xdr:nvPicPr>
      <xdr:blipFill>
        <a:blip xmlns:r="http://schemas.openxmlformats.org/officeDocument/2006/relationships" r:embed="rId82" r:link="rId8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88087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46</xdr:row>
      <xdr:rowOff>25400</xdr:rowOff>
    </xdr:from>
    <xdr:to>
      <xdr:col>0</xdr:col>
      <xdr:colOff>269875</xdr:colOff>
      <xdr:row>46</xdr:row>
      <xdr:rowOff>231775</xdr:rowOff>
    </xdr:to>
    <xdr:pic>
      <xdr:nvPicPr>
        <xdr:cNvPr id="8916" name="图片 8915"/>
        <xdr:cNvPicPr>
          <a:picLocks/>
        </xdr:cNvPicPr>
      </xdr:nvPicPr>
      <xdr:blipFill>
        <a:blip xmlns:r="http://schemas.openxmlformats.org/officeDocument/2006/relationships" r:embed="rId84" r:link="rId8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0658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18</xdr:row>
      <xdr:rowOff>25400</xdr:rowOff>
    </xdr:from>
    <xdr:to>
      <xdr:col>0</xdr:col>
      <xdr:colOff>269875</xdr:colOff>
      <xdr:row>18</xdr:row>
      <xdr:rowOff>231775</xdr:rowOff>
    </xdr:to>
    <xdr:pic>
      <xdr:nvPicPr>
        <xdr:cNvPr id="8917" name="图片 8916"/>
        <xdr:cNvPicPr>
          <a:picLocks/>
        </xdr:cNvPicPr>
      </xdr:nvPicPr>
      <xdr:blipFill>
        <a:blip xmlns:r="http://schemas.openxmlformats.org/officeDocument/2006/relationships" r:embed="rId37" r:link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3230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34</xdr:row>
      <xdr:rowOff>25400</xdr:rowOff>
    </xdr:from>
    <xdr:to>
      <xdr:col>0</xdr:col>
      <xdr:colOff>269875</xdr:colOff>
      <xdr:row>34</xdr:row>
      <xdr:rowOff>231775</xdr:rowOff>
    </xdr:to>
    <xdr:pic>
      <xdr:nvPicPr>
        <xdr:cNvPr id="8918" name="图片 8917"/>
        <xdr:cNvPicPr>
          <a:picLocks/>
        </xdr:cNvPicPr>
      </xdr:nvPicPr>
      <xdr:blipFill>
        <a:blip xmlns:r="http://schemas.openxmlformats.org/officeDocument/2006/relationships" r:embed="rId37" r:link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5802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88</xdr:row>
      <xdr:rowOff>25400</xdr:rowOff>
    </xdr:from>
    <xdr:to>
      <xdr:col>0</xdr:col>
      <xdr:colOff>269875</xdr:colOff>
      <xdr:row>88</xdr:row>
      <xdr:rowOff>231775</xdr:rowOff>
    </xdr:to>
    <xdr:pic>
      <xdr:nvPicPr>
        <xdr:cNvPr id="8919" name="图片 8918"/>
        <xdr:cNvPicPr>
          <a:picLocks/>
        </xdr:cNvPicPr>
      </xdr:nvPicPr>
      <xdr:blipFill>
        <a:blip xmlns:r="http://schemas.openxmlformats.org/officeDocument/2006/relationships" r:embed="rId33" r:link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8374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24</xdr:row>
      <xdr:rowOff>25400</xdr:rowOff>
    </xdr:from>
    <xdr:to>
      <xdr:col>0</xdr:col>
      <xdr:colOff>269875</xdr:colOff>
      <xdr:row>24</xdr:row>
      <xdr:rowOff>231775</xdr:rowOff>
    </xdr:to>
    <xdr:pic>
      <xdr:nvPicPr>
        <xdr:cNvPr id="8920" name="图片 8919"/>
        <xdr:cNvPicPr>
          <a:picLocks/>
        </xdr:cNvPicPr>
      </xdr:nvPicPr>
      <xdr:blipFill>
        <a:blip xmlns:r="http://schemas.openxmlformats.org/officeDocument/2006/relationships" r:embed="rId85" r:link="rId8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00945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43</xdr:row>
      <xdr:rowOff>25400</xdr:rowOff>
    </xdr:from>
    <xdr:to>
      <xdr:col>0</xdr:col>
      <xdr:colOff>269875</xdr:colOff>
      <xdr:row>43</xdr:row>
      <xdr:rowOff>231775</xdr:rowOff>
    </xdr:to>
    <xdr:pic>
      <xdr:nvPicPr>
        <xdr:cNvPr id="8921" name="图片 8920"/>
        <xdr:cNvPicPr>
          <a:picLocks/>
        </xdr:cNvPicPr>
      </xdr:nvPicPr>
      <xdr:blipFill>
        <a:blip xmlns:r="http://schemas.openxmlformats.org/officeDocument/2006/relationships" r:embed="rId86" r:link="rId8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03517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54</xdr:row>
      <xdr:rowOff>25400</xdr:rowOff>
    </xdr:from>
    <xdr:to>
      <xdr:col>0</xdr:col>
      <xdr:colOff>269875</xdr:colOff>
      <xdr:row>54</xdr:row>
      <xdr:rowOff>231775</xdr:rowOff>
    </xdr:to>
    <xdr:pic>
      <xdr:nvPicPr>
        <xdr:cNvPr id="8922" name="图片 8921"/>
        <xdr:cNvPicPr>
          <a:picLocks/>
        </xdr:cNvPicPr>
      </xdr:nvPicPr>
      <xdr:blipFill>
        <a:blip xmlns:r="http://schemas.openxmlformats.org/officeDocument/2006/relationships" r:embed="rId86" r:link="rId8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06089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</xdr:row>
      <xdr:rowOff>25400</xdr:rowOff>
    </xdr:from>
    <xdr:to>
      <xdr:col>0</xdr:col>
      <xdr:colOff>269875</xdr:colOff>
      <xdr:row>5</xdr:row>
      <xdr:rowOff>231775</xdr:rowOff>
    </xdr:to>
    <xdr:pic>
      <xdr:nvPicPr>
        <xdr:cNvPr id="8923" name="图片 8922"/>
        <xdr:cNvPicPr>
          <a:picLocks/>
        </xdr:cNvPicPr>
      </xdr:nvPicPr>
      <xdr:blipFill>
        <a:blip xmlns:r="http://schemas.openxmlformats.org/officeDocument/2006/relationships" r:embed="rId85" r:link="rId8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08661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</xdr:row>
      <xdr:rowOff>25400</xdr:rowOff>
    </xdr:from>
    <xdr:to>
      <xdr:col>0</xdr:col>
      <xdr:colOff>269875</xdr:colOff>
      <xdr:row>12</xdr:row>
      <xdr:rowOff>231775</xdr:rowOff>
    </xdr:to>
    <xdr:pic>
      <xdr:nvPicPr>
        <xdr:cNvPr id="8924" name="图片 8923"/>
        <xdr:cNvPicPr>
          <a:picLocks/>
        </xdr:cNvPicPr>
      </xdr:nvPicPr>
      <xdr:blipFill>
        <a:blip xmlns:r="http://schemas.openxmlformats.org/officeDocument/2006/relationships" r:embed="rId85" r:link="rId8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11232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55</xdr:row>
      <xdr:rowOff>25400</xdr:rowOff>
    </xdr:from>
    <xdr:to>
      <xdr:col>0</xdr:col>
      <xdr:colOff>269875</xdr:colOff>
      <xdr:row>55</xdr:row>
      <xdr:rowOff>231775</xdr:rowOff>
    </xdr:to>
    <xdr:pic>
      <xdr:nvPicPr>
        <xdr:cNvPr id="8925" name="图片 8924"/>
        <xdr:cNvPicPr>
          <a:picLocks/>
        </xdr:cNvPicPr>
      </xdr:nvPicPr>
      <xdr:blipFill>
        <a:blip xmlns:r="http://schemas.openxmlformats.org/officeDocument/2006/relationships" r:embed="rId58" r:link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13804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85</xdr:row>
      <xdr:rowOff>25400</xdr:rowOff>
    </xdr:from>
    <xdr:to>
      <xdr:col>0</xdr:col>
      <xdr:colOff>269875</xdr:colOff>
      <xdr:row>85</xdr:row>
      <xdr:rowOff>231775</xdr:rowOff>
    </xdr:to>
    <xdr:pic>
      <xdr:nvPicPr>
        <xdr:cNvPr id="8926" name="图片 8925"/>
        <xdr:cNvPicPr>
          <a:picLocks/>
        </xdr:cNvPicPr>
      </xdr:nvPicPr>
      <xdr:blipFill>
        <a:blip xmlns:r="http://schemas.openxmlformats.org/officeDocument/2006/relationships" r:embed="rId7" r:link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16376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81</xdr:row>
      <xdr:rowOff>25400</xdr:rowOff>
    </xdr:from>
    <xdr:to>
      <xdr:col>0</xdr:col>
      <xdr:colOff>269875</xdr:colOff>
      <xdr:row>81</xdr:row>
      <xdr:rowOff>231775</xdr:rowOff>
    </xdr:to>
    <xdr:pic>
      <xdr:nvPicPr>
        <xdr:cNvPr id="8927" name="图片 8926"/>
        <xdr:cNvPicPr>
          <a:picLocks/>
        </xdr:cNvPicPr>
      </xdr:nvPicPr>
      <xdr:blipFill>
        <a:blip xmlns:r="http://schemas.openxmlformats.org/officeDocument/2006/relationships" r:embed="rId11" r:link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18948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56</xdr:row>
      <xdr:rowOff>25400</xdr:rowOff>
    </xdr:from>
    <xdr:to>
      <xdr:col>0</xdr:col>
      <xdr:colOff>269875</xdr:colOff>
      <xdr:row>56</xdr:row>
      <xdr:rowOff>231775</xdr:rowOff>
    </xdr:to>
    <xdr:pic>
      <xdr:nvPicPr>
        <xdr:cNvPr id="8928" name="图片 8927"/>
        <xdr:cNvPicPr>
          <a:picLocks/>
        </xdr:cNvPicPr>
      </xdr:nvPicPr>
      <xdr:blipFill>
        <a:blip xmlns:r="http://schemas.openxmlformats.org/officeDocument/2006/relationships" r:embed="rId88" r:link="rId8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21519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63</xdr:row>
      <xdr:rowOff>25400</xdr:rowOff>
    </xdr:from>
    <xdr:to>
      <xdr:col>0</xdr:col>
      <xdr:colOff>269875</xdr:colOff>
      <xdr:row>63</xdr:row>
      <xdr:rowOff>231775</xdr:rowOff>
    </xdr:to>
    <xdr:pic>
      <xdr:nvPicPr>
        <xdr:cNvPr id="8929" name="图片 8928"/>
        <xdr:cNvPicPr>
          <a:picLocks/>
        </xdr:cNvPicPr>
      </xdr:nvPicPr>
      <xdr:blipFill>
        <a:blip xmlns:r="http://schemas.openxmlformats.org/officeDocument/2006/relationships" r:embed="rId7" r:link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24091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19</xdr:row>
      <xdr:rowOff>25400</xdr:rowOff>
    </xdr:from>
    <xdr:to>
      <xdr:col>0</xdr:col>
      <xdr:colOff>269875</xdr:colOff>
      <xdr:row>19</xdr:row>
      <xdr:rowOff>231775</xdr:rowOff>
    </xdr:to>
    <xdr:pic>
      <xdr:nvPicPr>
        <xdr:cNvPr id="8930" name="图片 8929"/>
        <xdr:cNvPicPr>
          <a:picLocks/>
        </xdr:cNvPicPr>
      </xdr:nvPicPr>
      <xdr:blipFill>
        <a:blip xmlns:r="http://schemas.openxmlformats.org/officeDocument/2006/relationships" r:embed="rId90" r:link="rId9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26663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25</xdr:row>
      <xdr:rowOff>25400</xdr:rowOff>
    </xdr:from>
    <xdr:to>
      <xdr:col>0</xdr:col>
      <xdr:colOff>269875</xdr:colOff>
      <xdr:row>25</xdr:row>
      <xdr:rowOff>231775</xdr:rowOff>
    </xdr:to>
    <xdr:pic>
      <xdr:nvPicPr>
        <xdr:cNvPr id="8931" name="图片 8930"/>
        <xdr:cNvPicPr>
          <a:picLocks/>
        </xdr:cNvPicPr>
      </xdr:nvPicPr>
      <xdr:blipFill>
        <a:blip xmlns:r="http://schemas.openxmlformats.org/officeDocument/2006/relationships" r:embed="rId92" r:link="rId9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2923500"/>
          <a:ext cx="244475" cy="2063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0</xdr:row>
          <xdr:rowOff>19050</xdr:rowOff>
        </xdr:from>
        <xdr:to>
          <xdr:col>1</xdr:col>
          <xdr:colOff>914400</xdr:colOff>
          <xdr:row>1</xdr:row>
          <xdr:rowOff>247650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update icon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25400</xdr:colOff>
      <xdr:row>14</xdr:row>
      <xdr:rowOff>25400</xdr:rowOff>
    </xdr:from>
    <xdr:to>
      <xdr:col>0</xdr:col>
      <xdr:colOff>269875</xdr:colOff>
      <xdr:row>14</xdr:row>
      <xdr:rowOff>231775</xdr:rowOff>
    </xdr:to>
    <xdr:pic>
      <xdr:nvPicPr>
        <xdr:cNvPr id="9591" name="图片 9590"/>
        <xdr:cNvPicPr>
          <a:picLocks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207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27</xdr:row>
      <xdr:rowOff>25400</xdr:rowOff>
    </xdr:from>
    <xdr:to>
      <xdr:col>0</xdr:col>
      <xdr:colOff>269875</xdr:colOff>
      <xdr:row>27</xdr:row>
      <xdr:rowOff>231775</xdr:rowOff>
    </xdr:to>
    <xdr:pic>
      <xdr:nvPicPr>
        <xdr:cNvPr id="9592" name="图片 9591"/>
        <xdr:cNvPicPr>
          <a:picLocks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778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44</xdr:row>
      <xdr:rowOff>25400</xdr:rowOff>
    </xdr:from>
    <xdr:to>
      <xdr:col>0</xdr:col>
      <xdr:colOff>269875</xdr:colOff>
      <xdr:row>44</xdr:row>
      <xdr:rowOff>231775</xdr:rowOff>
    </xdr:to>
    <xdr:pic>
      <xdr:nvPicPr>
        <xdr:cNvPr id="9593" name="图片 9592"/>
        <xdr:cNvPicPr>
          <a:picLocks/>
        </xdr:cNvPicPr>
      </xdr:nvPicPr>
      <xdr:blipFill>
        <a:blip xmlns:r="http://schemas.openxmlformats.org/officeDocument/2006/relationships" r:embed="rId3" r:link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0350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127</xdr:row>
      <xdr:rowOff>25400</xdr:rowOff>
    </xdr:from>
    <xdr:to>
      <xdr:col>0</xdr:col>
      <xdr:colOff>269875</xdr:colOff>
      <xdr:row>127</xdr:row>
      <xdr:rowOff>231775</xdr:rowOff>
    </xdr:to>
    <xdr:pic>
      <xdr:nvPicPr>
        <xdr:cNvPr id="9594" name="图片 9593"/>
        <xdr:cNvPicPr>
          <a:picLocks/>
        </xdr:cNvPicPr>
      </xdr:nvPicPr>
      <xdr:blipFill>
        <a:blip xmlns:r="http://schemas.openxmlformats.org/officeDocument/2006/relationships" r:embed="rId5" r:link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922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48</xdr:row>
      <xdr:rowOff>25400</xdr:rowOff>
    </xdr:from>
    <xdr:to>
      <xdr:col>0</xdr:col>
      <xdr:colOff>269875</xdr:colOff>
      <xdr:row>48</xdr:row>
      <xdr:rowOff>231775</xdr:rowOff>
    </xdr:to>
    <xdr:pic>
      <xdr:nvPicPr>
        <xdr:cNvPr id="9595" name="图片 9594"/>
        <xdr:cNvPicPr>
          <a:picLocks/>
        </xdr:cNvPicPr>
      </xdr:nvPicPr>
      <xdr:blipFill>
        <a:blip xmlns:r="http://schemas.openxmlformats.org/officeDocument/2006/relationships" r:embed="rId7" r:link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5494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122</xdr:row>
      <xdr:rowOff>25400</xdr:rowOff>
    </xdr:from>
    <xdr:to>
      <xdr:col>0</xdr:col>
      <xdr:colOff>269875</xdr:colOff>
      <xdr:row>122</xdr:row>
      <xdr:rowOff>231775</xdr:rowOff>
    </xdr:to>
    <xdr:pic>
      <xdr:nvPicPr>
        <xdr:cNvPr id="9596" name="图片 9595"/>
        <xdr:cNvPicPr>
          <a:picLocks/>
        </xdr:cNvPicPr>
      </xdr:nvPicPr>
      <xdr:blipFill>
        <a:blip xmlns:r="http://schemas.openxmlformats.org/officeDocument/2006/relationships" r:embed="rId9" r:link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8065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116</xdr:row>
      <xdr:rowOff>25400</xdr:rowOff>
    </xdr:from>
    <xdr:to>
      <xdr:col>0</xdr:col>
      <xdr:colOff>269875</xdr:colOff>
      <xdr:row>116</xdr:row>
      <xdr:rowOff>231775</xdr:rowOff>
    </xdr:to>
    <xdr:pic>
      <xdr:nvPicPr>
        <xdr:cNvPr id="9597" name="图片 9596"/>
        <xdr:cNvPicPr>
          <a:picLocks/>
        </xdr:cNvPicPr>
      </xdr:nvPicPr>
      <xdr:blipFill>
        <a:blip xmlns:r="http://schemas.openxmlformats.org/officeDocument/2006/relationships" r:embed="rId11" r:link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0637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117</xdr:row>
      <xdr:rowOff>25400</xdr:rowOff>
    </xdr:from>
    <xdr:to>
      <xdr:col>0</xdr:col>
      <xdr:colOff>269875</xdr:colOff>
      <xdr:row>117</xdr:row>
      <xdr:rowOff>231775</xdr:rowOff>
    </xdr:to>
    <xdr:pic>
      <xdr:nvPicPr>
        <xdr:cNvPr id="9598" name="图片 9597"/>
        <xdr:cNvPicPr>
          <a:picLocks/>
        </xdr:cNvPicPr>
      </xdr:nvPicPr>
      <xdr:blipFill>
        <a:blip xmlns:r="http://schemas.openxmlformats.org/officeDocument/2006/relationships" r:embed="rId11" r:link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3209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</xdr:row>
      <xdr:rowOff>25400</xdr:rowOff>
    </xdr:from>
    <xdr:to>
      <xdr:col>0</xdr:col>
      <xdr:colOff>269875</xdr:colOff>
      <xdr:row>13</xdr:row>
      <xdr:rowOff>231775</xdr:rowOff>
    </xdr:to>
    <xdr:pic>
      <xdr:nvPicPr>
        <xdr:cNvPr id="9599" name="图片 9598"/>
        <xdr:cNvPicPr>
          <a:picLocks/>
        </xdr:cNvPicPr>
      </xdr:nvPicPr>
      <xdr:blipFill>
        <a:blip xmlns:r="http://schemas.openxmlformats.org/officeDocument/2006/relationships" r:embed="rId13" r:link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5781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26</xdr:row>
      <xdr:rowOff>25400</xdr:rowOff>
    </xdr:from>
    <xdr:to>
      <xdr:col>0</xdr:col>
      <xdr:colOff>269875</xdr:colOff>
      <xdr:row>26</xdr:row>
      <xdr:rowOff>231775</xdr:rowOff>
    </xdr:to>
    <xdr:pic>
      <xdr:nvPicPr>
        <xdr:cNvPr id="9600" name="图片 9599"/>
        <xdr:cNvPicPr>
          <a:picLocks/>
        </xdr:cNvPicPr>
      </xdr:nvPicPr>
      <xdr:blipFill>
        <a:blip xmlns:r="http://schemas.openxmlformats.org/officeDocument/2006/relationships" r:embed="rId13" r:link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8352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</xdr:row>
      <xdr:rowOff>25400</xdr:rowOff>
    </xdr:from>
    <xdr:to>
      <xdr:col>0</xdr:col>
      <xdr:colOff>269875</xdr:colOff>
      <xdr:row>8</xdr:row>
      <xdr:rowOff>231775</xdr:rowOff>
    </xdr:to>
    <xdr:pic>
      <xdr:nvPicPr>
        <xdr:cNvPr id="9601" name="图片 9600"/>
        <xdr:cNvPicPr>
          <a:picLocks/>
        </xdr:cNvPicPr>
      </xdr:nvPicPr>
      <xdr:blipFill>
        <a:blip xmlns:r="http://schemas.openxmlformats.org/officeDocument/2006/relationships" r:embed="rId7" r:link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0924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</xdr:row>
      <xdr:rowOff>25400</xdr:rowOff>
    </xdr:from>
    <xdr:to>
      <xdr:col>0</xdr:col>
      <xdr:colOff>269875</xdr:colOff>
      <xdr:row>11</xdr:row>
      <xdr:rowOff>231775</xdr:rowOff>
    </xdr:to>
    <xdr:pic>
      <xdr:nvPicPr>
        <xdr:cNvPr id="9602" name="图片 9601"/>
        <xdr:cNvPicPr>
          <a:picLocks/>
        </xdr:cNvPicPr>
      </xdr:nvPicPr>
      <xdr:blipFill>
        <a:blip xmlns:r="http://schemas.openxmlformats.org/officeDocument/2006/relationships" r:embed="rId7" r:link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3496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128</xdr:row>
      <xdr:rowOff>25400</xdr:rowOff>
    </xdr:from>
    <xdr:to>
      <xdr:col>0</xdr:col>
      <xdr:colOff>269875</xdr:colOff>
      <xdr:row>128</xdr:row>
      <xdr:rowOff>231775</xdr:rowOff>
    </xdr:to>
    <xdr:pic>
      <xdr:nvPicPr>
        <xdr:cNvPr id="9603" name="图片 9602"/>
        <xdr:cNvPicPr>
          <a:picLocks/>
        </xdr:cNvPicPr>
      </xdr:nvPicPr>
      <xdr:blipFill>
        <a:blip xmlns:r="http://schemas.openxmlformats.org/officeDocument/2006/relationships" r:embed="rId15" r:link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6068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96</xdr:row>
      <xdr:rowOff>25400</xdr:rowOff>
    </xdr:from>
    <xdr:to>
      <xdr:col>0</xdr:col>
      <xdr:colOff>269875</xdr:colOff>
      <xdr:row>96</xdr:row>
      <xdr:rowOff>231775</xdr:rowOff>
    </xdr:to>
    <xdr:pic>
      <xdr:nvPicPr>
        <xdr:cNvPr id="9604" name="图片 9603"/>
        <xdr:cNvPicPr>
          <a:picLocks/>
        </xdr:cNvPicPr>
      </xdr:nvPicPr>
      <xdr:blipFill>
        <a:blip xmlns:r="http://schemas.openxmlformats.org/officeDocument/2006/relationships" r:embed="rId17" r:link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8639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103</xdr:row>
      <xdr:rowOff>25400</xdr:rowOff>
    </xdr:from>
    <xdr:to>
      <xdr:col>0</xdr:col>
      <xdr:colOff>269875</xdr:colOff>
      <xdr:row>103</xdr:row>
      <xdr:rowOff>231775</xdr:rowOff>
    </xdr:to>
    <xdr:pic>
      <xdr:nvPicPr>
        <xdr:cNvPr id="9605" name="图片 9604"/>
        <xdr:cNvPicPr>
          <a:picLocks/>
        </xdr:cNvPicPr>
      </xdr:nvPicPr>
      <xdr:blipFill>
        <a:blip xmlns:r="http://schemas.openxmlformats.org/officeDocument/2006/relationships" r:embed="rId17" r:link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1211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78</xdr:row>
      <xdr:rowOff>25400</xdr:rowOff>
    </xdr:from>
    <xdr:to>
      <xdr:col>0</xdr:col>
      <xdr:colOff>269875</xdr:colOff>
      <xdr:row>78</xdr:row>
      <xdr:rowOff>231775</xdr:rowOff>
    </xdr:to>
    <xdr:pic>
      <xdr:nvPicPr>
        <xdr:cNvPr id="9606" name="图片 9605"/>
        <xdr:cNvPicPr>
          <a:picLocks/>
        </xdr:cNvPicPr>
      </xdr:nvPicPr>
      <xdr:blipFill>
        <a:blip xmlns:r="http://schemas.openxmlformats.org/officeDocument/2006/relationships" r:embed="rId19" r:link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3783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129</xdr:row>
      <xdr:rowOff>25400</xdr:rowOff>
    </xdr:from>
    <xdr:to>
      <xdr:col>0</xdr:col>
      <xdr:colOff>269875</xdr:colOff>
      <xdr:row>129</xdr:row>
      <xdr:rowOff>231775</xdr:rowOff>
    </xdr:to>
    <xdr:pic>
      <xdr:nvPicPr>
        <xdr:cNvPr id="9607" name="图片 9606"/>
        <xdr:cNvPicPr>
          <a:picLocks/>
        </xdr:cNvPicPr>
      </xdr:nvPicPr>
      <xdr:blipFill>
        <a:blip xmlns:r="http://schemas.openxmlformats.org/officeDocument/2006/relationships" r:embed="rId21" r:link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6355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50</xdr:row>
      <xdr:rowOff>25400</xdr:rowOff>
    </xdr:from>
    <xdr:to>
      <xdr:col>0</xdr:col>
      <xdr:colOff>269875</xdr:colOff>
      <xdr:row>50</xdr:row>
      <xdr:rowOff>231775</xdr:rowOff>
    </xdr:to>
    <xdr:pic>
      <xdr:nvPicPr>
        <xdr:cNvPr id="9608" name="图片 9607"/>
        <xdr:cNvPicPr>
          <a:picLocks/>
        </xdr:cNvPicPr>
      </xdr:nvPicPr>
      <xdr:blipFill>
        <a:blip xmlns:r="http://schemas.openxmlformats.org/officeDocument/2006/relationships" r:embed="rId23" r:link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8926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53</xdr:row>
      <xdr:rowOff>25400</xdr:rowOff>
    </xdr:from>
    <xdr:to>
      <xdr:col>0</xdr:col>
      <xdr:colOff>269875</xdr:colOff>
      <xdr:row>53</xdr:row>
      <xdr:rowOff>231775</xdr:rowOff>
    </xdr:to>
    <xdr:pic>
      <xdr:nvPicPr>
        <xdr:cNvPr id="9609" name="图片 9608"/>
        <xdr:cNvPicPr>
          <a:picLocks/>
        </xdr:cNvPicPr>
      </xdr:nvPicPr>
      <xdr:blipFill>
        <a:blip xmlns:r="http://schemas.openxmlformats.org/officeDocument/2006/relationships" r:embed="rId23" r:link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498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88</xdr:row>
      <xdr:rowOff>25400</xdr:rowOff>
    </xdr:from>
    <xdr:to>
      <xdr:col>0</xdr:col>
      <xdr:colOff>269875</xdr:colOff>
      <xdr:row>88</xdr:row>
      <xdr:rowOff>231775</xdr:rowOff>
    </xdr:to>
    <xdr:pic>
      <xdr:nvPicPr>
        <xdr:cNvPr id="9610" name="图片 9609"/>
        <xdr:cNvPicPr>
          <a:picLocks/>
        </xdr:cNvPicPr>
      </xdr:nvPicPr>
      <xdr:blipFill>
        <a:blip xmlns:r="http://schemas.openxmlformats.org/officeDocument/2006/relationships" r:embed="rId25" r:link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4070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94</xdr:row>
      <xdr:rowOff>25400</xdr:rowOff>
    </xdr:from>
    <xdr:to>
      <xdr:col>0</xdr:col>
      <xdr:colOff>269875</xdr:colOff>
      <xdr:row>94</xdr:row>
      <xdr:rowOff>231775</xdr:rowOff>
    </xdr:to>
    <xdr:pic>
      <xdr:nvPicPr>
        <xdr:cNvPr id="9611" name="图片 9610"/>
        <xdr:cNvPicPr>
          <a:picLocks/>
        </xdr:cNvPicPr>
      </xdr:nvPicPr>
      <xdr:blipFill>
        <a:blip xmlns:r="http://schemas.openxmlformats.org/officeDocument/2006/relationships" r:embed="rId25" r:link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6642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63</xdr:row>
      <xdr:rowOff>25400</xdr:rowOff>
    </xdr:from>
    <xdr:to>
      <xdr:col>0</xdr:col>
      <xdr:colOff>269875</xdr:colOff>
      <xdr:row>63</xdr:row>
      <xdr:rowOff>231775</xdr:rowOff>
    </xdr:to>
    <xdr:pic>
      <xdr:nvPicPr>
        <xdr:cNvPr id="9612" name="图片 9611"/>
        <xdr:cNvPicPr>
          <a:picLocks/>
        </xdr:cNvPicPr>
      </xdr:nvPicPr>
      <xdr:blipFill>
        <a:blip xmlns:r="http://schemas.openxmlformats.org/officeDocument/2006/relationships" r:embed="rId27" r:link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9213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59</xdr:row>
      <xdr:rowOff>25400</xdr:rowOff>
    </xdr:from>
    <xdr:to>
      <xdr:col>0</xdr:col>
      <xdr:colOff>269875</xdr:colOff>
      <xdr:row>59</xdr:row>
      <xdr:rowOff>231775</xdr:rowOff>
    </xdr:to>
    <xdr:pic>
      <xdr:nvPicPr>
        <xdr:cNvPr id="9613" name="图片 9612"/>
        <xdr:cNvPicPr>
          <a:picLocks/>
        </xdr:cNvPicPr>
      </xdr:nvPicPr>
      <xdr:blipFill>
        <a:blip xmlns:r="http://schemas.openxmlformats.org/officeDocument/2006/relationships" r:embed="rId29" r:link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1785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23</xdr:row>
      <xdr:rowOff>25400</xdr:rowOff>
    </xdr:from>
    <xdr:to>
      <xdr:col>0</xdr:col>
      <xdr:colOff>269875</xdr:colOff>
      <xdr:row>23</xdr:row>
      <xdr:rowOff>231775</xdr:rowOff>
    </xdr:to>
    <xdr:pic>
      <xdr:nvPicPr>
        <xdr:cNvPr id="9614" name="图片 9613"/>
        <xdr:cNvPicPr>
          <a:picLocks/>
        </xdr:cNvPicPr>
      </xdr:nvPicPr>
      <xdr:blipFill>
        <a:blip xmlns:r="http://schemas.openxmlformats.org/officeDocument/2006/relationships" r:embed="rId31" r:link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4357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35</xdr:row>
      <xdr:rowOff>25400</xdr:rowOff>
    </xdr:from>
    <xdr:to>
      <xdr:col>0</xdr:col>
      <xdr:colOff>269875</xdr:colOff>
      <xdr:row>35</xdr:row>
      <xdr:rowOff>231775</xdr:rowOff>
    </xdr:to>
    <xdr:pic>
      <xdr:nvPicPr>
        <xdr:cNvPr id="9615" name="图片 9614"/>
        <xdr:cNvPicPr>
          <a:picLocks/>
        </xdr:cNvPicPr>
      </xdr:nvPicPr>
      <xdr:blipFill>
        <a:blip xmlns:r="http://schemas.openxmlformats.org/officeDocument/2006/relationships" r:embed="rId31" r:link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6929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51</xdr:row>
      <xdr:rowOff>25400</xdr:rowOff>
    </xdr:from>
    <xdr:to>
      <xdr:col>0</xdr:col>
      <xdr:colOff>269875</xdr:colOff>
      <xdr:row>51</xdr:row>
      <xdr:rowOff>231775</xdr:rowOff>
    </xdr:to>
    <xdr:pic>
      <xdr:nvPicPr>
        <xdr:cNvPr id="9616" name="图片 9615"/>
        <xdr:cNvPicPr>
          <a:picLocks/>
        </xdr:cNvPicPr>
      </xdr:nvPicPr>
      <xdr:blipFill>
        <a:blip xmlns:r="http://schemas.openxmlformats.org/officeDocument/2006/relationships" r:embed="rId33" r:link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9500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54</xdr:row>
      <xdr:rowOff>25400</xdr:rowOff>
    </xdr:from>
    <xdr:to>
      <xdr:col>0</xdr:col>
      <xdr:colOff>269875</xdr:colOff>
      <xdr:row>54</xdr:row>
      <xdr:rowOff>231775</xdr:rowOff>
    </xdr:to>
    <xdr:pic>
      <xdr:nvPicPr>
        <xdr:cNvPr id="9617" name="图片 9616"/>
        <xdr:cNvPicPr>
          <a:picLocks/>
        </xdr:cNvPicPr>
      </xdr:nvPicPr>
      <xdr:blipFill>
        <a:blip xmlns:r="http://schemas.openxmlformats.org/officeDocument/2006/relationships" r:embed="rId35" r:link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2072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130</xdr:row>
      <xdr:rowOff>25400</xdr:rowOff>
    </xdr:from>
    <xdr:to>
      <xdr:col>0</xdr:col>
      <xdr:colOff>269875</xdr:colOff>
      <xdr:row>130</xdr:row>
      <xdr:rowOff>231775</xdr:rowOff>
    </xdr:to>
    <xdr:pic>
      <xdr:nvPicPr>
        <xdr:cNvPr id="9618" name="图片 9617"/>
        <xdr:cNvPicPr>
          <a:picLocks/>
        </xdr:cNvPicPr>
      </xdr:nvPicPr>
      <xdr:blipFill>
        <a:blip xmlns:r="http://schemas.openxmlformats.org/officeDocument/2006/relationships" r:embed="rId37" r:link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4644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82</xdr:row>
      <xdr:rowOff>25400</xdr:rowOff>
    </xdr:from>
    <xdr:to>
      <xdr:col>0</xdr:col>
      <xdr:colOff>269875</xdr:colOff>
      <xdr:row>82</xdr:row>
      <xdr:rowOff>231775</xdr:rowOff>
    </xdr:to>
    <xdr:pic>
      <xdr:nvPicPr>
        <xdr:cNvPr id="9619" name="图片 9618"/>
        <xdr:cNvPicPr>
          <a:picLocks/>
        </xdr:cNvPicPr>
      </xdr:nvPicPr>
      <xdr:blipFill>
        <a:blip xmlns:r="http://schemas.openxmlformats.org/officeDocument/2006/relationships" r:embed="rId39" r:link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7216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131</xdr:row>
      <xdr:rowOff>25400</xdr:rowOff>
    </xdr:from>
    <xdr:to>
      <xdr:col>0</xdr:col>
      <xdr:colOff>269875</xdr:colOff>
      <xdr:row>131</xdr:row>
      <xdr:rowOff>231775</xdr:rowOff>
    </xdr:to>
    <xdr:pic>
      <xdr:nvPicPr>
        <xdr:cNvPr id="9620" name="图片 9619"/>
        <xdr:cNvPicPr>
          <a:picLocks/>
        </xdr:cNvPicPr>
      </xdr:nvPicPr>
      <xdr:blipFill>
        <a:blip xmlns:r="http://schemas.openxmlformats.org/officeDocument/2006/relationships" r:embed="rId41" r:link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9787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132</xdr:row>
      <xdr:rowOff>25400</xdr:rowOff>
    </xdr:from>
    <xdr:to>
      <xdr:col>0</xdr:col>
      <xdr:colOff>269875</xdr:colOff>
      <xdr:row>132</xdr:row>
      <xdr:rowOff>231775</xdr:rowOff>
    </xdr:to>
    <xdr:pic>
      <xdr:nvPicPr>
        <xdr:cNvPr id="9621" name="图片 9620"/>
        <xdr:cNvPicPr>
          <a:picLocks/>
        </xdr:cNvPicPr>
      </xdr:nvPicPr>
      <xdr:blipFill>
        <a:blip xmlns:r="http://schemas.openxmlformats.org/officeDocument/2006/relationships" r:embed="rId41" r:link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2359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133</xdr:row>
      <xdr:rowOff>25400</xdr:rowOff>
    </xdr:from>
    <xdr:to>
      <xdr:col>0</xdr:col>
      <xdr:colOff>269875</xdr:colOff>
      <xdr:row>133</xdr:row>
      <xdr:rowOff>231775</xdr:rowOff>
    </xdr:to>
    <xdr:pic>
      <xdr:nvPicPr>
        <xdr:cNvPr id="9622" name="图片 9621"/>
        <xdr:cNvPicPr>
          <a:picLocks/>
        </xdr:cNvPicPr>
      </xdr:nvPicPr>
      <xdr:blipFill>
        <a:blip xmlns:r="http://schemas.openxmlformats.org/officeDocument/2006/relationships" r:embed="rId43" r:link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4931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134</xdr:row>
      <xdr:rowOff>25400</xdr:rowOff>
    </xdr:from>
    <xdr:to>
      <xdr:col>0</xdr:col>
      <xdr:colOff>269875</xdr:colOff>
      <xdr:row>134</xdr:row>
      <xdr:rowOff>231775</xdr:rowOff>
    </xdr:to>
    <xdr:pic>
      <xdr:nvPicPr>
        <xdr:cNvPr id="9623" name="图片 9622"/>
        <xdr:cNvPicPr>
          <a:picLocks/>
        </xdr:cNvPicPr>
      </xdr:nvPicPr>
      <xdr:blipFill>
        <a:blip xmlns:r="http://schemas.openxmlformats.org/officeDocument/2006/relationships" r:embed="rId43" r:link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7503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46</xdr:row>
      <xdr:rowOff>25400</xdr:rowOff>
    </xdr:from>
    <xdr:to>
      <xdr:col>0</xdr:col>
      <xdr:colOff>269875</xdr:colOff>
      <xdr:row>46</xdr:row>
      <xdr:rowOff>231775</xdr:rowOff>
    </xdr:to>
    <xdr:pic>
      <xdr:nvPicPr>
        <xdr:cNvPr id="9624" name="图片 9623"/>
        <xdr:cNvPicPr>
          <a:picLocks/>
        </xdr:cNvPicPr>
      </xdr:nvPicPr>
      <xdr:blipFill>
        <a:blip xmlns:r="http://schemas.openxmlformats.org/officeDocument/2006/relationships" r:embed="rId27" r:link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90074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61</xdr:row>
      <xdr:rowOff>25400</xdr:rowOff>
    </xdr:from>
    <xdr:to>
      <xdr:col>0</xdr:col>
      <xdr:colOff>269875</xdr:colOff>
      <xdr:row>61</xdr:row>
      <xdr:rowOff>231775</xdr:rowOff>
    </xdr:to>
    <xdr:pic>
      <xdr:nvPicPr>
        <xdr:cNvPr id="9625" name="图片 9624"/>
        <xdr:cNvPicPr>
          <a:picLocks/>
        </xdr:cNvPicPr>
      </xdr:nvPicPr>
      <xdr:blipFill>
        <a:blip xmlns:r="http://schemas.openxmlformats.org/officeDocument/2006/relationships" r:embed="rId3" r:link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92646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106</xdr:row>
      <xdr:rowOff>25400</xdr:rowOff>
    </xdr:from>
    <xdr:to>
      <xdr:col>0</xdr:col>
      <xdr:colOff>269875</xdr:colOff>
      <xdr:row>106</xdr:row>
      <xdr:rowOff>231775</xdr:rowOff>
    </xdr:to>
    <xdr:pic>
      <xdr:nvPicPr>
        <xdr:cNvPr id="9626" name="图片 9625"/>
        <xdr:cNvPicPr>
          <a:picLocks/>
        </xdr:cNvPicPr>
      </xdr:nvPicPr>
      <xdr:blipFill>
        <a:blip xmlns:r="http://schemas.openxmlformats.org/officeDocument/2006/relationships" r:embed="rId45" r:link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95218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109</xdr:row>
      <xdr:rowOff>25400</xdr:rowOff>
    </xdr:from>
    <xdr:to>
      <xdr:col>0</xdr:col>
      <xdr:colOff>269875</xdr:colOff>
      <xdr:row>109</xdr:row>
      <xdr:rowOff>231775</xdr:rowOff>
    </xdr:to>
    <xdr:pic>
      <xdr:nvPicPr>
        <xdr:cNvPr id="9627" name="图片 9626"/>
        <xdr:cNvPicPr>
          <a:picLocks/>
        </xdr:cNvPicPr>
      </xdr:nvPicPr>
      <xdr:blipFill>
        <a:blip xmlns:r="http://schemas.openxmlformats.org/officeDocument/2006/relationships" r:embed="rId45" r:link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97790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135</xdr:row>
      <xdr:rowOff>25400</xdr:rowOff>
    </xdr:from>
    <xdr:to>
      <xdr:col>0</xdr:col>
      <xdr:colOff>269875</xdr:colOff>
      <xdr:row>135</xdr:row>
      <xdr:rowOff>231775</xdr:rowOff>
    </xdr:to>
    <xdr:pic>
      <xdr:nvPicPr>
        <xdr:cNvPr id="9628" name="图片 9627"/>
        <xdr:cNvPicPr>
          <a:picLocks/>
        </xdr:cNvPicPr>
      </xdr:nvPicPr>
      <xdr:blipFill>
        <a:blip xmlns:r="http://schemas.openxmlformats.org/officeDocument/2006/relationships" r:embed="rId47" r:link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00361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136</xdr:row>
      <xdr:rowOff>25400</xdr:rowOff>
    </xdr:from>
    <xdr:to>
      <xdr:col>0</xdr:col>
      <xdr:colOff>269875</xdr:colOff>
      <xdr:row>136</xdr:row>
      <xdr:rowOff>231775</xdr:rowOff>
    </xdr:to>
    <xdr:pic>
      <xdr:nvPicPr>
        <xdr:cNvPr id="9629" name="图片 9628"/>
        <xdr:cNvPicPr>
          <a:picLocks/>
        </xdr:cNvPicPr>
      </xdr:nvPicPr>
      <xdr:blipFill>
        <a:blip xmlns:r="http://schemas.openxmlformats.org/officeDocument/2006/relationships" r:embed="rId49" r:link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02933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75</xdr:row>
      <xdr:rowOff>25400</xdr:rowOff>
    </xdr:from>
    <xdr:to>
      <xdr:col>0</xdr:col>
      <xdr:colOff>269875</xdr:colOff>
      <xdr:row>75</xdr:row>
      <xdr:rowOff>231775</xdr:rowOff>
    </xdr:to>
    <xdr:pic>
      <xdr:nvPicPr>
        <xdr:cNvPr id="9630" name="图片 9629"/>
        <xdr:cNvPicPr>
          <a:picLocks/>
        </xdr:cNvPicPr>
      </xdr:nvPicPr>
      <xdr:blipFill>
        <a:blip xmlns:r="http://schemas.openxmlformats.org/officeDocument/2006/relationships" r:embed="rId51" r:link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05505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76</xdr:row>
      <xdr:rowOff>25400</xdr:rowOff>
    </xdr:from>
    <xdr:to>
      <xdr:col>0</xdr:col>
      <xdr:colOff>269875</xdr:colOff>
      <xdr:row>76</xdr:row>
      <xdr:rowOff>231775</xdr:rowOff>
    </xdr:to>
    <xdr:pic>
      <xdr:nvPicPr>
        <xdr:cNvPr id="9631" name="图片 9630"/>
        <xdr:cNvPicPr>
          <a:picLocks/>
        </xdr:cNvPicPr>
      </xdr:nvPicPr>
      <xdr:blipFill>
        <a:blip xmlns:r="http://schemas.openxmlformats.org/officeDocument/2006/relationships" r:embed="rId51" r:link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08077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137</xdr:row>
      <xdr:rowOff>25400</xdr:rowOff>
    </xdr:from>
    <xdr:to>
      <xdr:col>0</xdr:col>
      <xdr:colOff>269875</xdr:colOff>
      <xdr:row>137</xdr:row>
      <xdr:rowOff>231775</xdr:rowOff>
    </xdr:to>
    <xdr:pic>
      <xdr:nvPicPr>
        <xdr:cNvPr id="9632" name="图片 9631"/>
        <xdr:cNvPicPr>
          <a:picLocks/>
        </xdr:cNvPicPr>
      </xdr:nvPicPr>
      <xdr:blipFill>
        <a:blip xmlns:r="http://schemas.openxmlformats.org/officeDocument/2006/relationships" r:embed="rId47" r:link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10648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24</xdr:row>
      <xdr:rowOff>25400</xdr:rowOff>
    </xdr:from>
    <xdr:to>
      <xdr:col>0</xdr:col>
      <xdr:colOff>269875</xdr:colOff>
      <xdr:row>24</xdr:row>
      <xdr:rowOff>231775</xdr:rowOff>
    </xdr:to>
    <xdr:pic>
      <xdr:nvPicPr>
        <xdr:cNvPr id="9633" name="图片 9632"/>
        <xdr:cNvPicPr>
          <a:picLocks/>
        </xdr:cNvPicPr>
      </xdr:nvPicPr>
      <xdr:blipFill>
        <a:blip xmlns:r="http://schemas.openxmlformats.org/officeDocument/2006/relationships" r:embed="rId27" r:link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13220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39</xdr:row>
      <xdr:rowOff>25400</xdr:rowOff>
    </xdr:from>
    <xdr:to>
      <xdr:col>0</xdr:col>
      <xdr:colOff>269875</xdr:colOff>
      <xdr:row>39</xdr:row>
      <xdr:rowOff>231775</xdr:rowOff>
    </xdr:to>
    <xdr:pic>
      <xdr:nvPicPr>
        <xdr:cNvPr id="9634" name="图片 9633"/>
        <xdr:cNvPicPr>
          <a:picLocks/>
        </xdr:cNvPicPr>
      </xdr:nvPicPr>
      <xdr:blipFill>
        <a:blip xmlns:r="http://schemas.openxmlformats.org/officeDocument/2006/relationships" r:embed="rId27" r:link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15792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138</xdr:row>
      <xdr:rowOff>25400</xdr:rowOff>
    </xdr:from>
    <xdr:to>
      <xdr:col>0</xdr:col>
      <xdr:colOff>269875</xdr:colOff>
      <xdr:row>138</xdr:row>
      <xdr:rowOff>231775</xdr:rowOff>
    </xdr:to>
    <xdr:pic>
      <xdr:nvPicPr>
        <xdr:cNvPr id="9635" name="图片 9634"/>
        <xdr:cNvPicPr>
          <a:picLocks/>
        </xdr:cNvPicPr>
      </xdr:nvPicPr>
      <xdr:blipFill>
        <a:blip xmlns:r="http://schemas.openxmlformats.org/officeDocument/2006/relationships" r:embed="rId53" r:link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18364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139</xdr:row>
      <xdr:rowOff>25400</xdr:rowOff>
    </xdr:from>
    <xdr:to>
      <xdr:col>0</xdr:col>
      <xdr:colOff>269875</xdr:colOff>
      <xdr:row>139</xdr:row>
      <xdr:rowOff>231775</xdr:rowOff>
    </xdr:to>
    <xdr:pic>
      <xdr:nvPicPr>
        <xdr:cNvPr id="9636" name="图片 9635"/>
        <xdr:cNvPicPr>
          <a:picLocks/>
        </xdr:cNvPicPr>
      </xdr:nvPicPr>
      <xdr:blipFill>
        <a:blip xmlns:r="http://schemas.openxmlformats.org/officeDocument/2006/relationships" r:embed="rId53" r:link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0935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112</xdr:row>
      <xdr:rowOff>25400</xdr:rowOff>
    </xdr:from>
    <xdr:to>
      <xdr:col>0</xdr:col>
      <xdr:colOff>269875</xdr:colOff>
      <xdr:row>112</xdr:row>
      <xdr:rowOff>231775</xdr:rowOff>
    </xdr:to>
    <xdr:pic>
      <xdr:nvPicPr>
        <xdr:cNvPr id="9637" name="图片 9636"/>
        <xdr:cNvPicPr>
          <a:picLocks/>
        </xdr:cNvPicPr>
      </xdr:nvPicPr>
      <xdr:blipFill>
        <a:blip xmlns:r="http://schemas.openxmlformats.org/officeDocument/2006/relationships" r:embed="rId55" r:link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3507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114</xdr:row>
      <xdr:rowOff>25400</xdr:rowOff>
    </xdr:from>
    <xdr:to>
      <xdr:col>0</xdr:col>
      <xdr:colOff>269875</xdr:colOff>
      <xdr:row>114</xdr:row>
      <xdr:rowOff>231775</xdr:rowOff>
    </xdr:to>
    <xdr:pic>
      <xdr:nvPicPr>
        <xdr:cNvPr id="9638" name="图片 9637"/>
        <xdr:cNvPicPr>
          <a:picLocks/>
        </xdr:cNvPicPr>
      </xdr:nvPicPr>
      <xdr:blipFill>
        <a:blip xmlns:r="http://schemas.openxmlformats.org/officeDocument/2006/relationships" r:embed="rId55" r:link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6079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140</xdr:row>
      <xdr:rowOff>25400</xdr:rowOff>
    </xdr:from>
    <xdr:to>
      <xdr:col>0</xdr:col>
      <xdr:colOff>269875</xdr:colOff>
      <xdr:row>140</xdr:row>
      <xdr:rowOff>231775</xdr:rowOff>
    </xdr:to>
    <xdr:pic>
      <xdr:nvPicPr>
        <xdr:cNvPr id="9639" name="图片 9638"/>
        <xdr:cNvPicPr>
          <a:picLocks/>
        </xdr:cNvPicPr>
      </xdr:nvPicPr>
      <xdr:blipFill>
        <a:blip xmlns:r="http://schemas.openxmlformats.org/officeDocument/2006/relationships" r:embed="rId47" r:link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8651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141</xdr:row>
      <xdr:rowOff>25400</xdr:rowOff>
    </xdr:from>
    <xdr:to>
      <xdr:col>0</xdr:col>
      <xdr:colOff>269875</xdr:colOff>
      <xdr:row>141</xdr:row>
      <xdr:rowOff>231775</xdr:rowOff>
    </xdr:to>
    <xdr:pic>
      <xdr:nvPicPr>
        <xdr:cNvPr id="9640" name="图片 9639"/>
        <xdr:cNvPicPr>
          <a:picLocks/>
        </xdr:cNvPicPr>
      </xdr:nvPicPr>
      <xdr:blipFill>
        <a:blip xmlns:r="http://schemas.openxmlformats.org/officeDocument/2006/relationships" r:embed="rId47" r:link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31222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125</xdr:row>
      <xdr:rowOff>25400</xdr:rowOff>
    </xdr:from>
    <xdr:to>
      <xdr:col>0</xdr:col>
      <xdr:colOff>269875</xdr:colOff>
      <xdr:row>125</xdr:row>
      <xdr:rowOff>231775</xdr:rowOff>
    </xdr:to>
    <xdr:pic>
      <xdr:nvPicPr>
        <xdr:cNvPr id="9641" name="图片 9640"/>
        <xdr:cNvPicPr>
          <a:picLocks/>
        </xdr:cNvPicPr>
      </xdr:nvPicPr>
      <xdr:blipFill>
        <a:blip xmlns:r="http://schemas.openxmlformats.org/officeDocument/2006/relationships" r:embed="rId55" r:link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33794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77</xdr:row>
      <xdr:rowOff>25400</xdr:rowOff>
    </xdr:from>
    <xdr:to>
      <xdr:col>0</xdr:col>
      <xdr:colOff>269875</xdr:colOff>
      <xdr:row>77</xdr:row>
      <xdr:rowOff>231775</xdr:rowOff>
    </xdr:to>
    <xdr:pic>
      <xdr:nvPicPr>
        <xdr:cNvPr id="9642" name="图片 9641"/>
        <xdr:cNvPicPr>
          <a:picLocks/>
        </xdr:cNvPicPr>
      </xdr:nvPicPr>
      <xdr:blipFill>
        <a:blip xmlns:r="http://schemas.openxmlformats.org/officeDocument/2006/relationships" r:embed="rId57" r:link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36366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47</xdr:row>
      <xdr:rowOff>25400</xdr:rowOff>
    </xdr:from>
    <xdr:to>
      <xdr:col>0</xdr:col>
      <xdr:colOff>269875</xdr:colOff>
      <xdr:row>47</xdr:row>
      <xdr:rowOff>231775</xdr:rowOff>
    </xdr:to>
    <xdr:pic>
      <xdr:nvPicPr>
        <xdr:cNvPr id="9643" name="图片 9642"/>
        <xdr:cNvPicPr>
          <a:picLocks/>
        </xdr:cNvPicPr>
      </xdr:nvPicPr>
      <xdr:blipFill>
        <a:blip xmlns:r="http://schemas.openxmlformats.org/officeDocument/2006/relationships" r:embed="rId59" r:link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38938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52</xdr:row>
      <xdr:rowOff>25400</xdr:rowOff>
    </xdr:from>
    <xdr:to>
      <xdr:col>0</xdr:col>
      <xdr:colOff>269875</xdr:colOff>
      <xdr:row>52</xdr:row>
      <xdr:rowOff>231775</xdr:rowOff>
    </xdr:to>
    <xdr:pic>
      <xdr:nvPicPr>
        <xdr:cNvPr id="9644" name="图片 9643"/>
        <xdr:cNvPicPr>
          <a:picLocks/>
        </xdr:cNvPicPr>
      </xdr:nvPicPr>
      <xdr:blipFill>
        <a:blip xmlns:r="http://schemas.openxmlformats.org/officeDocument/2006/relationships" r:embed="rId59" r:link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41509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37</xdr:row>
      <xdr:rowOff>25400</xdr:rowOff>
    </xdr:from>
    <xdr:to>
      <xdr:col>0</xdr:col>
      <xdr:colOff>269875</xdr:colOff>
      <xdr:row>37</xdr:row>
      <xdr:rowOff>231775</xdr:rowOff>
    </xdr:to>
    <xdr:pic>
      <xdr:nvPicPr>
        <xdr:cNvPr id="9645" name="图片 9644"/>
        <xdr:cNvPicPr>
          <a:picLocks/>
        </xdr:cNvPicPr>
      </xdr:nvPicPr>
      <xdr:blipFill>
        <a:blip xmlns:r="http://schemas.openxmlformats.org/officeDocument/2006/relationships" r:embed="rId61" r:link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44081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90</xdr:row>
      <xdr:rowOff>25400</xdr:rowOff>
    </xdr:from>
    <xdr:to>
      <xdr:col>0</xdr:col>
      <xdr:colOff>269875</xdr:colOff>
      <xdr:row>90</xdr:row>
      <xdr:rowOff>231775</xdr:rowOff>
    </xdr:to>
    <xdr:pic>
      <xdr:nvPicPr>
        <xdr:cNvPr id="9646" name="图片 9645"/>
        <xdr:cNvPicPr>
          <a:picLocks/>
        </xdr:cNvPicPr>
      </xdr:nvPicPr>
      <xdr:blipFill>
        <a:blip xmlns:r="http://schemas.openxmlformats.org/officeDocument/2006/relationships" r:embed="rId63" r:link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46653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97</xdr:row>
      <xdr:rowOff>25400</xdr:rowOff>
    </xdr:from>
    <xdr:to>
      <xdr:col>0</xdr:col>
      <xdr:colOff>269875</xdr:colOff>
      <xdr:row>97</xdr:row>
      <xdr:rowOff>231775</xdr:rowOff>
    </xdr:to>
    <xdr:pic>
      <xdr:nvPicPr>
        <xdr:cNvPr id="9647" name="图片 9646"/>
        <xdr:cNvPicPr>
          <a:picLocks/>
        </xdr:cNvPicPr>
      </xdr:nvPicPr>
      <xdr:blipFill>
        <a:blip xmlns:r="http://schemas.openxmlformats.org/officeDocument/2006/relationships" r:embed="rId63" r:link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49225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79</xdr:row>
      <xdr:rowOff>25400</xdr:rowOff>
    </xdr:from>
    <xdr:to>
      <xdr:col>0</xdr:col>
      <xdr:colOff>269875</xdr:colOff>
      <xdr:row>79</xdr:row>
      <xdr:rowOff>231775</xdr:rowOff>
    </xdr:to>
    <xdr:pic>
      <xdr:nvPicPr>
        <xdr:cNvPr id="9648" name="图片 9647"/>
        <xdr:cNvPicPr>
          <a:picLocks/>
        </xdr:cNvPicPr>
      </xdr:nvPicPr>
      <xdr:blipFill>
        <a:blip xmlns:r="http://schemas.openxmlformats.org/officeDocument/2006/relationships" r:embed="rId65" r:link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51796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126</xdr:row>
      <xdr:rowOff>25400</xdr:rowOff>
    </xdr:from>
    <xdr:to>
      <xdr:col>0</xdr:col>
      <xdr:colOff>269875</xdr:colOff>
      <xdr:row>126</xdr:row>
      <xdr:rowOff>231775</xdr:rowOff>
    </xdr:to>
    <xdr:pic>
      <xdr:nvPicPr>
        <xdr:cNvPr id="9649" name="图片 9648"/>
        <xdr:cNvPicPr>
          <a:picLocks/>
        </xdr:cNvPicPr>
      </xdr:nvPicPr>
      <xdr:blipFill>
        <a:blip xmlns:r="http://schemas.openxmlformats.org/officeDocument/2006/relationships" r:embed="rId67" r:link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54368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31</xdr:row>
      <xdr:rowOff>25400</xdr:rowOff>
    </xdr:from>
    <xdr:to>
      <xdr:col>0</xdr:col>
      <xdr:colOff>269875</xdr:colOff>
      <xdr:row>31</xdr:row>
      <xdr:rowOff>231775</xdr:rowOff>
    </xdr:to>
    <xdr:pic>
      <xdr:nvPicPr>
        <xdr:cNvPr id="9650" name="图片 9649"/>
        <xdr:cNvPicPr>
          <a:picLocks/>
        </xdr:cNvPicPr>
      </xdr:nvPicPr>
      <xdr:blipFill>
        <a:blip xmlns:r="http://schemas.openxmlformats.org/officeDocument/2006/relationships" r:embed="rId69" r:link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56940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38</xdr:row>
      <xdr:rowOff>25400</xdr:rowOff>
    </xdr:from>
    <xdr:to>
      <xdr:col>0</xdr:col>
      <xdr:colOff>269875</xdr:colOff>
      <xdr:row>38</xdr:row>
      <xdr:rowOff>231775</xdr:rowOff>
    </xdr:to>
    <xdr:pic>
      <xdr:nvPicPr>
        <xdr:cNvPr id="9651" name="图片 9650"/>
        <xdr:cNvPicPr>
          <a:picLocks/>
        </xdr:cNvPicPr>
      </xdr:nvPicPr>
      <xdr:blipFill>
        <a:blip xmlns:r="http://schemas.openxmlformats.org/officeDocument/2006/relationships" r:embed="rId69" r:link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59512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142</xdr:row>
      <xdr:rowOff>25400</xdr:rowOff>
    </xdr:from>
    <xdr:to>
      <xdr:col>0</xdr:col>
      <xdr:colOff>269875</xdr:colOff>
      <xdr:row>142</xdr:row>
      <xdr:rowOff>231775</xdr:rowOff>
    </xdr:to>
    <xdr:pic>
      <xdr:nvPicPr>
        <xdr:cNvPr id="9652" name="图片 9651"/>
        <xdr:cNvPicPr>
          <a:picLocks/>
        </xdr:cNvPicPr>
      </xdr:nvPicPr>
      <xdr:blipFill>
        <a:blip xmlns:r="http://schemas.openxmlformats.org/officeDocument/2006/relationships" r:embed="rId71" r:link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62083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83</xdr:row>
      <xdr:rowOff>25400</xdr:rowOff>
    </xdr:from>
    <xdr:to>
      <xdr:col>0</xdr:col>
      <xdr:colOff>269875</xdr:colOff>
      <xdr:row>83</xdr:row>
      <xdr:rowOff>231775</xdr:rowOff>
    </xdr:to>
    <xdr:pic>
      <xdr:nvPicPr>
        <xdr:cNvPr id="9653" name="图片 9652"/>
        <xdr:cNvPicPr>
          <a:picLocks/>
        </xdr:cNvPicPr>
      </xdr:nvPicPr>
      <xdr:blipFill>
        <a:blip xmlns:r="http://schemas.openxmlformats.org/officeDocument/2006/relationships" r:embed="rId73" r:link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64655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84</xdr:row>
      <xdr:rowOff>25400</xdr:rowOff>
    </xdr:from>
    <xdr:to>
      <xdr:col>0</xdr:col>
      <xdr:colOff>269875</xdr:colOff>
      <xdr:row>84</xdr:row>
      <xdr:rowOff>231775</xdr:rowOff>
    </xdr:to>
    <xdr:pic>
      <xdr:nvPicPr>
        <xdr:cNvPr id="9654" name="图片 9653"/>
        <xdr:cNvPicPr>
          <a:picLocks/>
        </xdr:cNvPicPr>
      </xdr:nvPicPr>
      <xdr:blipFill>
        <a:blip xmlns:r="http://schemas.openxmlformats.org/officeDocument/2006/relationships" r:embed="rId73" r:link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67227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124</xdr:row>
      <xdr:rowOff>25400</xdr:rowOff>
    </xdr:from>
    <xdr:to>
      <xdr:col>0</xdr:col>
      <xdr:colOff>269875</xdr:colOff>
      <xdr:row>124</xdr:row>
      <xdr:rowOff>231775</xdr:rowOff>
    </xdr:to>
    <xdr:pic>
      <xdr:nvPicPr>
        <xdr:cNvPr id="9655" name="图片 9654"/>
        <xdr:cNvPicPr>
          <a:picLocks/>
        </xdr:cNvPicPr>
      </xdr:nvPicPr>
      <xdr:blipFill>
        <a:blip xmlns:r="http://schemas.openxmlformats.org/officeDocument/2006/relationships" r:embed="rId75" r:link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69799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</xdr:row>
      <xdr:rowOff>25400</xdr:rowOff>
    </xdr:from>
    <xdr:to>
      <xdr:col>0</xdr:col>
      <xdr:colOff>269875</xdr:colOff>
      <xdr:row>2</xdr:row>
      <xdr:rowOff>231775</xdr:rowOff>
    </xdr:to>
    <xdr:pic>
      <xdr:nvPicPr>
        <xdr:cNvPr id="9656" name="图片 9655"/>
        <xdr:cNvPicPr>
          <a:picLocks/>
        </xdr:cNvPicPr>
      </xdr:nvPicPr>
      <xdr:blipFill>
        <a:blip xmlns:r="http://schemas.openxmlformats.org/officeDocument/2006/relationships" r:embed="rId77" r:link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72370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</xdr:row>
      <xdr:rowOff>25400</xdr:rowOff>
    </xdr:from>
    <xdr:to>
      <xdr:col>0</xdr:col>
      <xdr:colOff>269875</xdr:colOff>
      <xdr:row>5</xdr:row>
      <xdr:rowOff>231775</xdr:rowOff>
    </xdr:to>
    <xdr:pic>
      <xdr:nvPicPr>
        <xdr:cNvPr id="9657" name="图片 9656"/>
        <xdr:cNvPicPr>
          <a:picLocks/>
        </xdr:cNvPicPr>
      </xdr:nvPicPr>
      <xdr:blipFill>
        <a:blip xmlns:r="http://schemas.openxmlformats.org/officeDocument/2006/relationships" r:embed="rId77" r:link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74942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123</xdr:row>
      <xdr:rowOff>25400</xdr:rowOff>
    </xdr:from>
    <xdr:to>
      <xdr:col>0</xdr:col>
      <xdr:colOff>269875</xdr:colOff>
      <xdr:row>123</xdr:row>
      <xdr:rowOff>231775</xdr:rowOff>
    </xdr:to>
    <xdr:pic>
      <xdr:nvPicPr>
        <xdr:cNvPr id="9658" name="图片 9657"/>
        <xdr:cNvPicPr>
          <a:picLocks/>
        </xdr:cNvPicPr>
      </xdr:nvPicPr>
      <xdr:blipFill>
        <a:blip xmlns:r="http://schemas.openxmlformats.org/officeDocument/2006/relationships" r:embed="rId79" r:link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77514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</xdr:row>
      <xdr:rowOff>25400</xdr:rowOff>
    </xdr:from>
    <xdr:to>
      <xdr:col>0</xdr:col>
      <xdr:colOff>269875</xdr:colOff>
      <xdr:row>12</xdr:row>
      <xdr:rowOff>231775</xdr:rowOff>
    </xdr:to>
    <xdr:pic>
      <xdr:nvPicPr>
        <xdr:cNvPr id="9659" name="图片 9658"/>
        <xdr:cNvPicPr>
          <a:picLocks/>
        </xdr:cNvPicPr>
      </xdr:nvPicPr>
      <xdr:blipFill>
        <a:blip xmlns:r="http://schemas.openxmlformats.org/officeDocument/2006/relationships" r:embed="rId81" r:link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80086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25</xdr:row>
      <xdr:rowOff>25400</xdr:rowOff>
    </xdr:from>
    <xdr:to>
      <xdr:col>0</xdr:col>
      <xdr:colOff>269875</xdr:colOff>
      <xdr:row>25</xdr:row>
      <xdr:rowOff>231775</xdr:rowOff>
    </xdr:to>
    <xdr:pic>
      <xdr:nvPicPr>
        <xdr:cNvPr id="9660" name="图片 9659"/>
        <xdr:cNvPicPr>
          <a:picLocks/>
        </xdr:cNvPicPr>
      </xdr:nvPicPr>
      <xdr:blipFill>
        <a:blip xmlns:r="http://schemas.openxmlformats.org/officeDocument/2006/relationships" r:embed="rId81" r:link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82657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66</xdr:row>
      <xdr:rowOff>25400</xdr:rowOff>
    </xdr:from>
    <xdr:to>
      <xdr:col>0</xdr:col>
      <xdr:colOff>269875</xdr:colOff>
      <xdr:row>66</xdr:row>
      <xdr:rowOff>231775</xdr:rowOff>
    </xdr:to>
    <xdr:pic>
      <xdr:nvPicPr>
        <xdr:cNvPr id="9661" name="图片 9660"/>
        <xdr:cNvPicPr>
          <a:picLocks/>
        </xdr:cNvPicPr>
      </xdr:nvPicPr>
      <xdr:blipFill>
        <a:blip xmlns:r="http://schemas.openxmlformats.org/officeDocument/2006/relationships" r:embed="rId65" r:link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85229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69</xdr:row>
      <xdr:rowOff>25400</xdr:rowOff>
    </xdr:from>
    <xdr:to>
      <xdr:col>0</xdr:col>
      <xdr:colOff>269875</xdr:colOff>
      <xdr:row>69</xdr:row>
      <xdr:rowOff>231775</xdr:rowOff>
    </xdr:to>
    <xdr:pic>
      <xdr:nvPicPr>
        <xdr:cNvPr id="9662" name="图片 9661"/>
        <xdr:cNvPicPr>
          <a:picLocks/>
        </xdr:cNvPicPr>
      </xdr:nvPicPr>
      <xdr:blipFill>
        <a:blip xmlns:r="http://schemas.openxmlformats.org/officeDocument/2006/relationships" r:embed="rId65" r:link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87801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110</xdr:row>
      <xdr:rowOff>25400</xdr:rowOff>
    </xdr:from>
    <xdr:to>
      <xdr:col>0</xdr:col>
      <xdr:colOff>269875</xdr:colOff>
      <xdr:row>110</xdr:row>
      <xdr:rowOff>231775</xdr:rowOff>
    </xdr:to>
    <xdr:pic>
      <xdr:nvPicPr>
        <xdr:cNvPr id="9663" name="图片 9662"/>
        <xdr:cNvPicPr>
          <a:picLocks/>
        </xdr:cNvPicPr>
      </xdr:nvPicPr>
      <xdr:blipFill>
        <a:blip xmlns:r="http://schemas.openxmlformats.org/officeDocument/2006/relationships" r:embed="rId83" r:link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0373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113</xdr:row>
      <xdr:rowOff>25400</xdr:rowOff>
    </xdr:from>
    <xdr:to>
      <xdr:col>0</xdr:col>
      <xdr:colOff>269875</xdr:colOff>
      <xdr:row>113</xdr:row>
      <xdr:rowOff>231775</xdr:rowOff>
    </xdr:to>
    <xdr:pic>
      <xdr:nvPicPr>
        <xdr:cNvPr id="9664" name="图片 9663"/>
        <xdr:cNvPicPr>
          <a:picLocks/>
        </xdr:cNvPicPr>
      </xdr:nvPicPr>
      <xdr:blipFill>
        <a:blip xmlns:r="http://schemas.openxmlformats.org/officeDocument/2006/relationships" r:embed="rId83" r:link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2944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91</xdr:row>
      <xdr:rowOff>25400</xdr:rowOff>
    </xdr:from>
    <xdr:to>
      <xdr:col>0</xdr:col>
      <xdr:colOff>269875</xdr:colOff>
      <xdr:row>91</xdr:row>
      <xdr:rowOff>231775</xdr:rowOff>
    </xdr:to>
    <xdr:pic>
      <xdr:nvPicPr>
        <xdr:cNvPr id="9665" name="图片 9664"/>
        <xdr:cNvPicPr>
          <a:picLocks/>
        </xdr:cNvPicPr>
      </xdr:nvPicPr>
      <xdr:blipFill>
        <a:blip xmlns:r="http://schemas.openxmlformats.org/officeDocument/2006/relationships" r:embed="rId85" r:link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5516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98</xdr:row>
      <xdr:rowOff>25400</xdr:rowOff>
    </xdr:from>
    <xdr:to>
      <xdr:col>0</xdr:col>
      <xdr:colOff>269875</xdr:colOff>
      <xdr:row>98</xdr:row>
      <xdr:rowOff>231775</xdr:rowOff>
    </xdr:to>
    <xdr:pic>
      <xdr:nvPicPr>
        <xdr:cNvPr id="9666" name="图片 9665"/>
        <xdr:cNvPicPr>
          <a:picLocks/>
        </xdr:cNvPicPr>
      </xdr:nvPicPr>
      <xdr:blipFill>
        <a:blip xmlns:r="http://schemas.openxmlformats.org/officeDocument/2006/relationships" r:embed="rId85" r:link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8088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143</xdr:row>
      <xdr:rowOff>25400</xdr:rowOff>
    </xdr:from>
    <xdr:to>
      <xdr:col>0</xdr:col>
      <xdr:colOff>269875</xdr:colOff>
      <xdr:row>143</xdr:row>
      <xdr:rowOff>231775</xdr:rowOff>
    </xdr:to>
    <xdr:pic>
      <xdr:nvPicPr>
        <xdr:cNvPr id="9667" name="图片 9666"/>
        <xdr:cNvPicPr>
          <a:picLocks/>
        </xdr:cNvPicPr>
      </xdr:nvPicPr>
      <xdr:blipFill>
        <a:blip xmlns:r="http://schemas.openxmlformats.org/officeDocument/2006/relationships" r:embed="rId71" r:link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00660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144</xdr:row>
      <xdr:rowOff>25400</xdr:rowOff>
    </xdr:from>
    <xdr:to>
      <xdr:col>0</xdr:col>
      <xdr:colOff>269875</xdr:colOff>
      <xdr:row>144</xdr:row>
      <xdr:rowOff>231775</xdr:rowOff>
    </xdr:to>
    <xdr:pic>
      <xdr:nvPicPr>
        <xdr:cNvPr id="9668" name="图片 9667"/>
        <xdr:cNvPicPr>
          <a:picLocks/>
        </xdr:cNvPicPr>
      </xdr:nvPicPr>
      <xdr:blipFill>
        <a:blip xmlns:r="http://schemas.openxmlformats.org/officeDocument/2006/relationships" r:embed="rId71" r:link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03231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41</xdr:row>
      <xdr:rowOff>25400</xdr:rowOff>
    </xdr:from>
    <xdr:to>
      <xdr:col>0</xdr:col>
      <xdr:colOff>269875</xdr:colOff>
      <xdr:row>41</xdr:row>
      <xdr:rowOff>231775</xdr:rowOff>
    </xdr:to>
    <xdr:pic>
      <xdr:nvPicPr>
        <xdr:cNvPr id="9669" name="图片 9668"/>
        <xdr:cNvPicPr>
          <a:picLocks/>
        </xdr:cNvPicPr>
      </xdr:nvPicPr>
      <xdr:blipFill>
        <a:blip xmlns:r="http://schemas.openxmlformats.org/officeDocument/2006/relationships" r:embed="rId87" r:link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05803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43</xdr:row>
      <xdr:rowOff>25400</xdr:rowOff>
    </xdr:from>
    <xdr:to>
      <xdr:col>0</xdr:col>
      <xdr:colOff>269875</xdr:colOff>
      <xdr:row>43</xdr:row>
      <xdr:rowOff>231775</xdr:rowOff>
    </xdr:to>
    <xdr:pic>
      <xdr:nvPicPr>
        <xdr:cNvPr id="9670" name="图片 9669"/>
        <xdr:cNvPicPr>
          <a:picLocks/>
        </xdr:cNvPicPr>
      </xdr:nvPicPr>
      <xdr:blipFill>
        <a:blip xmlns:r="http://schemas.openxmlformats.org/officeDocument/2006/relationships" r:embed="rId87" r:link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08375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121</xdr:row>
      <xdr:rowOff>25400</xdr:rowOff>
    </xdr:from>
    <xdr:to>
      <xdr:col>0</xdr:col>
      <xdr:colOff>269875</xdr:colOff>
      <xdr:row>121</xdr:row>
      <xdr:rowOff>231775</xdr:rowOff>
    </xdr:to>
    <xdr:pic>
      <xdr:nvPicPr>
        <xdr:cNvPr id="9671" name="图片 9670"/>
        <xdr:cNvPicPr>
          <a:picLocks/>
        </xdr:cNvPicPr>
      </xdr:nvPicPr>
      <xdr:blipFill>
        <a:blip xmlns:r="http://schemas.openxmlformats.org/officeDocument/2006/relationships" r:embed="rId89" r:link="rId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10947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42</xdr:row>
      <xdr:rowOff>25400</xdr:rowOff>
    </xdr:from>
    <xdr:to>
      <xdr:col>0</xdr:col>
      <xdr:colOff>269875</xdr:colOff>
      <xdr:row>42</xdr:row>
      <xdr:rowOff>231775</xdr:rowOff>
    </xdr:to>
    <xdr:pic>
      <xdr:nvPicPr>
        <xdr:cNvPr id="9672" name="图片 9671"/>
        <xdr:cNvPicPr>
          <a:picLocks/>
        </xdr:cNvPicPr>
      </xdr:nvPicPr>
      <xdr:blipFill>
        <a:blip xmlns:r="http://schemas.openxmlformats.org/officeDocument/2006/relationships" r:embed="rId29" r:link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13518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108</xdr:row>
      <xdr:rowOff>25400</xdr:rowOff>
    </xdr:from>
    <xdr:to>
      <xdr:col>0</xdr:col>
      <xdr:colOff>269875</xdr:colOff>
      <xdr:row>108</xdr:row>
      <xdr:rowOff>231775</xdr:rowOff>
    </xdr:to>
    <xdr:pic>
      <xdr:nvPicPr>
        <xdr:cNvPr id="9673" name="图片 9672"/>
        <xdr:cNvPicPr>
          <a:picLocks/>
        </xdr:cNvPicPr>
      </xdr:nvPicPr>
      <xdr:blipFill>
        <a:blip xmlns:r="http://schemas.openxmlformats.org/officeDocument/2006/relationships" r:embed="rId89" r:link="rId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16090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111</xdr:row>
      <xdr:rowOff>25400</xdr:rowOff>
    </xdr:from>
    <xdr:to>
      <xdr:col>0</xdr:col>
      <xdr:colOff>269875</xdr:colOff>
      <xdr:row>111</xdr:row>
      <xdr:rowOff>231775</xdr:rowOff>
    </xdr:to>
    <xdr:pic>
      <xdr:nvPicPr>
        <xdr:cNvPr id="9674" name="图片 9673"/>
        <xdr:cNvPicPr>
          <a:picLocks/>
        </xdr:cNvPicPr>
      </xdr:nvPicPr>
      <xdr:blipFill>
        <a:blip xmlns:r="http://schemas.openxmlformats.org/officeDocument/2006/relationships" r:embed="rId89" r:link="rId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18662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56</xdr:row>
      <xdr:rowOff>25400</xdr:rowOff>
    </xdr:from>
    <xdr:to>
      <xdr:col>0</xdr:col>
      <xdr:colOff>269875</xdr:colOff>
      <xdr:row>56</xdr:row>
      <xdr:rowOff>231775</xdr:rowOff>
    </xdr:to>
    <xdr:pic>
      <xdr:nvPicPr>
        <xdr:cNvPr id="9675" name="图片 9674"/>
        <xdr:cNvPicPr>
          <a:picLocks/>
        </xdr:cNvPicPr>
      </xdr:nvPicPr>
      <xdr:blipFill>
        <a:blip xmlns:r="http://schemas.openxmlformats.org/officeDocument/2006/relationships" r:embed="rId91" r:link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21234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67</xdr:row>
      <xdr:rowOff>25400</xdr:rowOff>
    </xdr:from>
    <xdr:to>
      <xdr:col>0</xdr:col>
      <xdr:colOff>269875</xdr:colOff>
      <xdr:row>67</xdr:row>
      <xdr:rowOff>231775</xdr:rowOff>
    </xdr:to>
    <xdr:pic>
      <xdr:nvPicPr>
        <xdr:cNvPr id="9676" name="图片 9675"/>
        <xdr:cNvPicPr>
          <a:picLocks/>
        </xdr:cNvPicPr>
      </xdr:nvPicPr>
      <xdr:blipFill>
        <a:blip xmlns:r="http://schemas.openxmlformats.org/officeDocument/2006/relationships" r:embed="rId91" r:link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23805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119</xdr:row>
      <xdr:rowOff>25400</xdr:rowOff>
    </xdr:from>
    <xdr:to>
      <xdr:col>0</xdr:col>
      <xdr:colOff>269875</xdr:colOff>
      <xdr:row>119</xdr:row>
      <xdr:rowOff>231775</xdr:rowOff>
    </xdr:to>
    <xdr:pic>
      <xdr:nvPicPr>
        <xdr:cNvPr id="9677" name="图片 9676"/>
        <xdr:cNvPicPr>
          <a:picLocks/>
        </xdr:cNvPicPr>
      </xdr:nvPicPr>
      <xdr:blipFill>
        <a:blip xmlns:r="http://schemas.openxmlformats.org/officeDocument/2006/relationships" r:embed="rId93" r:link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26377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15</xdr:row>
      <xdr:rowOff>25400</xdr:rowOff>
    </xdr:from>
    <xdr:to>
      <xdr:col>0</xdr:col>
      <xdr:colOff>269875</xdr:colOff>
      <xdr:row>15</xdr:row>
      <xdr:rowOff>231775</xdr:rowOff>
    </xdr:to>
    <xdr:pic>
      <xdr:nvPicPr>
        <xdr:cNvPr id="9678" name="图片 9677"/>
        <xdr:cNvPicPr>
          <a:picLocks/>
        </xdr:cNvPicPr>
      </xdr:nvPicPr>
      <xdr:blipFill>
        <a:blip xmlns:r="http://schemas.openxmlformats.org/officeDocument/2006/relationships" r:embed="rId29" r:link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28949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29</xdr:row>
      <xdr:rowOff>25400</xdr:rowOff>
    </xdr:from>
    <xdr:to>
      <xdr:col>0</xdr:col>
      <xdr:colOff>269875</xdr:colOff>
      <xdr:row>29</xdr:row>
      <xdr:rowOff>231775</xdr:rowOff>
    </xdr:to>
    <xdr:pic>
      <xdr:nvPicPr>
        <xdr:cNvPr id="9679" name="图片 9678"/>
        <xdr:cNvPicPr>
          <a:picLocks/>
        </xdr:cNvPicPr>
      </xdr:nvPicPr>
      <xdr:blipFill>
        <a:blip xmlns:r="http://schemas.openxmlformats.org/officeDocument/2006/relationships" r:embed="rId29" r:link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31521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</xdr:row>
      <xdr:rowOff>25400</xdr:rowOff>
    </xdr:from>
    <xdr:to>
      <xdr:col>0</xdr:col>
      <xdr:colOff>269875</xdr:colOff>
      <xdr:row>6</xdr:row>
      <xdr:rowOff>231775</xdr:rowOff>
    </xdr:to>
    <xdr:pic>
      <xdr:nvPicPr>
        <xdr:cNvPr id="9680" name="图片 9679"/>
        <xdr:cNvPicPr>
          <a:picLocks/>
        </xdr:cNvPicPr>
      </xdr:nvPicPr>
      <xdr:blipFill>
        <a:blip xmlns:r="http://schemas.openxmlformats.org/officeDocument/2006/relationships" r:embed="rId95" r:link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34092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16</xdr:row>
      <xdr:rowOff>25400</xdr:rowOff>
    </xdr:from>
    <xdr:to>
      <xdr:col>0</xdr:col>
      <xdr:colOff>269875</xdr:colOff>
      <xdr:row>16</xdr:row>
      <xdr:rowOff>231775</xdr:rowOff>
    </xdr:to>
    <xdr:pic>
      <xdr:nvPicPr>
        <xdr:cNvPr id="9681" name="图片 9680"/>
        <xdr:cNvPicPr>
          <a:picLocks/>
        </xdr:cNvPicPr>
      </xdr:nvPicPr>
      <xdr:blipFill>
        <a:blip xmlns:r="http://schemas.openxmlformats.org/officeDocument/2006/relationships" r:embed="rId95" r:link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36664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86</xdr:row>
      <xdr:rowOff>25400</xdr:rowOff>
    </xdr:from>
    <xdr:to>
      <xdr:col>0</xdr:col>
      <xdr:colOff>269875</xdr:colOff>
      <xdr:row>86</xdr:row>
      <xdr:rowOff>231775</xdr:rowOff>
    </xdr:to>
    <xdr:pic>
      <xdr:nvPicPr>
        <xdr:cNvPr id="9682" name="图片 9681"/>
        <xdr:cNvPicPr>
          <a:picLocks/>
        </xdr:cNvPicPr>
      </xdr:nvPicPr>
      <xdr:blipFill>
        <a:blip xmlns:r="http://schemas.openxmlformats.org/officeDocument/2006/relationships" r:embed="rId97" r:link="rId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39236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92</xdr:row>
      <xdr:rowOff>25400</xdr:rowOff>
    </xdr:from>
    <xdr:to>
      <xdr:col>0</xdr:col>
      <xdr:colOff>269875</xdr:colOff>
      <xdr:row>92</xdr:row>
      <xdr:rowOff>231775</xdr:rowOff>
    </xdr:to>
    <xdr:pic>
      <xdr:nvPicPr>
        <xdr:cNvPr id="9683" name="图片 9682"/>
        <xdr:cNvPicPr>
          <a:picLocks/>
        </xdr:cNvPicPr>
      </xdr:nvPicPr>
      <xdr:blipFill>
        <a:blip xmlns:r="http://schemas.openxmlformats.org/officeDocument/2006/relationships" r:embed="rId97" r:link="rId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41808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104</xdr:row>
      <xdr:rowOff>25400</xdr:rowOff>
    </xdr:from>
    <xdr:to>
      <xdr:col>0</xdr:col>
      <xdr:colOff>269875</xdr:colOff>
      <xdr:row>104</xdr:row>
      <xdr:rowOff>231775</xdr:rowOff>
    </xdr:to>
    <xdr:pic>
      <xdr:nvPicPr>
        <xdr:cNvPr id="9684" name="图片 9683"/>
        <xdr:cNvPicPr>
          <a:picLocks/>
        </xdr:cNvPicPr>
      </xdr:nvPicPr>
      <xdr:blipFill>
        <a:blip xmlns:r="http://schemas.openxmlformats.org/officeDocument/2006/relationships" r:embed="rId93" r:link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44379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105</xdr:row>
      <xdr:rowOff>25400</xdr:rowOff>
    </xdr:from>
    <xdr:to>
      <xdr:col>0</xdr:col>
      <xdr:colOff>269875</xdr:colOff>
      <xdr:row>105</xdr:row>
      <xdr:rowOff>231775</xdr:rowOff>
    </xdr:to>
    <xdr:pic>
      <xdr:nvPicPr>
        <xdr:cNvPr id="9685" name="图片 9684"/>
        <xdr:cNvPicPr>
          <a:picLocks/>
        </xdr:cNvPicPr>
      </xdr:nvPicPr>
      <xdr:blipFill>
        <a:blip xmlns:r="http://schemas.openxmlformats.org/officeDocument/2006/relationships" r:embed="rId93" r:link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46951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57</xdr:row>
      <xdr:rowOff>25400</xdr:rowOff>
    </xdr:from>
    <xdr:to>
      <xdr:col>0</xdr:col>
      <xdr:colOff>269875</xdr:colOff>
      <xdr:row>57</xdr:row>
      <xdr:rowOff>231775</xdr:rowOff>
    </xdr:to>
    <xdr:pic>
      <xdr:nvPicPr>
        <xdr:cNvPr id="9686" name="图片 9685"/>
        <xdr:cNvPicPr>
          <a:picLocks/>
        </xdr:cNvPicPr>
      </xdr:nvPicPr>
      <xdr:blipFill>
        <a:blip xmlns:r="http://schemas.openxmlformats.org/officeDocument/2006/relationships" r:embed="rId99" r:link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49523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</xdr:row>
      <xdr:rowOff>25400</xdr:rowOff>
    </xdr:from>
    <xdr:to>
      <xdr:col>0</xdr:col>
      <xdr:colOff>269875</xdr:colOff>
      <xdr:row>7</xdr:row>
      <xdr:rowOff>231775</xdr:rowOff>
    </xdr:to>
    <xdr:pic>
      <xdr:nvPicPr>
        <xdr:cNvPr id="9687" name="图片 9686"/>
        <xdr:cNvPicPr>
          <a:picLocks/>
        </xdr:cNvPicPr>
      </xdr:nvPicPr>
      <xdr:blipFill>
        <a:blip xmlns:r="http://schemas.openxmlformats.org/officeDocument/2006/relationships" r:embed="rId101" r:link="rId1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52095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18</xdr:row>
      <xdr:rowOff>25400</xdr:rowOff>
    </xdr:from>
    <xdr:to>
      <xdr:col>0</xdr:col>
      <xdr:colOff>269875</xdr:colOff>
      <xdr:row>18</xdr:row>
      <xdr:rowOff>231775</xdr:rowOff>
    </xdr:to>
    <xdr:pic>
      <xdr:nvPicPr>
        <xdr:cNvPr id="9688" name="图片 9687"/>
        <xdr:cNvPicPr>
          <a:picLocks/>
        </xdr:cNvPicPr>
      </xdr:nvPicPr>
      <xdr:blipFill>
        <a:blip xmlns:r="http://schemas.openxmlformats.org/officeDocument/2006/relationships" r:embed="rId101" r:link="rId1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54666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71</xdr:row>
      <xdr:rowOff>25400</xdr:rowOff>
    </xdr:from>
    <xdr:to>
      <xdr:col>0</xdr:col>
      <xdr:colOff>269875</xdr:colOff>
      <xdr:row>71</xdr:row>
      <xdr:rowOff>231775</xdr:rowOff>
    </xdr:to>
    <xdr:pic>
      <xdr:nvPicPr>
        <xdr:cNvPr id="9689" name="图片 9688"/>
        <xdr:cNvPicPr>
          <a:picLocks/>
        </xdr:cNvPicPr>
      </xdr:nvPicPr>
      <xdr:blipFill>
        <a:blip xmlns:r="http://schemas.openxmlformats.org/officeDocument/2006/relationships" r:embed="rId103" r:link="rId1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57238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73</xdr:row>
      <xdr:rowOff>25400</xdr:rowOff>
    </xdr:from>
    <xdr:to>
      <xdr:col>0</xdr:col>
      <xdr:colOff>269875</xdr:colOff>
      <xdr:row>73</xdr:row>
      <xdr:rowOff>231775</xdr:rowOff>
    </xdr:to>
    <xdr:pic>
      <xdr:nvPicPr>
        <xdr:cNvPr id="9690" name="图片 9689"/>
        <xdr:cNvPicPr>
          <a:picLocks/>
        </xdr:cNvPicPr>
      </xdr:nvPicPr>
      <xdr:blipFill>
        <a:blip xmlns:r="http://schemas.openxmlformats.org/officeDocument/2006/relationships" r:embed="rId103" r:link="rId1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59810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100</xdr:row>
      <xdr:rowOff>25400</xdr:rowOff>
    </xdr:from>
    <xdr:to>
      <xdr:col>0</xdr:col>
      <xdr:colOff>269875</xdr:colOff>
      <xdr:row>100</xdr:row>
      <xdr:rowOff>231775</xdr:rowOff>
    </xdr:to>
    <xdr:pic>
      <xdr:nvPicPr>
        <xdr:cNvPr id="9691" name="图片 9690"/>
        <xdr:cNvPicPr>
          <a:picLocks/>
        </xdr:cNvPicPr>
      </xdr:nvPicPr>
      <xdr:blipFill>
        <a:blip xmlns:r="http://schemas.openxmlformats.org/officeDocument/2006/relationships" r:embed="rId105" r:link="rId10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62382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102</xdr:row>
      <xdr:rowOff>25400</xdr:rowOff>
    </xdr:from>
    <xdr:to>
      <xdr:col>0</xdr:col>
      <xdr:colOff>269875</xdr:colOff>
      <xdr:row>102</xdr:row>
      <xdr:rowOff>231775</xdr:rowOff>
    </xdr:to>
    <xdr:pic>
      <xdr:nvPicPr>
        <xdr:cNvPr id="9692" name="图片 9691"/>
        <xdr:cNvPicPr>
          <a:picLocks/>
        </xdr:cNvPicPr>
      </xdr:nvPicPr>
      <xdr:blipFill>
        <a:blip xmlns:r="http://schemas.openxmlformats.org/officeDocument/2006/relationships" r:embed="rId105" r:link="rId10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64953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115</xdr:row>
      <xdr:rowOff>25400</xdr:rowOff>
    </xdr:from>
    <xdr:to>
      <xdr:col>0</xdr:col>
      <xdr:colOff>269875</xdr:colOff>
      <xdr:row>115</xdr:row>
      <xdr:rowOff>231775</xdr:rowOff>
    </xdr:to>
    <xdr:pic>
      <xdr:nvPicPr>
        <xdr:cNvPr id="9693" name="图片 9692"/>
        <xdr:cNvPicPr>
          <a:picLocks/>
        </xdr:cNvPicPr>
      </xdr:nvPicPr>
      <xdr:blipFill>
        <a:blip xmlns:r="http://schemas.openxmlformats.org/officeDocument/2006/relationships" r:embed="rId107" r:link="rId10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67525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80</xdr:row>
      <xdr:rowOff>25400</xdr:rowOff>
    </xdr:from>
    <xdr:to>
      <xdr:col>0</xdr:col>
      <xdr:colOff>269875</xdr:colOff>
      <xdr:row>80</xdr:row>
      <xdr:rowOff>231775</xdr:rowOff>
    </xdr:to>
    <xdr:pic>
      <xdr:nvPicPr>
        <xdr:cNvPr id="9694" name="图片 9693"/>
        <xdr:cNvPicPr>
          <a:picLocks/>
        </xdr:cNvPicPr>
      </xdr:nvPicPr>
      <xdr:blipFill>
        <a:blip xmlns:r="http://schemas.openxmlformats.org/officeDocument/2006/relationships" r:embed="rId109" r:link="rId1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70097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70</xdr:row>
      <xdr:rowOff>25400</xdr:rowOff>
    </xdr:from>
    <xdr:to>
      <xdr:col>0</xdr:col>
      <xdr:colOff>269875</xdr:colOff>
      <xdr:row>70</xdr:row>
      <xdr:rowOff>231775</xdr:rowOff>
    </xdr:to>
    <xdr:pic>
      <xdr:nvPicPr>
        <xdr:cNvPr id="9695" name="图片 9694"/>
        <xdr:cNvPicPr>
          <a:picLocks/>
        </xdr:cNvPicPr>
      </xdr:nvPicPr>
      <xdr:blipFill>
        <a:blip xmlns:r="http://schemas.openxmlformats.org/officeDocument/2006/relationships" r:embed="rId111" r:link="rId1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72669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72</xdr:row>
      <xdr:rowOff>25400</xdr:rowOff>
    </xdr:from>
    <xdr:to>
      <xdr:col>0</xdr:col>
      <xdr:colOff>269875</xdr:colOff>
      <xdr:row>72</xdr:row>
      <xdr:rowOff>231775</xdr:rowOff>
    </xdr:to>
    <xdr:pic>
      <xdr:nvPicPr>
        <xdr:cNvPr id="9696" name="图片 9695"/>
        <xdr:cNvPicPr>
          <a:picLocks/>
        </xdr:cNvPicPr>
      </xdr:nvPicPr>
      <xdr:blipFill>
        <a:blip xmlns:r="http://schemas.openxmlformats.org/officeDocument/2006/relationships" r:embed="rId111" r:link="rId1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75240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145</xdr:row>
      <xdr:rowOff>25400</xdr:rowOff>
    </xdr:from>
    <xdr:to>
      <xdr:col>0</xdr:col>
      <xdr:colOff>269875</xdr:colOff>
      <xdr:row>145</xdr:row>
      <xdr:rowOff>231775</xdr:rowOff>
    </xdr:to>
    <xdr:pic>
      <xdr:nvPicPr>
        <xdr:cNvPr id="9697" name="图片 9696"/>
        <xdr:cNvPicPr>
          <a:picLocks/>
        </xdr:cNvPicPr>
      </xdr:nvPicPr>
      <xdr:blipFill>
        <a:blip xmlns:r="http://schemas.openxmlformats.org/officeDocument/2006/relationships" r:embed="rId113" r:link="rId1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77812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28</xdr:row>
      <xdr:rowOff>25400</xdr:rowOff>
    </xdr:from>
    <xdr:to>
      <xdr:col>0</xdr:col>
      <xdr:colOff>269875</xdr:colOff>
      <xdr:row>28</xdr:row>
      <xdr:rowOff>231775</xdr:rowOff>
    </xdr:to>
    <xdr:pic>
      <xdr:nvPicPr>
        <xdr:cNvPr id="9698" name="图片 9697"/>
        <xdr:cNvPicPr>
          <a:picLocks/>
        </xdr:cNvPicPr>
      </xdr:nvPicPr>
      <xdr:blipFill>
        <a:blip xmlns:r="http://schemas.openxmlformats.org/officeDocument/2006/relationships" r:embed="rId99" r:link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80384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81</xdr:row>
      <xdr:rowOff>25400</xdr:rowOff>
    </xdr:from>
    <xdr:to>
      <xdr:col>0</xdr:col>
      <xdr:colOff>269875</xdr:colOff>
      <xdr:row>81</xdr:row>
      <xdr:rowOff>231775</xdr:rowOff>
    </xdr:to>
    <xdr:pic>
      <xdr:nvPicPr>
        <xdr:cNvPr id="9699" name="图片 9698"/>
        <xdr:cNvPicPr>
          <a:picLocks/>
        </xdr:cNvPicPr>
      </xdr:nvPicPr>
      <xdr:blipFill>
        <a:blip xmlns:r="http://schemas.openxmlformats.org/officeDocument/2006/relationships" r:embed="rId103" r:link="rId1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82956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62</xdr:row>
      <xdr:rowOff>25400</xdr:rowOff>
    </xdr:from>
    <xdr:to>
      <xdr:col>0</xdr:col>
      <xdr:colOff>269875</xdr:colOff>
      <xdr:row>62</xdr:row>
      <xdr:rowOff>231775</xdr:rowOff>
    </xdr:to>
    <xdr:pic>
      <xdr:nvPicPr>
        <xdr:cNvPr id="9700" name="图片 9699"/>
        <xdr:cNvPicPr>
          <a:picLocks/>
        </xdr:cNvPicPr>
      </xdr:nvPicPr>
      <xdr:blipFill>
        <a:blip xmlns:r="http://schemas.openxmlformats.org/officeDocument/2006/relationships" r:embed="rId115" r:link="rId1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85527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120</xdr:row>
      <xdr:rowOff>25400</xdr:rowOff>
    </xdr:from>
    <xdr:to>
      <xdr:col>0</xdr:col>
      <xdr:colOff>269875</xdr:colOff>
      <xdr:row>120</xdr:row>
      <xdr:rowOff>231775</xdr:rowOff>
    </xdr:to>
    <xdr:pic>
      <xdr:nvPicPr>
        <xdr:cNvPr id="9701" name="图片 9700"/>
        <xdr:cNvPicPr>
          <a:picLocks/>
        </xdr:cNvPicPr>
      </xdr:nvPicPr>
      <xdr:blipFill>
        <a:blip xmlns:r="http://schemas.openxmlformats.org/officeDocument/2006/relationships" r:embed="rId117" r:link="rId1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88099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99</xdr:row>
      <xdr:rowOff>25400</xdr:rowOff>
    </xdr:from>
    <xdr:to>
      <xdr:col>0</xdr:col>
      <xdr:colOff>269875</xdr:colOff>
      <xdr:row>99</xdr:row>
      <xdr:rowOff>231775</xdr:rowOff>
    </xdr:to>
    <xdr:pic>
      <xdr:nvPicPr>
        <xdr:cNvPr id="9702" name="图片 9701"/>
        <xdr:cNvPicPr>
          <a:picLocks/>
        </xdr:cNvPicPr>
      </xdr:nvPicPr>
      <xdr:blipFill>
        <a:blip xmlns:r="http://schemas.openxmlformats.org/officeDocument/2006/relationships" r:embed="rId107" r:link="rId10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90671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64</xdr:row>
      <xdr:rowOff>25400</xdr:rowOff>
    </xdr:from>
    <xdr:to>
      <xdr:col>0</xdr:col>
      <xdr:colOff>269875</xdr:colOff>
      <xdr:row>64</xdr:row>
      <xdr:rowOff>231775</xdr:rowOff>
    </xdr:to>
    <xdr:pic>
      <xdr:nvPicPr>
        <xdr:cNvPr id="9703" name="图片 9702"/>
        <xdr:cNvPicPr>
          <a:picLocks/>
        </xdr:cNvPicPr>
      </xdr:nvPicPr>
      <xdr:blipFill>
        <a:blip xmlns:r="http://schemas.openxmlformats.org/officeDocument/2006/relationships" r:embed="rId109" r:link="rId1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93243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65</xdr:row>
      <xdr:rowOff>25400</xdr:rowOff>
    </xdr:from>
    <xdr:to>
      <xdr:col>0</xdr:col>
      <xdr:colOff>269875</xdr:colOff>
      <xdr:row>65</xdr:row>
      <xdr:rowOff>231775</xdr:rowOff>
    </xdr:to>
    <xdr:pic>
      <xdr:nvPicPr>
        <xdr:cNvPr id="9704" name="图片 9703"/>
        <xdr:cNvPicPr>
          <a:picLocks/>
        </xdr:cNvPicPr>
      </xdr:nvPicPr>
      <xdr:blipFill>
        <a:blip xmlns:r="http://schemas.openxmlformats.org/officeDocument/2006/relationships" r:embed="rId109" r:link="rId1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95814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85</xdr:row>
      <xdr:rowOff>25400</xdr:rowOff>
    </xdr:from>
    <xdr:to>
      <xdr:col>0</xdr:col>
      <xdr:colOff>269875</xdr:colOff>
      <xdr:row>85</xdr:row>
      <xdr:rowOff>231775</xdr:rowOff>
    </xdr:to>
    <xdr:pic>
      <xdr:nvPicPr>
        <xdr:cNvPr id="9705" name="图片 9704"/>
        <xdr:cNvPicPr>
          <a:picLocks/>
        </xdr:cNvPicPr>
      </xdr:nvPicPr>
      <xdr:blipFill>
        <a:blip xmlns:r="http://schemas.openxmlformats.org/officeDocument/2006/relationships" r:embed="rId119" r:link="rId1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98386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89</xdr:row>
      <xdr:rowOff>25400</xdr:rowOff>
    </xdr:from>
    <xdr:to>
      <xdr:col>0</xdr:col>
      <xdr:colOff>269875</xdr:colOff>
      <xdr:row>89</xdr:row>
      <xdr:rowOff>231775</xdr:rowOff>
    </xdr:to>
    <xdr:pic>
      <xdr:nvPicPr>
        <xdr:cNvPr id="9706" name="图片 9705"/>
        <xdr:cNvPicPr>
          <a:picLocks/>
        </xdr:cNvPicPr>
      </xdr:nvPicPr>
      <xdr:blipFill>
        <a:blip xmlns:r="http://schemas.openxmlformats.org/officeDocument/2006/relationships" r:embed="rId119" r:link="rId1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00958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107</xdr:row>
      <xdr:rowOff>25400</xdr:rowOff>
    </xdr:from>
    <xdr:to>
      <xdr:col>0</xdr:col>
      <xdr:colOff>269875</xdr:colOff>
      <xdr:row>107</xdr:row>
      <xdr:rowOff>231775</xdr:rowOff>
    </xdr:to>
    <xdr:pic>
      <xdr:nvPicPr>
        <xdr:cNvPr id="9707" name="图片 9706"/>
        <xdr:cNvPicPr>
          <a:picLocks/>
        </xdr:cNvPicPr>
      </xdr:nvPicPr>
      <xdr:blipFill>
        <a:blip xmlns:r="http://schemas.openxmlformats.org/officeDocument/2006/relationships" r:embed="rId117" r:link="rId1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03530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</xdr:row>
      <xdr:rowOff>25400</xdr:rowOff>
    </xdr:from>
    <xdr:to>
      <xdr:col>0</xdr:col>
      <xdr:colOff>269875</xdr:colOff>
      <xdr:row>9</xdr:row>
      <xdr:rowOff>231775</xdr:rowOff>
    </xdr:to>
    <xdr:pic>
      <xdr:nvPicPr>
        <xdr:cNvPr id="9708" name="图片 9707"/>
        <xdr:cNvPicPr>
          <a:picLocks/>
        </xdr:cNvPicPr>
      </xdr:nvPicPr>
      <xdr:blipFill>
        <a:blip xmlns:r="http://schemas.openxmlformats.org/officeDocument/2006/relationships" r:embed="rId99" r:link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06101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21</xdr:row>
      <xdr:rowOff>25400</xdr:rowOff>
    </xdr:from>
    <xdr:to>
      <xdr:col>0</xdr:col>
      <xdr:colOff>269875</xdr:colOff>
      <xdr:row>21</xdr:row>
      <xdr:rowOff>231775</xdr:rowOff>
    </xdr:to>
    <xdr:pic>
      <xdr:nvPicPr>
        <xdr:cNvPr id="9709" name="图片 9708"/>
        <xdr:cNvPicPr>
          <a:picLocks/>
        </xdr:cNvPicPr>
      </xdr:nvPicPr>
      <xdr:blipFill>
        <a:blip xmlns:r="http://schemas.openxmlformats.org/officeDocument/2006/relationships" r:embed="rId99" r:link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08673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118</xdr:row>
      <xdr:rowOff>25400</xdr:rowOff>
    </xdr:from>
    <xdr:to>
      <xdr:col>0</xdr:col>
      <xdr:colOff>269875</xdr:colOff>
      <xdr:row>118</xdr:row>
      <xdr:rowOff>231775</xdr:rowOff>
    </xdr:to>
    <xdr:pic>
      <xdr:nvPicPr>
        <xdr:cNvPr id="9710" name="图片 9709"/>
        <xdr:cNvPicPr>
          <a:picLocks/>
        </xdr:cNvPicPr>
      </xdr:nvPicPr>
      <xdr:blipFill>
        <a:blip xmlns:r="http://schemas.openxmlformats.org/officeDocument/2006/relationships" r:embed="rId45" r:link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11245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</xdr:row>
      <xdr:rowOff>25400</xdr:rowOff>
    </xdr:from>
    <xdr:to>
      <xdr:col>0</xdr:col>
      <xdr:colOff>269875</xdr:colOff>
      <xdr:row>3</xdr:row>
      <xdr:rowOff>231775</xdr:rowOff>
    </xdr:to>
    <xdr:pic>
      <xdr:nvPicPr>
        <xdr:cNvPr id="9711" name="图片 9710"/>
        <xdr:cNvPicPr>
          <a:picLocks/>
        </xdr:cNvPicPr>
      </xdr:nvPicPr>
      <xdr:blipFill>
        <a:blip xmlns:r="http://schemas.openxmlformats.org/officeDocument/2006/relationships" r:embed="rId61" r:link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13817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</xdr:row>
      <xdr:rowOff>25400</xdr:rowOff>
    </xdr:from>
    <xdr:to>
      <xdr:col>0</xdr:col>
      <xdr:colOff>269875</xdr:colOff>
      <xdr:row>4</xdr:row>
      <xdr:rowOff>231775</xdr:rowOff>
    </xdr:to>
    <xdr:pic>
      <xdr:nvPicPr>
        <xdr:cNvPr id="9712" name="图片 9711"/>
        <xdr:cNvPicPr>
          <a:picLocks/>
        </xdr:cNvPicPr>
      </xdr:nvPicPr>
      <xdr:blipFill>
        <a:blip xmlns:r="http://schemas.openxmlformats.org/officeDocument/2006/relationships" r:embed="rId61" r:link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16388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45</xdr:row>
      <xdr:rowOff>25400</xdr:rowOff>
    </xdr:from>
    <xdr:to>
      <xdr:col>0</xdr:col>
      <xdr:colOff>269875</xdr:colOff>
      <xdr:row>45</xdr:row>
      <xdr:rowOff>231775</xdr:rowOff>
    </xdr:to>
    <xdr:pic>
      <xdr:nvPicPr>
        <xdr:cNvPr id="9713" name="图片 9712"/>
        <xdr:cNvPicPr>
          <a:picLocks/>
        </xdr:cNvPicPr>
      </xdr:nvPicPr>
      <xdr:blipFill>
        <a:blip xmlns:r="http://schemas.openxmlformats.org/officeDocument/2006/relationships" r:embed="rId115" r:link="rId1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18960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95</xdr:row>
      <xdr:rowOff>25400</xdr:rowOff>
    </xdr:from>
    <xdr:to>
      <xdr:col>0</xdr:col>
      <xdr:colOff>269875</xdr:colOff>
      <xdr:row>95</xdr:row>
      <xdr:rowOff>231775</xdr:rowOff>
    </xdr:to>
    <xdr:pic>
      <xdr:nvPicPr>
        <xdr:cNvPr id="9714" name="图片 9713"/>
        <xdr:cNvPicPr>
          <a:picLocks/>
        </xdr:cNvPicPr>
      </xdr:nvPicPr>
      <xdr:blipFill>
        <a:blip xmlns:r="http://schemas.openxmlformats.org/officeDocument/2006/relationships" r:embed="rId117" r:link="rId1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21532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101</xdr:row>
      <xdr:rowOff>25400</xdr:rowOff>
    </xdr:from>
    <xdr:to>
      <xdr:col>0</xdr:col>
      <xdr:colOff>269875</xdr:colOff>
      <xdr:row>101</xdr:row>
      <xdr:rowOff>231775</xdr:rowOff>
    </xdr:to>
    <xdr:pic>
      <xdr:nvPicPr>
        <xdr:cNvPr id="9715" name="图片 9714"/>
        <xdr:cNvPicPr>
          <a:picLocks/>
        </xdr:cNvPicPr>
      </xdr:nvPicPr>
      <xdr:blipFill>
        <a:blip xmlns:r="http://schemas.openxmlformats.org/officeDocument/2006/relationships" r:embed="rId117" r:link="rId1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24104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87</xdr:row>
      <xdr:rowOff>25400</xdr:rowOff>
    </xdr:from>
    <xdr:to>
      <xdr:col>0</xdr:col>
      <xdr:colOff>269875</xdr:colOff>
      <xdr:row>87</xdr:row>
      <xdr:rowOff>231775</xdr:rowOff>
    </xdr:to>
    <xdr:pic>
      <xdr:nvPicPr>
        <xdr:cNvPr id="9716" name="图片 9715"/>
        <xdr:cNvPicPr>
          <a:picLocks/>
        </xdr:cNvPicPr>
      </xdr:nvPicPr>
      <xdr:blipFill>
        <a:blip xmlns:r="http://schemas.openxmlformats.org/officeDocument/2006/relationships" r:embed="rId107" r:link="rId10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26675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93</xdr:row>
      <xdr:rowOff>25400</xdr:rowOff>
    </xdr:from>
    <xdr:to>
      <xdr:col>0</xdr:col>
      <xdr:colOff>269875</xdr:colOff>
      <xdr:row>93</xdr:row>
      <xdr:rowOff>231775</xdr:rowOff>
    </xdr:to>
    <xdr:pic>
      <xdr:nvPicPr>
        <xdr:cNvPr id="9717" name="图片 9716"/>
        <xdr:cNvPicPr>
          <a:picLocks/>
        </xdr:cNvPicPr>
      </xdr:nvPicPr>
      <xdr:blipFill>
        <a:blip xmlns:r="http://schemas.openxmlformats.org/officeDocument/2006/relationships" r:embed="rId107" r:link="rId10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29247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55</xdr:row>
      <xdr:rowOff>25400</xdr:rowOff>
    </xdr:from>
    <xdr:to>
      <xdr:col>0</xdr:col>
      <xdr:colOff>269875</xdr:colOff>
      <xdr:row>55</xdr:row>
      <xdr:rowOff>231775</xdr:rowOff>
    </xdr:to>
    <xdr:pic>
      <xdr:nvPicPr>
        <xdr:cNvPr id="9718" name="图片 9717"/>
        <xdr:cNvPicPr>
          <a:picLocks/>
        </xdr:cNvPicPr>
      </xdr:nvPicPr>
      <xdr:blipFill>
        <a:blip xmlns:r="http://schemas.openxmlformats.org/officeDocument/2006/relationships" r:embed="rId121" r:link="rId1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31819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58</xdr:row>
      <xdr:rowOff>25400</xdr:rowOff>
    </xdr:from>
    <xdr:to>
      <xdr:col>0</xdr:col>
      <xdr:colOff>269875</xdr:colOff>
      <xdr:row>58</xdr:row>
      <xdr:rowOff>231775</xdr:rowOff>
    </xdr:to>
    <xdr:pic>
      <xdr:nvPicPr>
        <xdr:cNvPr id="9719" name="图片 9718"/>
        <xdr:cNvPicPr>
          <a:picLocks/>
        </xdr:cNvPicPr>
      </xdr:nvPicPr>
      <xdr:blipFill>
        <a:blip xmlns:r="http://schemas.openxmlformats.org/officeDocument/2006/relationships" r:embed="rId39" r:link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34391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68</xdr:row>
      <xdr:rowOff>25400</xdr:rowOff>
    </xdr:from>
    <xdr:to>
      <xdr:col>0</xdr:col>
      <xdr:colOff>269875</xdr:colOff>
      <xdr:row>68</xdr:row>
      <xdr:rowOff>231775</xdr:rowOff>
    </xdr:to>
    <xdr:pic>
      <xdr:nvPicPr>
        <xdr:cNvPr id="9720" name="图片 9719"/>
        <xdr:cNvPicPr>
          <a:picLocks/>
        </xdr:cNvPicPr>
      </xdr:nvPicPr>
      <xdr:blipFill>
        <a:blip xmlns:r="http://schemas.openxmlformats.org/officeDocument/2006/relationships" r:embed="rId39" r:link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36962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146</xdr:row>
      <xdr:rowOff>25400</xdr:rowOff>
    </xdr:from>
    <xdr:to>
      <xdr:col>0</xdr:col>
      <xdr:colOff>269875</xdr:colOff>
      <xdr:row>146</xdr:row>
      <xdr:rowOff>231775</xdr:rowOff>
    </xdr:to>
    <xdr:pic>
      <xdr:nvPicPr>
        <xdr:cNvPr id="9721" name="图片 9720"/>
        <xdr:cNvPicPr>
          <a:picLocks/>
        </xdr:cNvPicPr>
      </xdr:nvPicPr>
      <xdr:blipFill>
        <a:blip xmlns:r="http://schemas.openxmlformats.org/officeDocument/2006/relationships" r:embed="rId15" r:link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39534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147</xdr:row>
      <xdr:rowOff>25400</xdr:rowOff>
    </xdr:from>
    <xdr:to>
      <xdr:col>0</xdr:col>
      <xdr:colOff>269875</xdr:colOff>
      <xdr:row>147</xdr:row>
      <xdr:rowOff>231775</xdr:rowOff>
    </xdr:to>
    <xdr:pic>
      <xdr:nvPicPr>
        <xdr:cNvPr id="9722" name="图片 9721"/>
        <xdr:cNvPicPr>
          <a:picLocks/>
        </xdr:cNvPicPr>
      </xdr:nvPicPr>
      <xdr:blipFill>
        <a:blip xmlns:r="http://schemas.openxmlformats.org/officeDocument/2006/relationships" r:embed="rId15" r:link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42106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20</xdr:row>
      <xdr:rowOff>25400</xdr:rowOff>
    </xdr:from>
    <xdr:to>
      <xdr:col>0</xdr:col>
      <xdr:colOff>269875</xdr:colOff>
      <xdr:row>20</xdr:row>
      <xdr:rowOff>231775</xdr:rowOff>
    </xdr:to>
    <xdr:pic>
      <xdr:nvPicPr>
        <xdr:cNvPr id="9723" name="图片 9722"/>
        <xdr:cNvPicPr>
          <a:picLocks/>
        </xdr:cNvPicPr>
      </xdr:nvPicPr>
      <xdr:blipFill>
        <a:blip xmlns:r="http://schemas.openxmlformats.org/officeDocument/2006/relationships" r:embed="rId123" r:link="rId1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44678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33</xdr:row>
      <xdr:rowOff>25400</xdr:rowOff>
    </xdr:from>
    <xdr:to>
      <xdr:col>0</xdr:col>
      <xdr:colOff>269875</xdr:colOff>
      <xdr:row>33</xdr:row>
      <xdr:rowOff>231775</xdr:rowOff>
    </xdr:to>
    <xdr:pic>
      <xdr:nvPicPr>
        <xdr:cNvPr id="9724" name="图片 9723"/>
        <xdr:cNvPicPr>
          <a:picLocks/>
        </xdr:cNvPicPr>
      </xdr:nvPicPr>
      <xdr:blipFill>
        <a:blip xmlns:r="http://schemas.openxmlformats.org/officeDocument/2006/relationships" r:embed="rId123" r:link="rId1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47249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17</xdr:row>
      <xdr:rowOff>25400</xdr:rowOff>
    </xdr:from>
    <xdr:to>
      <xdr:col>0</xdr:col>
      <xdr:colOff>269875</xdr:colOff>
      <xdr:row>17</xdr:row>
      <xdr:rowOff>231775</xdr:rowOff>
    </xdr:to>
    <xdr:pic>
      <xdr:nvPicPr>
        <xdr:cNvPr id="9725" name="图片 9724"/>
        <xdr:cNvPicPr>
          <a:picLocks/>
        </xdr:cNvPicPr>
      </xdr:nvPicPr>
      <xdr:blipFill>
        <a:blip xmlns:r="http://schemas.openxmlformats.org/officeDocument/2006/relationships" r:embed="rId3" r:link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49821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30</xdr:row>
      <xdr:rowOff>25400</xdr:rowOff>
    </xdr:from>
    <xdr:to>
      <xdr:col>0</xdr:col>
      <xdr:colOff>269875</xdr:colOff>
      <xdr:row>30</xdr:row>
      <xdr:rowOff>231775</xdr:rowOff>
    </xdr:to>
    <xdr:pic>
      <xdr:nvPicPr>
        <xdr:cNvPr id="9726" name="图片 9725"/>
        <xdr:cNvPicPr>
          <a:picLocks/>
        </xdr:cNvPicPr>
      </xdr:nvPicPr>
      <xdr:blipFill>
        <a:blip xmlns:r="http://schemas.openxmlformats.org/officeDocument/2006/relationships" r:embed="rId3" r:link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2393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19</xdr:row>
      <xdr:rowOff>25400</xdr:rowOff>
    </xdr:from>
    <xdr:to>
      <xdr:col>0</xdr:col>
      <xdr:colOff>269875</xdr:colOff>
      <xdr:row>19</xdr:row>
      <xdr:rowOff>231775</xdr:rowOff>
    </xdr:to>
    <xdr:pic>
      <xdr:nvPicPr>
        <xdr:cNvPr id="9727" name="图片 9726"/>
        <xdr:cNvPicPr>
          <a:picLocks/>
        </xdr:cNvPicPr>
      </xdr:nvPicPr>
      <xdr:blipFill>
        <a:blip xmlns:r="http://schemas.openxmlformats.org/officeDocument/2006/relationships" r:embed="rId115" r:link="rId1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4965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32</xdr:row>
      <xdr:rowOff>25400</xdr:rowOff>
    </xdr:from>
    <xdr:to>
      <xdr:col>0</xdr:col>
      <xdr:colOff>269875</xdr:colOff>
      <xdr:row>32</xdr:row>
      <xdr:rowOff>231775</xdr:rowOff>
    </xdr:to>
    <xdr:pic>
      <xdr:nvPicPr>
        <xdr:cNvPr id="9728" name="图片 9727"/>
        <xdr:cNvPicPr>
          <a:picLocks/>
        </xdr:cNvPicPr>
      </xdr:nvPicPr>
      <xdr:blipFill>
        <a:blip xmlns:r="http://schemas.openxmlformats.org/officeDocument/2006/relationships" r:embed="rId115" r:link="rId1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7536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74</xdr:row>
      <xdr:rowOff>25400</xdr:rowOff>
    </xdr:from>
    <xdr:to>
      <xdr:col>0</xdr:col>
      <xdr:colOff>269875</xdr:colOff>
      <xdr:row>74</xdr:row>
      <xdr:rowOff>231775</xdr:rowOff>
    </xdr:to>
    <xdr:pic>
      <xdr:nvPicPr>
        <xdr:cNvPr id="9729" name="图片 9728"/>
        <xdr:cNvPicPr>
          <a:picLocks/>
        </xdr:cNvPicPr>
      </xdr:nvPicPr>
      <xdr:blipFill>
        <a:blip xmlns:r="http://schemas.openxmlformats.org/officeDocument/2006/relationships" r:embed="rId39" r:link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60108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34</xdr:row>
      <xdr:rowOff>25400</xdr:rowOff>
    </xdr:from>
    <xdr:to>
      <xdr:col>0</xdr:col>
      <xdr:colOff>269875</xdr:colOff>
      <xdr:row>34</xdr:row>
      <xdr:rowOff>231775</xdr:rowOff>
    </xdr:to>
    <xdr:pic>
      <xdr:nvPicPr>
        <xdr:cNvPr id="9730" name="图片 9729"/>
        <xdr:cNvPicPr>
          <a:picLocks/>
        </xdr:cNvPicPr>
      </xdr:nvPicPr>
      <xdr:blipFill>
        <a:blip xmlns:r="http://schemas.openxmlformats.org/officeDocument/2006/relationships" r:embed="rId121" r:link="rId1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62680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40</xdr:row>
      <xdr:rowOff>25400</xdr:rowOff>
    </xdr:from>
    <xdr:to>
      <xdr:col>0</xdr:col>
      <xdr:colOff>269875</xdr:colOff>
      <xdr:row>40</xdr:row>
      <xdr:rowOff>231775</xdr:rowOff>
    </xdr:to>
    <xdr:pic>
      <xdr:nvPicPr>
        <xdr:cNvPr id="9731" name="图片 9730"/>
        <xdr:cNvPicPr>
          <a:picLocks/>
        </xdr:cNvPicPr>
      </xdr:nvPicPr>
      <xdr:blipFill>
        <a:blip xmlns:r="http://schemas.openxmlformats.org/officeDocument/2006/relationships" r:embed="rId121" r:link="rId1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65252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60</xdr:row>
      <xdr:rowOff>25400</xdr:rowOff>
    </xdr:from>
    <xdr:to>
      <xdr:col>0</xdr:col>
      <xdr:colOff>269875</xdr:colOff>
      <xdr:row>60</xdr:row>
      <xdr:rowOff>231775</xdr:rowOff>
    </xdr:to>
    <xdr:pic>
      <xdr:nvPicPr>
        <xdr:cNvPr id="9732" name="图片 9731"/>
        <xdr:cNvPicPr>
          <a:picLocks/>
        </xdr:cNvPicPr>
      </xdr:nvPicPr>
      <xdr:blipFill>
        <a:blip xmlns:r="http://schemas.openxmlformats.org/officeDocument/2006/relationships" r:embed="rId87" r:link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67823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148</xdr:row>
      <xdr:rowOff>25400</xdr:rowOff>
    </xdr:from>
    <xdr:to>
      <xdr:col>0</xdr:col>
      <xdr:colOff>269875</xdr:colOff>
      <xdr:row>148</xdr:row>
      <xdr:rowOff>231775</xdr:rowOff>
    </xdr:to>
    <xdr:pic>
      <xdr:nvPicPr>
        <xdr:cNvPr id="9733" name="图片 9732"/>
        <xdr:cNvPicPr>
          <a:picLocks/>
        </xdr:cNvPicPr>
      </xdr:nvPicPr>
      <xdr:blipFill>
        <a:blip xmlns:r="http://schemas.openxmlformats.org/officeDocument/2006/relationships" r:embed="rId125" r:link="rId1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703955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36</xdr:row>
      <xdr:rowOff>25400</xdr:rowOff>
    </xdr:from>
    <xdr:to>
      <xdr:col>0</xdr:col>
      <xdr:colOff>269875</xdr:colOff>
      <xdr:row>36</xdr:row>
      <xdr:rowOff>231775</xdr:rowOff>
    </xdr:to>
    <xdr:pic>
      <xdr:nvPicPr>
        <xdr:cNvPr id="9734" name="图片 9733"/>
        <xdr:cNvPicPr>
          <a:picLocks/>
        </xdr:cNvPicPr>
      </xdr:nvPicPr>
      <xdr:blipFill>
        <a:blip xmlns:r="http://schemas.openxmlformats.org/officeDocument/2006/relationships" r:embed="rId127" r:link="rId1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729672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49</xdr:row>
      <xdr:rowOff>25400</xdr:rowOff>
    </xdr:from>
    <xdr:to>
      <xdr:col>0</xdr:col>
      <xdr:colOff>269875</xdr:colOff>
      <xdr:row>49</xdr:row>
      <xdr:rowOff>231775</xdr:rowOff>
    </xdr:to>
    <xdr:pic>
      <xdr:nvPicPr>
        <xdr:cNvPr id="9735" name="图片 9734"/>
        <xdr:cNvPicPr>
          <a:picLocks/>
        </xdr:cNvPicPr>
      </xdr:nvPicPr>
      <xdr:blipFill>
        <a:blip xmlns:r="http://schemas.openxmlformats.org/officeDocument/2006/relationships" r:embed="rId127" r:link="rId1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7553900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</xdr:row>
      <xdr:rowOff>25400</xdr:rowOff>
    </xdr:from>
    <xdr:to>
      <xdr:col>0</xdr:col>
      <xdr:colOff>269875</xdr:colOff>
      <xdr:row>10</xdr:row>
      <xdr:rowOff>231775</xdr:rowOff>
    </xdr:to>
    <xdr:pic>
      <xdr:nvPicPr>
        <xdr:cNvPr id="9736" name="图片 9735"/>
        <xdr:cNvPicPr>
          <a:picLocks/>
        </xdr:cNvPicPr>
      </xdr:nvPicPr>
      <xdr:blipFill>
        <a:blip xmlns:r="http://schemas.openxmlformats.org/officeDocument/2006/relationships" r:embed="rId129" r:link="rId1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7811075"/>
          <a:ext cx="244475" cy="2063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22</xdr:row>
      <xdr:rowOff>25400</xdr:rowOff>
    </xdr:from>
    <xdr:to>
      <xdr:col>0</xdr:col>
      <xdr:colOff>269875</xdr:colOff>
      <xdr:row>22</xdr:row>
      <xdr:rowOff>231775</xdr:rowOff>
    </xdr:to>
    <xdr:pic>
      <xdr:nvPicPr>
        <xdr:cNvPr id="9737" name="图片 9736"/>
        <xdr:cNvPicPr>
          <a:picLocks/>
        </xdr:cNvPicPr>
      </xdr:nvPicPr>
      <xdr:blipFill>
        <a:blip xmlns:r="http://schemas.openxmlformats.org/officeDocument/2006/relationships" r:embed="rId129" r:link="rId1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8068250"/>
          <a:ext cx="244475" cy="2063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DCE96945-B2B6-4BE1-9CD1-457A36C6B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09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5A345A41-340D-44C0-88F6-15D888010F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r:link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905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12" name="图片 11">
          <a:extLst>
            <a:ext uri="{FF2B5EF4-FFF2-40B4-BE49-F238E27FC236}">
              <a16:creationId xmlns:a16="http://schemas.microsoft.com/office/drawing/2014/main" id="{7A3AC74C-B8A6-4C73-953A-16FB15A226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r:link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000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16" name="图片 15">
          <a:extLst>
            <a:ext uri="{FF2B5EF4-FFF2-40B4-BE49-F238E27FC236}">
              <a16:creationId xmlns:a16="http://schemas.microsoft.com/office/drawing/2014/main" id="{84312FCD-D840-4BCF-B8B1-C7E3D7729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r:link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096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20" name="图片 19">
          <a:extLst>
            <a:ext uri="{FF2B5EF4-FFF2-40B4-BE49-F238E27FC236}">
              <a16:creationId xmlns:a16="http://schemas.microsoft.com/office/drawing/2014/main" id="{47B9F89D-31B5-44C6-958B-A658FE04E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r:link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191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24" name="图片 23">
          <a:extLst>
            <a:ext uri="{FF2B5EF4-FFF2-40B4-BE49-F238E27FC236}">
              <a16:creationId xmlns:a16="http://schemas.microsoft.com/office/drawing/2014/main" id="{E947F5AC-4CC9-458C-BF21-8947198A1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r:link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287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28" name="图片 27">
          <a:extLst>
            <a:ext uri="{FF2B5EF4-FFF2-40B4-BE49-F238E27FC236}">
              <a16:creationId xmlns:a16="http://schemas.microsoft.com/office/drawing/2014/main" id="{D5AE4ECA-9BF8-471B-A1C7-D8DC69976C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r:link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382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32" name="图片 31">
          <a:extLst>
            <a:ext uri="{FF2B5EF4-FFF2-40B4-BE49-F238E27FC236}">
              <a16:creationId xmlns:a16="http://schemas.microsoft.com/office/drawing/2014/main" id="{5EF49185-E648-4F66-82A2-BED719A22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r:link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478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36" name="图片 35">
          <a:extLst>
            <a:ext uri="{FF2B5EF4-FFF2-40B4-BE49-F238E27FC236}">
              <a16:creationId xmlns:a16="http://schemas.microsoft.com/office/drawing/2014/main" id="{94B527F3-EB52-465E-B34C-753C622B70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r:link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573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40" name="图片 39">
          <a:extLst>
            <a:ext uri="{FF2B5EF4-FFF2-40B4-BE49-F238E27FC236}">
              <a16:creationId xmlns:a16="http://schemas.microsoft.com/office/drawing/2014/main" id="{46D844F4-925B-43DA-AB16-C15393D8A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r:link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669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44" name="图片 43">
          <a:extLst>
            <a:ext uri="{FF2B5EF4-FFF2-40B4-BE49-F238E27FC236}">
              <a16:creationId xmlns:a16="http://schemas.microsoft.com/office/drawing/2014/main" id="{BC6FC86B-BD9E-4CCF-9663-45815A837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r:link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2764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48" name="图片 47">
          <a:extLst>
            <a:ext uri="{FF2B5EF4-FFF2-40B4-BE49-F238E27FC236}">
              <a16:creationId xmlns:a16="http://schemas.microsoft.com/office/drawing/2014/main" id="{2C81B9D0-7172-4E29-8DCF-B3BAAEA55E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r:link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860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52" name="图片 51">
          <a:extLst>
            <a:ext uri="{FF2B5EF4-FFF2-40B4-BE49-F238E27FC236}">
              <a16:creationId xmlns:a16="http://schemas.microsoft.com/office/drawing/2014/main" id="{BF0624FA-4FF2-4FE2-A39F-3FA9259B75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r:link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955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56" name="图片 55">
          <a:extLst>
            <a:ext uri="{FF2B5EF4-FFF2-40B4-BE49-F238E27FC236}">
              <a16:creationId xmlns:a16="http://schemas.microsoft.com/office/drawing/2014/main" id="{75A6627E-2458-4449-9A72-9D8DDC20D4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r:link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1146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60" name="图片 59">
          <a:extLst>
            <a:ext uri="{FF2B5EF4-FFF2-40B4-BE49-F238E27FC236}">
              <a16:creationId xmlns:a16="http://schemas.microsoft.com/office/drawing/2014/main" id="{1DA8F742-C202-4D54-B7D5-B6CC85AD36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r:link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3242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64" name="图片 63">
          <a:extLst>
            <a:ext uri="{FF2B5EF4-FFF2-40B4-BE49-F238E27FC236}">
              <a16:creationId xmlns:a16="http://schemas.microsoft.com/office/drawing/2014/main" id="{D086C4F2-7CE9-4FF4-B6D2-22920300E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r:link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5337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68" name="图片 67">
          <a:extLst>
            <a:ext uri="{FF2B5EF4-FFF2-40B4-BE49-F238E27FC236}">
              <a16:creationId xmlns:a16="http://schemas.microsoft.com/office/drawing/2014/main" id="{3517A501-66C5-4728-8E32-18BD1FADD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r:link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7433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72" name="图片 71">
          <a:extLst>
            <a:ext uri="{FF2B5EF4-FFF2-40B4-BE49-F238E27FC236}">
              <a16:creationId xmlns:a16="http://schemas.microsoft.com/office/drawing/2014/main" id="{7DC885AE-203A-4C5D-BCBE-34E94B097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r:link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9528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</xdr:col>
      <xdr:colOff>0</xdr:colOff>
      <xdr:row>21</xdr:row>
      <xdr:rowOff>0</xdr:rowOff>
    </xdr:to>
    <xdr:pic>
      <xdr:nvPicPr>
        <xdr:cNvPr id="76" name="图片 75">
          <a:extLst>
            <a:ext uri="{FF2B5EF4-FFF2-40B4-BE49-F238E27FC236}">
              <a16:creationId xmlns:a16="http://schemas.microsoft.com/office/drawing/2014/main" id="{F513CABD-D649-45B9-86D9-24D855DE5D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r:link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1624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0</xdr:rowOff>
    </xdr:from>
    <xdr:to>
      <xdr:col>1</xdr:col>
      <xdr:colOff>0</xdr:colOff>
      <xdr:row>22</xdr:row>
      <xdr:rowOff>0</xdr:rowOff>
    </xdr:to>
    <xdr:pic>
      <xdr:nvPicPr>
        <xdr:cNvPr id="80" name="图片 79">
          <a:extLst>
            <a:ext uri="{FF2B5EF4-FFF2-40B4-BE49-F238E27FC236}">
              <a16:creationId xmlns:a16="http://schemas.microsoft.com/office/drawing/2014/main" id="{D0057063-AACA-4B94-A7AA-780750FD40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r:link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3719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1</xdr:col>
      <xdr:colOff>0</xdr:colOff>
      <xdr:row>23</xdr:row>
      <xdr:rowOff>0</xdr:rowOff>
    </xdr:to>
    <xdr:pic>
      <xdr:nvPicPr>
        <xdr:cNvPr id="84" name="图片 83">
          <a:extLst>
            <a:ext uri="{FF2B5EF4-FFF2-40B4-BE49-F238E27FC236}">
              <a16:creationId xmlns:a16="http://schemas.microsoft.com/office/drawing/2014/main" id="{87D82FA6-916D-4211-AD27-DDF038B4F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r:link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5815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1</xdr:col>
      <xdr:colOff>0</xdr:colOff>
      <xdr:row>24</xdr:row>
      <xdr:rowOff>0</xdr:rowOff>
    </xdr:to>
    <xdr:pic>
      <xdr:nvPicPr>
        <xdr:cNvPr id="88" name="图片 87">
          <a:extLst>
            <a:ext uri="{FF2B5EF4-FFF2-40B4-BE49-F238E27FC236}">
              <a16:creationId xmlns:a16="http://schemas.microsoft.com/office/drawing/2014/main" id="{B2213468-E711-443A-815F-43A37CA0C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r:link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910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1</xdr:col>
      <xdr:colOff>0</xdr:colOff>
      <xdr:row>25</xdr:row>
      <xdr:rowOff>0</xdr:rowOff>
    </xdr:to>
    <xdr:pic>
      <xdr:nvPicPr>
        <xdr:cNvPr id="92" name="图片 91">
          <a:extLst>
            <a:ext uri="{FF2B5EF4-FFF2-40B4-BE49-F238E27FC236}">
              <a16:creationId xmlns:a16="http://schemas.microsoft.com/office/drawing/2014/main" id="{A911EE5F-E5E2-4810-8472-44E51C7661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r:link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0006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1</xdr:col>
      <xdr:colOff>0</xdr:colOff>
      <xdr:row>26</xdr:row>
      <xdr:rowOff>0</xdr:rowOff>
    </xdr:to>
    <xdr:pic>
      <xdr:nvPicPr>
        <xdr:cNvPr id="96" name="图片 95">
          <a:extLst>
            <a:ext uri="{FF2B5EF4-FFF2-40B4-BE49-F238E27FC236}">
              <a16:creationId xmlns:a16="http://schemas.microsoft.com/office/drawing/2014/main" id="{132B3B56-D449-4C81-9E4E-2FA217D72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r:link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2101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1</xdr:col>
      <xdr:colOff>0</xdr:colOff>
      <xdr:row>27</xdr:row>
      <xdr:rowOff>0</xdr:rowOff>
    </xdr:to>
    <xdr:pic>
      <xdr:nvPicPr>
        <xdr:cNvPr id="100" name="图片 99">
          <a:extLst>
            <a:ext uri="{FF2B5EF4-FFF2-40B4-BE49-F238E27FC236}">
              <a16:creationId xmlns:a16="http://schemas.microsoft.com/office/drawing/2014/main" id="{B34B8F92-D1BB-42AD-877A-4005D07632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 r:link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4197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</xdr:col>
      <xdr:colOff>0</xdr:colOff>
      <xdr:row>28</xdr:row>
      <xdr:rowOff>0</xdr:rowOff>
    </xdr:to>
    <xdr:pic>
      <xdr:nvPicPr>
        <xdr:cNvPr id="104" name="图片 103">
          <a:extLst>
            <a:ext uri="{FF2B5EF4-FFF2-40B4-BE49-F238E27FC236}">
              <a16:creationId xmlns:a16="http://schemas.microsoft.com/office/drawing/2014/main" id="{F369B4D4-B8E1-4387-AD07-FCAD60EF1D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 r:link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6292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</xdr:col>
      <xdr:colOff>0</xdr:colOff>
      <xdr:row>29</xdr:row>
      <xdr:rowOff>0</xdr:rowOff>
    </xdr:to>
    <xdr:pic>
      <xdr:nvPicPr>
        <xdr:cNvPr id="108" name="图片 107">
          <a:extLst>
            <a:ext uri="{FF2B5EF4-FFF2-40B4-BE49-F238E27FC236}">
              <a16:creationId xmlns:a16="http://schemas.microsoft.com/office/drawing/2014/main" id="{606D830E-2AEC-42CD-A936-931EC92E82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 r:link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8388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1</xdr:col>
      <xdr:colOff>0</xdr:colOff>
      <xdr:row>30</xdr:row>
      <xdr:rowOff>0</xdr:rowOff>
    </xdr:to>
    <xdr:pic>
      <xdr:nvPicPr>
        <xdr:cNvPr id="112" name="图片 111">
          <a:extLst>
            <a:ext uri="{FF2B5EF4-FFF2-40B4-BE49-F238E27FC236}">
              <a16:creationId xmlns:a16="http://schemas.microsoft.com/office/drawing/2014/main" id="{F8DB8B01-B0F5-4563-81C6-7F07BA36B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 r:link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0483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1</xdr:col>
      <xdr:colOff>0</xdr:colOff>
      <xdr:row>31</xdr:row>
      <xdr:rowOff>0</xdr:rowOff>
    </xdr:to>
    <xdr:pic>
      <xdr:nvPicPr>
        <xdr:cNvPr id="116" name="图片 115">
          <a:extLst>
            <a:ext uri="{FF2B5EF4-FFF2-40B4-BE49-F238E27FC236}">
              <a16:creationId xmlns:a16="http://schemas.microsoft.com/office/drawing/2014/main" id="{8A81CE2C-7596-491E-8346-73A02E968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 r:link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2579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1</xdr:col>
      <xdr:colOff>0</xdr:colOff>
      <xdr:row>32</xdr:row>
      <xdr:rowOff>0</xdr:rowOff>
    </xdr:to>
    <xdr:pic>
      <xdr:nvPicPr>
        <xdr:cNvPr id="120" name="图片 119">
          <a:extLst>
            <a:ext uri="{FF2B5EF4-FFF2-40B4-BE49-F238E27FC236}">
              <a16:creationId xmlns:a16="http://schemas.microsoft.com/office/drawing/2014/main" id="{DB294F1E-FFD1-4EED-8E74-D71726A44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 r:link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4674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32</xdr:row>
      <xdr:rowOff>0</xdr:rowOff>
    </xdr:from>
    <xdr:to>
      <xdr:col>1</xdr:col>
      <xdr:colOff>0</xdr:colOff>
      <xdr:row>33</xdr:row>
      <xdr:rowOff>0</xdr:rowOff>
    </xdr:to>
    <xdr:pic>
      <xdr:nvPicPr>
        <xdr:cNvPr id="124" name="图片 123">
          <a:extLst>
            <a:ext uri="{FF2B5EF4-FFF2-40B4-BE49-F238E27FC236}">
              <a16:creationId xmlns:a16="http://schemas.microsoft.com/office/drawing/2014/main" id="{CF4DAE0A-7914-4727-8C31-ED791A0EC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 r:link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6770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33</xdr:row>
      <xdr:rowOff>0</xdr:rowOff>
    </xdr:from>
    <xdr:to>
      <xdr:col>1</xdr:col>
      <xdr:colOff>0</xdr:colOff>
      <xdr:row>34</xdr:row>
      <xdr:rowOff>0</xdr:rowOff>
    </xdr:to>
    <xdr:pic>
      <xdr:nvPicPr>
        <xdr:cNvPr id="128" name="图片 127">
          <a:extLst>
            <a:ext uri="{FF2B5EF4-FFF2-40B4-BE49-F238E27FC236}">
              <a16:creationId xmlns:a16="http://schemas.microsoft.com/office/drawing/2014/main" id="{4FAB544B-2EBE-43C5-A04C-BE79A123E0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 r:link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8865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1</xdr:col>
      <xdr:colOff>0</xdr:colOff>
      <xdr:row>35</xdr:row>
      <xdr:rowOff>0</xdr:rowOff>
    </xdr:to>
    <xdr:pic>
      <xdr:nvPicPr>
        <xdr:cNvPr id="132" name="图片 131">
          <a:extLst>
            <a:ext uri="{FF2B5EF4-FFF2-40B4-BE49-F238E27FC236}">
              <a16:creationId xmlns:a16="http://schemas.microsoft.com/office/drawing/2014/main" id="{14E8F2F0-0119-4AC0-AE10-586756944F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 r:link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0961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1</xdr:col>
      <xdr:colOff>0</xdr:colOff>
      <xdr:row>36</xdr:row>
      <xdr:rowOff>0</xdr:rowOff>
    </xdr:to>
    <xdr:pic>
      <xdr:nvPicPr>
        <xdr:cNvPr id="136" name="图片 135">
          <a:extLst>
            <a:ext uri="{FF2B5EF4-FFF2-40B4-BE49-F238E27FC236}">
              <a16:creationId xmlns:a16="http://schemas.microsoft.com/office/drawing/2014/main" id="{BF3A7DAF-BC38-42F8-8CF5-11EAA2AA8C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 r:link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3056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1</xdr:col>
      <xdr:colOff>0</xdr:colOff>
      <xdr:row>37</xdr:row>
      <xdr:rowOff>0</xdr:rowOff>
    </xdr:to>
    <xdr:pic>
      <xdr:nvPicPr>
        <xdr:cNvPr id="140" name="图片 139">
          <a:extLst>
            <a:ext uri="{FF2B5EF4-FFF2-40B4-BE49-F238E27FC236}">
              <a16:creationId xmlns:a16="http://schemas.microsoft.com/office/drawing/2014/main" id="{517C5FF1-5D3F-45CA-9766-01029F98F2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 r:link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5152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</xdr:col>
      <xdr:colOff>0</xdr:colOff>
      <xdr:row>38</xdr:row>
      <xdr:rowOff>0</xdr:rowOff>
    </xdr:to>
    <xdr:pic>
      <xdr:nvPicPr>
        <xdr:cNvPr id="144" name="图片 143">
          <a:extLst>
            <a:ext uri="{FF2B5EF4-FFF2-40B4-BE49-F238E27FC236}">
              <a16:creationId xmlns:a16="http://schemas.microsoft.com/office/drawing/2014/main" id="{486CF966-3D54-4A7E-B60D-1198925452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 r:link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7247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38</xdr:row>
      <xdr:rowOff>0</xdr:rowOff>
    </xdr:from>
    <xdr:to>
      <xdr:col>1</xdr:col>
      <xdr:colOff>0</xdr:colOff>
      <xdr:row>39</xdr:row>
      <xdr:rowOff>0</xdr:rowOff>
    </xdr:to>
    <xdr:pic>
      <xdr:nvPicPr>
        <xdr:cNvPr id="148" name="图片 147">
          <a:extLst>
            <a:ext uri="{FF2B5EF4-FFF2-40B4-BE49-F238E27FC236}">
              <a16:creationId xmlns:a16="http://schemas.microsoft.com/office/drawing/2014/main" id="{43FC4BCA-F775-42EF-88C3-13B5021A36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 r:link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9343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1</xdr:col>
      <xdr:colOff>0</xdr:colOff>
      <xdr:row>40</xdr:row>
      <xdr:rowOff>0</xdr:rowOff>
    </xdr:to>
    <xdr:pic>
      <xdr:nvPicPr>
        <xdr:cNvPr id="152" name="图片 151">
          <a:extLst>
            <a:ext uri="{FF2B5EF4-FFF2-40B4-BE49-F238E27FC236}">
              <a16:creationId xmlns:a16="http://schemas.microsoft.com/office/drawing/2014/main" id="{D7767446-880A-4928-AA9D-66E026C230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 r:link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1438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40</xdr:row>
      <xdr:rowOff>0</xdr:rowOff>
    </xdr:from>
    <xdr:to>
      <xdr:col>1</xdr:col>
      <xdr:colOff>0</xdr:colOff>
      <xdr:row>41</xdr:row>
      <xdr:rowOff>0</xdr:rowOff>
    </xdr:to>
    <xdr:pic>
      <xdr:nvPicPr>
        <xdr:cNvPr id="156" name="图片 155">
          <a:extLst>
            <a:ext uri="{FF2B5EF4-FFF2-40B4-BE49-F238E27FC236}">
              <a16:creationId xmlns:a16="http://schemas.microsoft.com/office/drawing/2014/main" id="{6454C0BD-5216-4E10-BDFC-96EFE5185B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 r:link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3534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1</xdr:col>
      <xdr:colOff>0</xdr:colOff>
      <xdr:row>42</xdr:row>
      <xdr:rowOff>0</xdr:rowOff>
    </xdr:to>
    <xdr:pic>
      <xdr:nvPicPr>
        <xdr:cNvPr id="160" name="图片 159">
          <a:extLst>
            <a:ext uri="{FF2B5EF4-FFF2-40B4-BE49-F238E27FC236}">
              <a16:creationId xmlns:a16="http://schemas.microsoft.com/office/drawing/2014/main" id="{F40545EA-A229-475F-B9D6-47A696D80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 r:link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5629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42</xdr:row>
      <xdr:rowOff>0</xdr:rowOff>
    </xdr:from>
    <xdr:to>
      <xdr:col>1</xdr:col>
      <xdr:colOff>0</xdr:colOff>
      <xdr:row>43</xdr:row>
      <xdr:rowOff>0</xdr:rowOff>
    </xdr:to>
    <xdr:pic>
      <xdr:nvPicPr>
        <xdr:cNvPr id="164" name="图片 163">
          <a:extLst>
            <a:ext uri="{FF2B5EF4-FFF2-40B4-BE49-F238E27FC236}">
              <a16:creationId xmlns:a16="http://schemas.microsoft.com/office/drawing/2014/main" id="{1CA6E325-D7DC-4964-B9C3-EDC8728070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 r:link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7725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43</xdr:row>
      <xdr:rowOff>0</xdr:rowOff>
    </xdr:from>
    <xdr:to>
      <xdr:col>1</xdr:col>
      <xdr:colOff>0</xdr:colOff>
      <xdr:row>44</xdr:row>
      <xdr:rowOff>0</xdr:rowOff>
    </xdr:to>
    <xdr:pic>
      <xdr:nvPicPr>
        <xdr:cNvPr id="168" name="图片 167">
          <a:extLst>
            <a:ext uri="{FF2B5EF4-FFF2-40B4-BE49-F238E27FC236}">
              <a16:creationId xmlns:a16="http://schemas.microsoft.com/office/drawing/2014/main" id="{CE0BB7CB-4383-4DA7-8D26-C2AAC4055C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 r:link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9820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44</xdr:row>
      <xdr:rowOff>0</xdr:rowOff>
    </xdr:from>
    <xdr:to>
      <xdr:col>1</xdr:col>
      <xdr:colOff>0</xdr:colOff>
      <xdr:row>45</xdr:row>
      <xdr:rowOff>0</xdr:rowOff>
    </xdr:to>
    <xdr:pic>
      <xdr:nvPicPr>
        <xdr:cNvPr id="172" name="图片 171">
          <a:extLst>
            <a:ext uri="{FF2B5EF4-FFF2-40B4-BE49-F238E27FC236}">
              <a16:creationId xmlns:a16="http://schemas.microsoft.com/office/drawing/2014/main" id="{079D1940-32D4-465F-8F91-2C2B09561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 r:link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1916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45</xdr:row>
      <xdr:rowOff>0</xdr:rowOff>
    </xdr:from>
    <xdr:to>
      <xdr:col>1</xdr:col>
      <xdr:colOff>0</xdr:colOff>
      <xdr:row>46</xdr:row>
      <xdr:rowOff>0</xdr:rowOff>
    </xdr:to>
    <xdr:pic>
      <xdr:nvPicPr>
        <xdr:cNvPr id="176" name="图片 175">
          <a:extLst>
            <a:ext uri="{FF2B5EF4-FFF2-40B4-BE49-F238E27FC236}">
              <a16:creationId xmlns:a16="http://schemas.microsoft.com/office/drawing/2014/main" id="{5498EE53-EE5D-4AD8-9D75-A5ECC909ED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 r:link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4011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46</xdr:row>
      <xdr:rowOff>0</xdr:rowOff>
    </xdr:from>
    <xdr:to>
      <xdr:col>1</xdr:col>
      <xdr:colOff>0</xdr:colOff>
      <xdr:row>47</xdr:row>
      <xdr:rowOff>0</xdr:rowOff>
    </xdr:to>
    <xdr:pic>
      <xdr:nvPicPr>
        <xdr:cNvPr id="180" name="图片 179">
          <a:extLst>
            <a:ext uri="{FF2B5EF4-FFF2-40B4-BE49-F238E27FC236}">
              <a16:creationId xmlns:a16="http://schemas.microsoft.com/office/drawing/2014/main" id="{38A4C06F-3521-4CC1-B51F-DFCD5868D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 r:link="rId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6107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</xdr:col>
      <xdr:colOff>0</xdr:colOff>
      <xdr:row>48</xdr:row>
      <xdr:rowOff>0</xdr:rowOff>
    </xdr:to>
    <xdr:pic>
      <xdr:nvPicPr>
        <xdr:cNvPr id="184" name="图片 183">
          <a:extLst>
            <a:ext uri="{FF2B5EF4-FFF2-40B4-BE49-F238E27FC236}">
              <a16:creationId xmlns:a16="http://schemas.microsoft.com/office/drawing/2014/main" id="{D8A10331-E83F-4FF5-B73B-45C64070E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 r:link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8202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48</xdr:row>
      <xdr:rowOff>0</xdr:rowOff>
    </xdr:from>
    <xdr:to>
      <xdr:col>1</xdr:col>
      <xdr:colOff>0</xdr:colOff>
      <xdr:row>49</xdr:row>
      <xdr:rowOff>0</xdr:rowOff>
    </xdr:to>
    <xdr:pic>
      <xdr:nvPicPr>
        <xdr:cNvPr id="188" name="图片 187">
          <a:extLst>
            <a:ext uri="{FF2B5EF4-FFF2-40B4-BE49-F238E27FC236}">
              <a16:creationId xmlns:a16="http://schemas.microsoft.com/office/drawing/2014/main" id="{CD3092C8-D7CB-4BC3-A38D-1AFB471ACA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 r:link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0298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49</xdr:row>
      <xdr:rowOff>0</xdr:rowOff>
    </xdr:from>
    <xdr:to>
      <xdr:col>1</xdr:col>
      <xdr:colOff>0</xdr:colOff>
      <xdr:row>50</xdr:row>
      <xdr:rowOff>0</xdr:rowOff>
    </xdr:to>
    <xdr:pic>
      <xdr:nvPicPr>
        <xdr:cNvPr id="192" name="图片 191">
          <a:extLst>
            <a:ext uri="{FF2B5EF4-FFF2-40B4-BE49-F238E27FC236}">
              <a16:creationId xmlns:a16="http://schemas.microsoft.com/office/drawing/2014/main" id="{82D26C2A-328D-4010-8EB8-A7E1E0BAD5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 r:link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2393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50</xdr:row>
      <xdr:rowOff>0</xdr:rowOff>
    </xdr:from>
    <xdr:to>
      <xdr:col>1</xdr:col>
      <xdr:colOff>0</xdr:colOff>
      <xdr:row>51</xdr:row>
      <xdr:rowOff>0</xdr:rowOff>
    </xdr:to>
    <xdr:pic>
      <xdr:nvPicPr>
        <xdr:cNvPr id="196" name="图片 195">
          <a:extLst>
            <a:ext uri="{FF2B5EF4-FFF2-40B4-BE49-F238E27FC236}">
              <a16:creationId xmlns:a16="http://schemas.microsoft.com/office/drawing/2014/main" id="{3D1C8316-1E80-49C9-956E-73A3AD850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 r:link="rId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4489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51</xdr:row>
      <xdr:rowOff>0</xdr:rowOff>
    </xdr:from>
    <xdr:to>
      <xdr:col>1</xdr:col>
      <xdr:colOff>0</xdr:colOff>
      <xdr:row>52</xdr:row>
      <xdr:rowOff>0</xdr:rowOff>
    </xdr:to>
    <xdr:pic>
      <xdr:nvPicPr>
        <xdr:cNvPr id="200" name="图片 199">
          <a:extLst>
            <a:ext uri="{FF2B5EF4-FFF2-40B4-BE49-F238E27FC236}">
              <a16:creationId xmlns:a16="http://schemas.microsoft.com/office/drawing/2014/main" id="{97F123AB-3DE8-4AD7-869B-7C26091B3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 r:link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6584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0</xdr:rowOff>
    </xdr:from>
    <xdr:to>
      <xdr:col>1</xdr:col>
      <xdr:colOff>0</xdr:colOff>
      <xdr:row>53</xdr:row>
      <xdr:rowOff>0</xdr:rowOff>
    </xdr:to>
    <xdr:pic>
      <xdr:nvPicPr>
        <xdr:cNvPr id="204" name="图片 203">
          <a:extLst>
            <a:ext uri="{FF2B5EF4-FFF2-40B4-BE49-F238E27FC236}">
              <a16:creationId xmlns:a16="http://schemas.microsoft.com/office/drawing/2014/main" id="{C3CA470A-41B4-46EC-87DB-F1C5C55FB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 r:link="rId1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8680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53</xdr:row>
      <xdr:rowOff>0</xdr:rowOff>
    </xdr:from>
    <xdr:to>
      <xdr:col>1</xdr:col>
      <xdr:colOff>0</xdr:colOff>
      <xdr:row>54</xdr:row>
      <xdr:rowOff>0</xdr:rowOff>
    </xdr:to>
    <xdr:pic>
      <xdr:nvPicPr>
        <xdr:cNvPr id="206" name="图片 205">
          <a:extLst>
            <a:ext uri="{FF2B5EF4-FFF2-40B4-BE49-F238E27FC236}">
              <a16:creationId xmlns:a16="http://schemas.microsoft.com/office/drawing/2014/main" id="{89531868-B5E3-4205-B33A-22CEFFE5FB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 r:link="rId1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0775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54</xdr:row>
      <xdr:rowOff>0</xdr:rowOff>
    </xdr:from>
    <xdr:to>
      <xdr:col>1</xdr:col>
      <xdr:colOff>0</xdr:colOff>
      <xdr:row>55</xdr:row>
      <xdr:rowOff>0</xdr:rowOff>
    </xdr:to>
    <xdr:pic>
      <xdr:nvPicPr>
        <xdr:cNvPr id="208" name="图片 207">
          <a:extLst>
            <a:ext uri="{FF2B5EF4-FFF2-40B4-BE49-F238E27FC236}">
              <a16:creationId xmlns:a16="http://schemas.microsoft.com/office/drawing/2014/main" id="{246215C9-FAF3-411D-A71F-3E9840C2D7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 r:link="rId10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2871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55</xdr:row>
      <xdr:rowOff>0</xdr:rowOff>
    </xdr:from>
    <xdr:to>
      <xdr:col>1</xdr:col>
      <xdr:colOff>0</xdr:colOff>
      <xdr:row>56</xdr:row>
      <xdr:rowOff>0</xdr:rowOff>
    </xdr:to>
    <xdr:pic>
      <xdr:nvPicPr>
        <xdr:cNvPr id="210" name="图片 209">
          <a:extLst>
            <a:ext uri="{FF2B5EF4-FFF2-40B4-BE49-F238E27FC236}">
              <a16:creationId xmlns:a16="http://schemas.microsoft.com/office/drawing/2014/main" id="{1C3528EE-1534-4062-94B2-B85860932D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 r:link="rId10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4966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56</xdr:row>
      <xdr:rowOff>0</xdr:rowOff>
    </xdr:from>
    <xdr:to>
      <xdr:col>1</xdr:col>
      <xdr:colOff>0</xdr:colOff>
      <xdr:row>57</xdr:row>
      <xdr:rowOff>0</xdr:rowOff>
    </xdr:to>
    <xdr:pic>
      <xdr:nvPicPr>
        <xdr:cNvPr id="212" name="图片 211">
          <a:extLst>
            <a:ext uri="{FF2B5EF4-FFF2-40B4-BE49-F238E27FC236}">
              <a16:creationId xmlns:a16="http://schemas.microsoft.com/office/drawing/2014/main" id="{1B9D5BB6-A5F8-4B8E-BBA2-837718EB6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 r:link="rId1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7062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1</xdr:col>
      <xdr:colOff>0</xdr:colOff>
      <xdr:row>58</xdr:row>
      <xdr:rowOff>0</xdr:rowOff>
    </xdr:to>
    <xdr:pic>
      <xdr:nvPicPr>
        <xdr:cNvPr id="214" name="图片 213">
          <a:extLst>
            <a:ext uri="{FF2B5EF4-FFF2-40B4-BE49-F238E27FC236}">
              <a16:creationId xmlns:a16="http://schemas.microsoft.com/office/drawing/2014/main" id="{39001C24-9ED6-4E5C-BD7D-5C3D62D6B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 r:link="rId1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9157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58</xdr:row>
      <xdr:rowOff>0</xdr:rowOff>
    </xdr:from>
    <xdr:to>
      <xdr:col>1</xdr:col>
      <xdr:colOff>0</xdr:colOff>
      <xdr:row>59</xdr:row>
      <xdr:rowOff>0</xdr:rowOff>
    </xdr:to>
    <xdr:pic>
      <xdr:nvPicPr>
        <xdr:cNvPr id="216" name="图片 215">
          <a:extLst>
            <a:ext uri="{FF2B5EF4-FFF2-40B4-BE49-F238E27FC236}">
              <a16:creationId xmlns:a16="http://schemas.microsoft.com/office/drawing/2014/main" id="{376C9741-4EEB-435A-8C17-A84BE1DD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 r:link="rId1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1253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1</xdr:col>
      <xdr:colOff>0</xdr:colOff>
      <xdr:row>60</xdr:row>
      <xdr:rowOff>0</xdr:rowOff>
    </xdr:to>
    <xdr:pic>
      <xdr:nvPicPr>
        <xdr:cNvPr id="218" name="图片 217">
          <a:extLst>
            <a:ext uri="{FF2B5EF4-FFF2-40B4-BE49-F238E27FC236}">
              <a16:creationId xmlns:a16="http://schemas.microsoft.com/office/drawing/2014/main" id="{0F81C074-EF7A-4531-945A-1C7DB843BD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 r:link="rId1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3348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60</xdr:row>
      <xdr:rowOff>0</xdr:rowOff>
    </xdr:from>
    <xdr:to>
      <xdr:col>1</xdr:col>
      <xdr:colOff>0</xdr:colOff>
      <xdr:row>61</xdr:row>
      <xdr:rowOff>0</xdr:rowOff>
    </xdr:to>
    <xdr:pic>
      <xdr:nvPicPr>
        <xdr:cNvPr id="220" name="图片 219">
          <a:extLst>
            <a:ext uri="{FF2B5EF4-FFF2-40B4-BE49-F238E27FC236}">
              <a16:creationId xmlns:a16="http://schemas.microsoft.com/office/drawing/2014/main" id="{827B739E-8601-4B89-BB8A-956F3B1B7B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 r:link="rId1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5444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1</xdr:col>
      <xdr:colOff>0</xdr:colOff>
      <xdr:row>62</xdr:row>
      <xdr:rowOff>0</xdr:rowOff>
    </xdr:to>
    <xdr:pic>
      <xdr:nvPicPr>
        <xdr:cNvPr id="222" name="图片 221">
          <a:extLst>
            <a:ext uri="{FF2B5EF4-FFF2-40B4-BE49-F238E27FC236}">
              <a16:creationId xmlns:a16="http://schemas.microsoft.com/office/drawing/2014/main" id="{0A546B5B-6634-4B4F-8D7D-D60924F38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 r:link="rId1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7539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62</xdr:row>
      <xdr:rowOff>0</xdr:rowOff>
    </xdr:from>
    <xdr:to>
      <xdr:col>1</xdr:col>
      <xdr:colOff>0</xdr:colOff>
      <xdr:row>63</xdr:row>
      <xdr:rowOff>0</xdr:rowOff>
    </xdr:to>
    <xdr:pic>
      <xdr:nvPicPr>
        <xdr:cNvPr id="224" name="图片 223">
          <a:extLst>
            <a:ext uri="{FF2B5EF4-FFF2-40B4-BE49-F238E27FC236}">
              <a16:creationId xmlns:a16="http://schemas.microsoft.com/office/drawing/2014/main" id="{133317DB-E171-456E-A65A-A42FD2766A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 r:link="rId1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9635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0</xdr:rowOff>
    </xdr:from>
    <xdr:to>
      <xdr:col>1</xdr:col>
      <xdr:colOff>0</xdr:colOff>
      <xdr:row>64</xdr:row>
      <xdr:rowOff>0</xdr:rowOff>
    </xdr:to>
    <xdr:pic>
      <xdr:nvPicPr>
        <xdr:cNvPr id="226" name="图片 225">
          <a:extLst>
            <a:ext uri="{FF2B5EF4-FFF2-40B4-BE49-F238E27FC236}">
              <a16:creationId xmlns:a16="http://schemas.microsoft.com/office/drawing/2014/main" id="{CB348514-596B-41D8-BF5F-DA8574FA0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 r:link="rId1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1730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1</xdr:col>
      <xdr:colOff>0</xdr:colOff>
      <xdr:row>65</xdr:row>
      <xdr:rowOff>0</xdr:rowOff>
    </xdr:to>
    <xdr:pic>
      <xdr:nvPicPr>
        <xdr:cNvPr id="228" name="图片 227">
          <a:extLst>
            <a:ext uri="{FF2B5EF4-FFF2-40B4-BE49-F238E27FC236}">
              <a16:creationId xmlns:a16="http://schemas.microsoft.com/office/drawing/2014/main" id="{AAAA5E8E-898A-47FB-9374-53BBBB3F9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 r:link="rId1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3826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65</xdr:row>
      <xdr:rowOff>0</xdr:rowOff>
    </xdr:from>
    <xdr:to>
      <xdr:col>1</xdr:col>
      <xdr:colOff>0</xdr:colOff>
      <xdr:row>66</xdr:row>
      <xdr:rowOff>0</xdr:rowOff>
    </xdr:to>
    <xdr:pic>
      <xdr:nvPicPr>
        <xdr:cNvPr id="230" name="图片 229">
          <a:extLst>
            <a:ext uri="{FF2B5EF4-FFF2-40B4-BE49-F238E27FC236}">
              <a16:creationId xmlns:a16="http://schemas.microsoft.com/office/drawing/2014/main" id="{AF9CC2A6-3DC1-40E6-9BE2-712FF73EE3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 r:link="rId1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5921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66</xdr:row>
      <xdr:rowOff>0</xdr:rowOff>
    </xdr:from>
    <xdr:to>
      <xdr:col>1</xdr:col>
      <xdr:colOff>0</xdr:colOff>
      <xdr:row>67</xdr:row>
      <xdr:rowOff>0</xdr:rowOff>
    </xdr:to>
    <xdr:pic>
      <xdr:nvPicPr>
        <xdr:cNvPr id="232" name="图片 231">
          <a:extLst>
            <a:ext uri="{FF2B5EF4-FFF2-40B4-BE49-F238E27FC236}">
              <a16:creationId xmlns:a16="http://schemas.microsoft.com/office/drawing/2014/main" id="{0207C979-D4BC-402D-BD92-6520151E5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 r:link="rId1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8017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0</xdr:rowOff>
    </xdr:from>
    <xdr:to>
      <xdr:col>1</xdr:col>
      <xdr:colOff>0</xdr:colOff>
      <xdr:row>68</xdr:row>
      <xdr:rowOff>0</xdr:rowOff>
    </xdr:to>
    <xdr:pic>
      <xdr:nvPicPr>
        <xdr:cNvPr id="234" name="图片 233">
          <a:extLst>
            <a:ext uri="{FF2B5EF4-FFF2-40B4-BE49-F238E27FC236}">
              <a16:creationId xmlns:a16="http://schemas.microsoft.com/office/drawing/2014/main" id="{90478602-26DA-444B-850A-F691AC5C6D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 r:link="rId1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0112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1</xdr:col>
      <xdr:colOff>0</xdr:colOff>
      <xdr:row>69</xdr:row>
      <xdr:rowOff>0</xdr:rowOff>
    </xdr:to>
    <xdr:pic>
      <xdr:nvPicPr>
        <xdr:cNvPr id="236" name="图片 235">
          <a:extLst>
            <a:ext uri="{FF2B5EF4-FFF2-40B4-BE49-F238E27FC236}">
              <a16:creationId xmlns:a16="http://schemas.microsoft.com/office/drawing/2014/main" id="{B212AED1-7250-4B6A-820B-F28FB4C395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 r:link="rId1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2208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69</xdr:row>
      <xdr:rowOff>0</xdr:rowOff>
    </xdr:from>
    <xdr:to>
      <xdr:col>1</xdr:col>
      <xdr:colOff>0</xdr:colOff>
      <xdr:row>70</xdr:row>
      <xdr:rowOff>0</xdr:rowOff>
    </xdr:to>
    <xdr:pic>
      <xdr:nvPicPr>
        <xdr:cNvPr id="238" name="图片 237">
          <a:extLst>
            <a:ext uri="{FF2B5EF4-FFF2-40B4-BE49-F238E27FC236}">
              <a16:creationId xmlns:a16="http://schemas.microsoft.com/office/drawing/2014/main" id="{F50CA759-429A-4A94-A287-F4D9807611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 r:link="rId1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4303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70</xdr:row>
      <xdr:rowOff>0</xdr:rowOff>
    </xdr:from>
    <xdr:to>
      <xdr:col>1</xdr:col>
      <xdr:colOff>0</xdr:colOff>
      <xdr:row>71</xdr:row>
      <xdr:rowOff>0</xdr:rowOff>
    </xdr:to>
    <xdr:pic>
      <xdr:nvPicPr>
        <xdr:cNvPr id="240" name="图片 239">
          <a:extLst>
            <a:ext uri="{FF2B5EF4-FFF2-40B4-BE49-F238E27FC236}">
              <a16:creationId xmlns:a16="http://schemas.microsoft.com/office/drawing/2014/main" id="{3E2BCF55-BDAE-4ED4-8F47-15B5E77A51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 r:link="rId1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6399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71</xdr:row>
      <xdr:rowOff>0</xdr:rowOff>
    </xdr:from>
    <xdr:to>
      <xdr:col>1</xdr:col>
      <xdr:colOff>0</xdr:colOff>
      <xdr:row>72</xdr:row>
      <xdr:rowOff>0</xdr:rowOff>
    </xdr:to>
    <xdr:pic>
      <xdr:nvPicPr>
        <xdr:cNvPr id="242" name="图片 241">
          <a:extLst>
            <a:ext uri="{FF2B5EF4-FFF2-40B4-BE49-F238E27FC236}">
              <a16:creationId xmlns:a16="http://schemas.microsoft.com/office/drawing/2014/main" id="{AA758F65-CD3C-4192-B72D-A7352815C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 r:link="rId1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8494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1</xdr:col>
      <xdr:colOff>0</xdr:colOff>
      <xdr:row>73</xdr:row>
      <xdr:rowOff>0</xdr:rowOff>
    </xdr:to>
    <xdr:pic>
      <xdr:nvPicPr>
        <xdr:cNvPr id="244" name="图片 243">
          <a:extLst>
            <a:ext uri="{FF2B5EF4-FFF2-40B4-BE49-F238E27FC236}">
              <a16:creationId xmlns:a16="http://schemas.microsoft.com/office/drawing/2014/main" id="{CC4EAB79-3024-4675-9B45-E4E2017502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 r:link="rId1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0590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73</xdr:row>
      <xdr:rowOff>0</xdr:rowOff>
    </xdr:from>
    <xdr:to>
      <xdr:col>1</xdr:col>
      <xdr:colOff>0</xdr:colOff>
      <xdr:row>74</xdr:row>
      <xdr:rowOff>0</xdr:rowOff>
    </xdr:to>
    <xdr:pic>
      <xdr:nvPicPr>
        <xdr:cNvPr id="246" name="图片 245">
          <a:extLst>
            <a:ext uri="{FF2B5EF4-FFF2-40B4-BE49-F238E27FC236}">
              <a16:creationId xmlns:a16="http://schemas.microsoft.com/office/drawing/2014/main" id="{63D311C2-13E6-4FB2-998E-5BD0522028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 r:link="rId1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2685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74</xdr:row>
      <xdr:rowOff>0</xdr:rowOff>
    </xdr:from>
    <xdr:to>
      <xdr:col>1</xdr:col>
      <xdr:colOff>0</xdr:colOff>
      <xdr:row>75</xdr:row>
      <xdr:rowOff>0</xdr:rowOff>
    </xdr:to>
    <xdr:pic>
      <xdr:nvPicPr>
        <xdr:cNvPr id="248" name="图片 247">
          <a:extLst>
            <a:ext uri="{FF2B5EF4-FFF2-40B4-BE49-F238E27FC236}">
              <a16:creationId xmlns:a16="http://schemas.microsoft.com/office/drawing/2014/main" id="{642EB16F-D5DA-4C0E-BDBA-E917F28B9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 r:link="rId1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4781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75</xdr:row>
      <xdr:rowOff>0</xdr:rowOff>
    </xdr:from>
    <xdr:to>
      <xdr:col>1</xdr:col>
      <xdr:colOff>0</xdr:colOff>
      <xdr:row>76</xdr:row>
      <xdr:rowOff>0</xdr:rowOff>
    </xdr:to>
    <xdr:pic>
      <xdr:nvPicPr>
        <xdr:cNvPr id="250" name="图片 249">
          <a:extLst>
            <a:ext uri="{FF2B5EF4-FFF2-40B4-BE49-F238E27FC236}">
              <a16:creationId xmlns:a16="http://schemas.microsoft.com/office/drawing/2014/main" id="{798AE720-8BC5-4A16-8D1A-9217DCA15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 r:link="rId1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6876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76</xdr:row>
      <xdr:rowOff>0</xdr:rowOff>
    </xdr:from>
    <xdr:to>
      <xdr:col>1</xdr:col>
      <xdr:colOff>0</xdr:colOff>
      <xdr:row>77</xdr:row>
      <xdr:rowOff>0</xdr:rowOff>
    </xdr:to>
    <xdr:pic>
      <xdr:nvPicPr>
        <xdr:cNvPr id="252" name="图片 251">
          <a:extLst>
            <a:ext uri="{FF2B5EF4-FFF2-40B4-BE49-F238E27FC236}">
              <a16:creationId xmlns:a16="http://schemas.microsoft.com/office/drawing/2014/main" id="{AAF9BE96-1A63-463D-8065-79ADA2A535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 r:link="rId1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8972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0</xdr:rowOff>
    </xdr:from>
    <xdr:to>
      <xdr:col>1</xdr:col>
      <xdr:colOff>0</xdr:colOff>
      <xdr:row>78</xdr:row>
      <xdr:rowOff>0</xdr:rowOff>
    </xdr:to>
    <xdr:pic>
      <xdr:nvPicPr>
        <xdr:cNvPr id="254" name="图片 253">
          <a:extLst>
            <a:ext uri="{FF2B5EF4-FFF2-40B4-BE49-F238E27FC236}">
              <a16:creationId xmlns:a16="http://schemas.microsoft.com/office/drawing/2014/main" id="{BD60EE1B-5590-41C6-AD78-6D9B90CCBC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 r:link="rId1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1067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78</xdr:row>
      <xdr:rowOff>0</xdr:rowOff>
    </xdr:from>
    <xdr:to>
      <xdr:col>1</xdr:col>
      <xdr:colOff>0</xdr:colOff>
      <xdr:row>79</xdr:row>
      <xdr:rowOff>0</xdr:rowOff>
    </xdr:to>
    <xdr:pic>
      <xdr:nvPicPr>
        <xdr:cNvPr id="256" name="图片 255">
          <a:extLst>
            <a:ext uri="{FF2B5EF4-FFF2-40B4-BE49-F238E27FC236}">
              <a16:creationId xmlns:a16="http://schemas.microsoft.com/office/drawing/2014/main" id="{75239BF8-4210-42B2-B213-EF2A7B9840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 r:link="rId1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3163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79</xdr:row>
      <xdr:rowOff>0</xdr:rowOff>
    </xdr:from>
    <xdr:to>
      <xdr:col>1</xdr:col>
      <xdr:colOff>0</xdr:colOff>
      <xdr:row>80</xdr:row>
      <xdr:rowOff>0</xdr:rowOff>
    </xdr:to>
    <xdr:pic>
      <xdr:nvPicPr>
        <xdr:cNvPr id="258" name="图片 257">
          <a:extLst>
            <a:ext uri="{FF2B5EF4-FFF2-40B4-BE49-F238E27FC236}">
              <a16:creationId xmlns:a16="http://schemas.microsoft.com/office/drawing/2014/main" id="{8B122C86-DE02-43DA-B503-56E7C5EC31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 r:link="rId1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5258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80</xdr:row>
      <xdr:rowOff>0</xdr:rowOff>
    </xdr:from>
    <xdr:to>
      <xdr:col>1</xdr:col>
      <xdr:colOff>0</xdr:colOff>
      <xdr:row>81</xdr:row>
      <xdr:rowOff>0</xdr:rowOff>
    </xdr:to>
    <xdr:pic>
      <xdr:nvPicPr>
        <xdr:cNvPr id="260" name="图片 259">
          <a:extLst>
            <a:ext uri="{FF2B5EF4-FFF2-40B4-BE49-F238E27FC236}">
              <a16:creationId xmlns:a16="http://schemas.microsoft.com/office/drawing/2014/main" id="{03FE773C-C8EA-407A-B8B6-410844600F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 r:link="rId1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7354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81</xdr:row>
      <xdr:rowOff>0</xdr:rowOff>
    </xdr:from>
    <xdr:to>
      <xdr:col>1</xdr:col>
      <xdr:colOff>0</xdr:colOff>
      <xdr:row>82</xdr:row>
      <xdr:rowOff>0</xdr:rowOff>
    </xdr:to>
    <xdr:pic>
      <xdr:nvPicPr>
        <xdr:cNvPr id="262" name="图片 261">
          <a:extLst>
            <a:ext uri="{FF2B5EF4-FFF2-40B4-BE49-F238E27FC236}">
              <a16:creationId xmlns:a16="http://schemas.microsoft.com/office/drawing/2014/main" id="{76E5C01B-FA09-495B-A13A-7ED2DBD4B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 r:link="rId1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9449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82</xdr:row>
      <xdr:rowOff>0</xdr:rowOff>
    </xdr:from>
    <xdr:to>
      <xdr:col>1</xdr:col>
      <xdr:colOff>0</xdr:colOff>
      <xdr:row>83</xdr:row>
      <xdr:rowOff>0</xdr:rowOff>
    </xdr:to>
    <xdr:pic>
      <xdr:nvPicPr>
        <xdr:cNvPr id="264" name="图片 263">
          <a:extLst>
            <a:ext uri="{FF2B5EF4-FFF2-40B4-BE49-F238E27FC236}">
              <a16:creationId xmlns:a16="http://schemas.microsoft.com/office/drawing/2014/main" id="{71EE2CB3-9EAF-4B6E-B476-AB34914951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 r:link="rId1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1545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83</xdr:row>
      <xdr:rowOff>0</xdr:rowOff>
    </xdr:from>
    <xdr:to>
      <xdr:col>1</xdr:col>
      <xdr:colOff>0</xdr:colOff>
      <xdr:row>84</xdr:row>
      <xdr:rowOff>0</xdr:rowOff>
    </xdr:to>
    <xdr:pic>
      <xdr:nvPicPr>
        <xdr:cNvPr id="266" name="图片 265">
          <a:extLst>
            <a:ext uri="{FF2B5EF4-FFF2-40B4-BE49-F238E27FC236}">
              <a16:creationId xmlns:a16="http://schemas.microsoft.com/office/drawing/2014/main" id="{F85D0333-2416-4DE6-ACC0-18953B5CFF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 r:link="rId1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3640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1</xdr:col>
      <xdr:colOff>0</xdr:colOff>
      <xdr:row>85</xdr:row>
      <xdr:rowOff>0</xdr:rowOff>
    </xdr:to>
    <xdr:pic>
      <xdr:nvPicPr>
        <xdr:cNvPr id="268" name="图片 267">
          <a:extLst>
            <a:ext uri="{FF2B5EF4-FFF2-40B4-BE49-F238E27FC236}">
              <a16:creationId xmlns:a16="http://schemas.microsoft.com/office/drawing/2014/main" id="{17F827C1-B93F-49BC-A2DC-AA84EB661A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 r:link="rId1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5736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85</xdr:row>
      <xdr:rowOff>0</xdr:rowOff>
    </xdr:from>
    <xdr:to>
      <xdr:col>1</xdr:col>
      <xdr:colOff>0</xdr:colOff>
      <xdr:row>86</xdr:row>
      <xdr:rowOff>0</xdr:rowOff>
    </xdr:to>
    <xdr:pic>
      <xdr:nvPicPr>
        <xdr:cNvPr id="270" name="图片 269">
          <a:extLst>
            <a:ext uri="{FF2B5EF4-FFF2-40B4-BE49-F238E27FC236}">
              <a16:creationId xmlns:a16="http://schemas.microsoft.com/office/drawing/2014/main" id="{B6E4C030-DA13-4AF1-B301-6D3518782B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7" r:link="rId1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7831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86</xdr:row>
      <xdr:rowOff>0</xdr:rowOff>
    </xdr:from>
    <xdr:to>
      <xdr:col>1</xdr:col>
      <xdr:colOff>0</xdr:colOff>
      <xdr:row>87</xdr:row>
      <xdr:rowOff>0</xdr:rowOff>
    </xdr:to>
    <xdr:pic>
      <xdr:nvPicPr>
        <xdr:cNvPr id="272" name="图片 271">
          <a:extLst>
            <a:ext uri="{FF2B5EF4-FFF2-40B4-BE49-F238E27FC236}">
              <a16:creationId xmlns:a16="http://schemas.microsoft.com/office/drawing/2014/main" id="{A27B07D3-301D-4588-B3E8-F5023A1E7C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 r:link="rId1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9927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87</xdr:row>
      <xdr:rowOff>0</xdr:rowOff>
    </xdr:from>
    <xdr:to>
      <xdr:col>1</xdr:col>
      <xdr:colOff>0</xdr:colOff>
      <xdr:row>88</xdr:row>
      <xdr:rowOff>0</xdr:rowOff>
    </xdr:to>
    <xdr:pic>
      <xdr:nvPicPr>
        <xdr:cNvPr id="274" name="图片 273">
          <a:extLst>
            <a:ext uri="{FF2B5EF4-FFF2-40B4-BE49-F238E27FC236}">
              <a16:creationId xmlns:a16="http://schemas.microsoft.com/office/drawing/2014/main" id="{B92A8519-6C79-4CF0-B40D-7A2A41057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1" r:link="rId1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2022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0</xdr:rowOff>
    </xdr:from>
    <xdr:to>
      <xdr:col>1</xdr:col>
      <xdr:colOff>0</xdr:colOff>
      <xdr:row>89</xdr:row>
      <xdr:rowOff>0</xdr:rowOff>
    </xdr:to>
    <xdr:pic>
      <xdr:nvPicPr>
        <xdr:cNvPr id="276" name="图片 275">
          <a:extLst>
            <a:ext uri="{FF2B5EF4-FFF2-40B4-BE49-F238E27FC236}">
              <a16:creationId xmlns:a16="http://schemas.microsoft.com/office/drawing/2014/main" id="{54B39E6F-DB1B-4325-9952-47782B179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3" r:link="rId1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4118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1</xdr:col>
      <xdr:colOff>0</xdr:colOff>
      <xdr:row>90</xdr:row>
      <xdr:rowOff>0</xdr:rowOff>
    </xdr:to>
    <xdr:pic>
      <xdr:nvPicPr>
        <xdr:cNvPr id="278" name="图片 277">
          <a:extLst>
            <a:ext uri="{FF2B5EF4-FFF2-40B4-BE49-F238E27FC236}">
              <a16:creationId xmlns:a16="http://schemas.microsoft.com/office/drawing/2014/main" id="{3285394A-FCD7-4C12-8127-8F5F78EB85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5" r:link="rId1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6213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90</xdr:row>
      <xdr:rowOff>0</xdr:rowOff>
    </xdr:from>
    <xdr:to>
      <xdr:col>1</xdr:col>
      <xdr:colOff>0</xdr:colOff>
      <xdr:row>91</xdr:row>
      <xdr:rowOff>0</xdr:rowOff>
    </xdr:to>
    <xdr:pic>
      <xdr:nvPicPr>
        <xdr:cNvPr id="280" name="图片 279">
          <a:extLst>
            <a:ext uri="{FF2B5EF4-FFF2-40B4-BE49-F238E27FC236}">
              <a16:creationId xmlns:a16="http://schemas.microsoft.com/office/drawing/2014/main" id="{3009C305-B0F2-45A1-ADD9-AB82C100DD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7" r:link="rId1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8309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91</xdr:row>
      <xdr:rowOff>0</xdr:rowOff>
    </xdr:from>
    <xdr:to>
      <xdr:col>1</xdr:col>
      <xdr:colOff>0</xdr:colOff>
      <xdr:row>92</xdr:row>
      <xdr:rowOff>0</xdr:rowOff>
    </xdr:to>
    <xdr:pic>
      <xdr:nvPicPr>
        <xdr:cNvPr id="282" name="图片 281">
          <a:extLst>
            <a:ext uri="{FF2B5EF4-FFF2-40B4-BE49-F238E27FC236}">
              <a16:creationId xmlns:a16="http://schemas.microsoft.com/office/drawing/2014/main" id="{226E3749-9F72-4622-8637-68DFC5435A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9" r:link="rId1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404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1</xdr:col>
      <xdr:colOff>0</xdr:colOff>
      <xdr:row>93</xdr:row>
      <xdr:rowOff>0</xdr:rowOff>
    </xdr:to>
    <xdr:pic>
      <xdr:nvPicPr>
        <xdr:cNvPr id="284" name="图片 283">
          <a:extLst>
            <a:ext uri="{FF2B5EF4-FFF2-40B4-BE49-F238E27FC236}">
              <a16:creationId xmlns:a16="http://schemas.microsoft.com/office/drawing/2014/main" id="{D584A89E-D67D-435B-9128-08AF822ADD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1" r:link="rId1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2500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1</xdr:col>
      <xdr:colOff>0</xdr:colOff>
      <xdr:row>94</xdr:row>
      <xdr:rowOff>0</xdr:rowOff>
    </xdr:to>
    <xdr:pic>
      <xdr:nvPicPr>
        <xdr:cNvPr id="286" name="图片 285">
          <a:extLst>
            <a:ext uri="{FF2B5EF4-FFF2-40B4-BE49-F238E27FC236}">
              <a16:creationId xmlns:a16="http://schemas.microsoft.com/office/drawing/2014/main" id="{8DA8E2A6-2953-4169-9394-767BBB3C4B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3" r:link="rId1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4595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</xdr:col>
      <xdr:colOff>0</xdr:colOff>
      <xdr:row>95</xdr:row>
      <xdr:rowOff>0</xdr:rowOff>
    </xdr:to>
    <xdr:pic>
      <xdr:nvPicPr>
        <xdr:cNvPr id="288" name="图片 287">
          <a:extLst>
            <a:ext uri="{FF2B5EF4-FFF2-40B4-BE49-F238E27FC236}">
              <a16:creationId xmlns:a16="http://schemas.microsoft.com/office/drawing/2014/main" id="{15632C26-A098-48C9-A871-593789506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5" r:link="rId1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6691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95</xdr:row>
      <xdr:rowOff>0</xdr:rowOff>
    </xdr:from>
    <xdr:to>
      <xdr:col>1</xdr:col>
      <xdr:colOff>0</xdr:colOff>
      <xdr:row>96</xdr:row>
      <xdr:rowOff>0</xdr:rowOff>
    </xdr:to>
    <xdr:pic>
      <xdr:nvPicPr>
        <xdr:cNvPr id="290" name="图片 289">
          <a:extLst>
            <a:ext uri="{FF2B5EF4-FFF2-40B4-BE49-F238E27FC236}">
              <a16:creationId xmlns:a16="http://schemas.microsoft.com/office/drawing/2014/main" id="{C5D022BF-BAD5-4C7E-A866-6DFEFD6F9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7" r:link="rId1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8786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96</xdr:row>
      <xdr:rowOff>0</xdr:rowOff>
    </xdr:from>
    <xdr:to>
      <xdr:col>1</xdr:col>
      <xdr:colOff>0</xdr:colOff>
      <xdr:row>97</xdr:row>
      <xdr:rowOff>0</xdr:rowOff>
    </xdr:to>
    <xdr:pic>
      <xdr:nvPicPr>
        <xdr:cNvPr id="292" name="图片 291">
          <a:extLst>
            <a:ext uri="{FF2B5EF4-FFF2-40B4-BE49-F238E27FC236}">
              <a16:creationId xmlns:a16="http://schemas.microsoft.com/office/drawing/2014/main" id="{2D456346-CBB8-4F0E-8C1B-F98099634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9" r:link="rId1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0882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</xdr:col>
      <xdr:colOff>0</xdr:colOff>
      <xdr:row>98</xdr:row>
      <xdr:rowOff>0</xdr:rowOff>
    </xdr:to>
    <xdr:pic>
      <xdr:nvPicPr>
        <xdr:cNvPr id="294" name="图片 293">
          <a:extLst>
            <a:ext uri="{FF2B5EF4-FFF2-40B4-BE49-F238E27FC236}">
              <a16:creationId xmlns:a16="http://schemas.microsoft.com/office/drawing/2014/main" id="{01D1FF63-401F-4856-9AC4-00EBC88C07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1" r:link="rId1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2977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98</xdr:row>
      <xdr:rowOff>0</xdr:rowOff>
    </xdr:from>
    <xdr:to>
      <xdr:col>1</xdr:col>
      <xdr:colOff>0</xdr:colOff>
      <xdr:row>99</xdr:row>
      <xdr:rowOff>0</xdr:rowOff>
    </xdr:to>
    <xdr:pic>
      <xdr:nvPicPr>
        <xdr:cNvPr id="296" name="图片 295">
          <a:extLst>
            <a:ext uri="{FF2B5EF4-FFF2-40B4-BE49-F238E27FC236}">
              <a16:creationId xmlns:a16="http://schemas.microsoft.com/office/drawing/2014/main" id="{344C751B-53B6-4E0F-B0E7-281E96BD33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3" r:link="rId1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5073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0</xdr:rowOff>
    </xdr:from>
    <xdr:to>
      <xdr:col>1</xdr:col>
      <xdr:colOff>0</xdr:colOff>
      <xdr:row>100</xdr:row>
      <xdr:rowOff>0</xdr:rowOff>
    </xdr:to>
    <xdr:pic>
      <xdr:nvPicPr>
        <xdr:cNvPr id="298" name="图片 297">
          <a:extLst>
            <a:ext uri="{FF2B5EF4-FFF2-40B4-BE49-F238E27FC236}">
              <a16:creationId xmlns:a16="http://schemas.microsoft.com/office/drawing/2014/main" id="{796F6E12-4EF0-4A02-8F59-34F1A2210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5" r:link="rId1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7168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100</xdr:row>
      <xdr:rowOff>0</xdr:rowOff>
    </xdr:from>
    <xdr:to>
      <xdr:col>1</xdr:col>
      <xdr:colOff>0</xdr:colOff>
      <xdr:row>101</xdr:row>
      <xdr:rowOff>0</xdr:rowOff>
    </xdr:to>
    <xdr:pic>
      <xdr:nvPicPr>
        <xdr:cNvPr id="300" name="图片 299">
          <a:extLst>
            <a:ext uri="{FF2B5EF4-FFF2-40B4-BE49-F238E27FC236}">
              <a16:creationId xmlns:a16="http://schemas.microsoft.com/office/drawing/2014/main" id="{3A37464F-5C9B-4FC7-9CB7-B5DF6DB2F1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7" r:link="rId1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9264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101</xdr:row>
      <xdr:rowOff>0</xdr:rowOff>
    </xdr:from>
    <xdr:to>
      <xdr:col>1</xdr:col>
      <xdr:colOff>0</xdr:colOff>
      <xdr:row>102</xdr:row>
      <xdr:rowOff>0</xdr:rowOff>
    </xdr:to>
    <xdr:pic>
      <xdr:nvPicPr>
        <xdr:cNvPr id="302" name="图片 301">
          <a:extLst>
            <a:ext uri="{FF2B5EF4-FFF2-40B4-BE49-F238E27FC236}">
              <a16:creationId xmlns:a16="http://schemas.microsoft.com/office/drawing/2014/main" id="{138E4A3D-9B3D-4F59-B6C7-8B29C929E9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 r:link="rId2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1359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102</xdr:row>
      <xdr:rowOff>0</xdr:rowOff>
    </xdr:from>
    <xdr:to>
      <xdr:col>1</xdr:col>
      <xdr:colOff>0</xdr:colOff>
      <xdr:row>103</xdr:row>
      <xdr:rowOff>0</xdr:rowOff>
    </xdr:to>
    <xdr:pic>
      <xdr:nvPicPr>
        <xdr:cNvPr id="304" name="图片 303">
          <a:extLst>
            <a:ext uri="{FF2B5EF4-FFF2-40B4-BE49-F238E27FC236}">
              <a16:creationId xmlns:a16="http://schemas.microsoft.com/office/drawing/2014/main" id="{56F4CAFD-A2E7-455A-ACB2-D58EF80506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1" r:link="rId2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3455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103</xdr:row>
      <xdr:rowOff>0</xdr:rowOff>
    </xdr:from>
    <xdr:to>
      <xdr:col>1</xdr:col>
      <xdr:colOff>0</xdr:colOff>
      <xdr:row>104</xdr:row>
      <xdr:rowOff>0</xdr:rowOff>
    </xdr:to>
    <xdr:pic>
      <xdr:nvPicPr>
        <xdr:cNvPr id="306" name="图片 305">
          <a:extLst>
            <a:ext uri="{FF2B5EF4-FFF2-40B4-BE49-F238E27FC236}">
              <a16:creationId xmlns:a16="http://schemas.microsoft.com/office/drawing/2014/main" id="{2130E44D-1B7D-4938-81B4-6EA1CC39D2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3" r:link="rId2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5550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104</xdr:row>
      <xdr:rowOff>0</xdr:rowOff>
    </xdr:from>
    <xdr:to>
      <xdr:col>1</xdr:col>
      <xdr:colOff>0</xdr:colOff>
      <xdr:row>105</xdr:row>
      <xdr:rowOff>0</xdr:rowOff>
    </xdr:to>
    <xdr:pic>
      <xdr:nvPicPr>
        <xdr:cNvPr id="308" name="图片 307">
          <a:extLst>
            <a:ext uri="{FF2B5EF4-FFF2-40B4-BE49-F238E27FC236}">
              <a16:creationId xmlns:a16="http://schemas.microsoft.com/office/drawing/2014/main" id="{F695A730-62C7-4C0A-B5B0-890EE21FB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5" r:link="rId20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7646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105</xdr:row>
      <xdr:rowOff>0</xdr:rowOff>
    </xdr:from>
    <xdr:to>
      <xdr:col>1</xdr:col>
      <xdr:colOff>0</xdr:colOff>
      <xdr:row>106</xdr:row>
      <xdr:rowOff>0</xdr:rowOff>
    </xdr:to>
    <xdr:pic>
      <xdr:nvPicPr>
        <xdr:cNvPr id="310" name="图片 309">
          <a:extLst>
            <a:ext uri="{FF2B5EF4-FFF2-40B4-BE49-F238E27FC236}">
              <a16:creationId xmlns:a16="http://schemas.microsoft.com/office/drawing/2014/main" id="{2629DA94-8AE3-44D9-9DB7-5B674F951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7" r:link="rId20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974175"/>
          <a:ext cx="219075" cy="2095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K327"/>
  <sheetViews>
    <sheetView showZeros="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B1" sqref="B1:B1048576"/>
    </sheetView>
  </sheetViews>
  <sheetFormatPr defaultRowHeight="14.25" x14ac:dyDescent="0.2"/>
  <cols>
    <col min="1" max="1" width="3.875" style="30" customWidth="1"/>
    <col min="2" max="2" width="35.25" style="29" customWidth="1"/>
    <col min="3" max="3" width="7.25" style="1" customWidth="1"/>
    <col min="4" max="4" width="10.875" style="29" customWidth="1"/>
    <col min="5" max="5" width="4.75" style="29" customWidth="1"/>
    <col min="6" max="6" width="4.875" style="29" customWidth="1"/>
    <col min="7" max="7" width="5.75" style="29" customWidth="1"/>
    <col min="8" max="8" width="3.625" style="29" customWidth="1"/>
    <col min="9" max="9" width="6.875" style="29" customWidth="1"/>
    <col min="10" max="10" width="6.75" style="29" customWidth="1"/>
    <col min="11" max="11" width="4.5" style="29" customWidth="1"/>
    <col min="12" max="12" width="5" style="29" customWidth="1"/>
    <col min="13" max="14" width="5.5" style="29" customWidth="1"/>
    <col min="15" max="15" width="5.75" style="29" customWidth="1"/>
    <col min="16" max="16" width="6.5" style="29" customWidth="1"/>
    <col min="17" max="17" width="7.625" style="29" customWidth="1"/>
    <col min="18" max="19" width="5" style="29" customWidth="1"/>
    <col min="20" max="20" width="6.25" style="29" customWidth="1"/>
    <col min="21" max="23" width="5.25" style="29" customWidth="1"/>
    <col min="24" max="24" width="7" style="29" customWidth="1"/>
    <col min="25" max="27" width="4.5" style="29" customWidth="1"/>
    <col min="28" max="28" width="5.5" style="1" customWidth="1"/>
    <col min="29" max="29" width="8.625" style="1" customWidth="1"/>
    <col min="30" max="35" width="7" style="1" customWidth="1"/>
    <col min="36" max="36" width="7.625" style="1" customWidth="1"/>
    <col min="37" max="37" width="8.125" style="1" customWidth="1"/>
    <col min="38" max="16384" width="9" style="29"/>
  </cols>
  <sheetData>
    <row r="1" spans="1:37" s="24" customFormat="1" ht="35.25" customHeight="1" x14ac:dyDescent="0.2">
      <c r="A1" s="23" t="s">
        <v>12</v>
      </c>
      <c r="B1" s="37" t="s">
        <v>0</v>
      </c>
      <c r="C1" s="24" t="s">
        <v>903</v>
      </c>
      <c r="D1" s="24" t="s">
        <v>904</v>
      </c>
      <c r="E1" s="24" t="s">
        <v>905</v>
      </c>
      <c r="F1" s="24" t="s">
        <v>3</v>
      </c>
      <c r="G1" s="24" t="s">
        <v>906</v>
      </c>
      <c r="H1" s="24" t="s">
        <v>1156</v>
      </c>
      <c r="I1" s="24" t="s">
        <v>907</v>
      </c>
      <c r="J1" s="24" t="s">
        <v>908</v>
      </c>
      <c r="K1" s="24" t="s">
        <v>5</v>
      </c>
      <c r="L1" s="24" t="s">
        <v>6</v>
      </c>
      <c r="M1" s="24" t="s">
        <v>7</v>
      </c>
      <c r="N1" s="24" t="s">
        <v>8</v>
      </c>
      <c r="O1" s="24" t="s">
        <v>909</v>
      </c>
      <c r="P1" s="24" t="s">
        <v>9</v>
      </c>
      <c r="Q1" s="24" t="s">
        <v>910</v>
      </c>
      <c r="R1" s="25" t="s">
        <v>911</v>
      </c>
      <c r="S1" s="25" t="s">
        <v>994</v>
      </c>
      <c r="T1" s="26" t="s">
        <v>912</v>
      </c>
      <c r="U1" s="25" t="s">
        <v>913</v>
      </c>
      <c r="V1" s="25" t="s">
        <v>914</v>
      </c>
      <c r="W1" s="25" t="s">
        <v>915</v>
      </c>
      <c r="X1" s="24" t="s">
        <v>1145</v>
      </c>
      <c r="Y1" s="24" t="s">
        <v>10</v>
      </c>
      <c r="Z1" s="24" t="s">
        <v>11</v>
      </c>
      <c r="AA1" s="24" t="s">
        <v>12</v>
      </c>
      <c r="AB1" s="27" t="s">
        <v>673</v>
      </c>
      <c r="AC1" s="27" t="s">
        <v>998</v>
      </c>
      <c r="AD1" s="24" t="s">
        <v>115</v>
      </c>
      <c r="AE1" s="24" t="s">
        <v>116</v>
      </c>
      <c r="AF1" s="24" t="s">
        <v>658</v>
      </c>
      <c r="AG1" s="24" t="s">
        <v>277</v>
      </c>
      <c r="AH1" s="24" t="s">
        <v>278</v>
      </c>
      <c r="AI1" s="24" t="s">
        <v>993</v>
      </c>
      <c r="AJ1" s="24" t="s">
        <v>997</v>
      </c>
      <c r="AK1" s="24" t="s">
        <v>999</v>
      </c>
    </row>
    <row r="2" spans="1:37" ht="23.25" customHeight="1" x14ac:dyDescent="0.2">
      <c r="A2" s="22">
        <v>21400</v>
      </c>
      <c r="B2" s="29" t="s">
        <v>76</v>
      </c>
      <c r="C2" s="1" t="s">
        <v>916</v>
      </c>
      <c r="D2" s="1" t="s">
        <v>917</v>
      </c>
      <c r="E2" s="1">
        <v>6</v>
      </c>
      <c r="F2" s="1">
        <v>4</v>
      </c>
      <c r="G2" s="1">
        <v>10</v>
      </c>
      <c r="H2" s="1">
        <v>4</v>
      </c>
      <c r="I2" s="1">
        <v>1.84</v>
      </c>
      <c r="J2" s="1">
        <v>1.68</v>
      </c>
      <c r="K2" s="1">
        <v>50</v>
      </c>
      <c r="L2" s="1">
        <v>0</v>
      </c>
      <c r="M2" s="1">
        <v>12</v>
      </c>
      <c r="N2" s="1">
        <v>0</v>
      </c>
      <c r="O2" s="1" t="s">
        <v>14</v>
      </c>
      <c r="P2" s="1">
        <v>360</v>
      </c>
      <c r="Q2" s="1" t="s">
        <v>15</v>
      </c>
      <c r="R2" s="1">
        <v>125</v>
      </c>
      <c r="S2" s="1">
        <v>125</v>
      </c>
      <c r="T2" s="1">
        <v>0.1</v>
      </c>
      <c r="U2" s="1">
        <v>1</v>
      </c>
      <c r="V2" s="1">
        <v>0.5</v>
      </c>
      <c r="W2" s="1">
        <v>0.2</v>
      </c>
      <c r="X2" s="1" t="s">
        <v>1146</v>
      </c>
      <c r="Y2" s="1"/>
      <c r="Z2" s="1"/>
      <c r="AA2" s="1"/>
      <c r="AB2" s="28">
        <f>_xlfn.IFNA(VLOOKUP(D2,附件!$B$19:$C$21,2,FALSE)+附件!$C$23,0)+T2+J2*((200/(附件!$C$25+100))^0.5)</f>
        <v>2.04</v>
      </c>
      <c r="AC2" s="28">
        <f t="shared" ref="AC2:AC23" si="0">G2*H2/AB2</f>
        <v>19.607843137254903</v>
      </c>
      <c r="AD2" s="28">
        <f t="shared" ref="AD2:AD23" si="1">AC2*S2/100</f>
        <v>24.509803921568629</v>
      </c>
      <c r="AE2" s="28">
        <f t="shared" ref="AE2:AE23" si="2">G2*H2*S2/100</f>
        <v>50</v>
      </c>
      <c r="AF2" s="28">
        <f t="shared" ref="AF2:AF23" si="3">$AD2*U2</f>
        <v>24.509803921568629</v>
      </c>
      <c r="AG2" s="28">
        <f t="shared" ref="AG2:AG23" si="4">$AD2*V2</f>
        <v>12.254901960784315</v>
      </c>
      <c r="AH2" s="28">
        <f t="shared" ref="AH2:AH23" si="5">$AD2*W2</f>
        <v>4.9019607843137258</v>
      </c>
      <c r="AI2" s="28">
        <f>AF2*附件!$C$32+AG2*附件!$C$33+AH2*附件!$C$34</f>
        <v>13.725490196078432</v>
      </c>
      <c r="AJ2" s="28">
        <f>AF2*附件!$C$37+AG2*附件!$C$38+AH2*附件!$C$39</f>
        <v>17.647058823529413</v>
      </c>
      <c r="AK2" s="28">
        <f>AF2*附件!$C$42+AG2*附件!$C$43+AH2*附件!$C$44</f>
        <v>9.8039215686274517</v>
      </c>
    </row>
    <row r="3" spans="1:37" ht="23.25" customHeight="1" x14ac:dyDescent="0.2">
      <c r="A3" s="22">
        <v>14300</v>
      </c>
      <c r="B3" s="29" t="s">
        <v>919</v>
      </c>
      <c r="C3" s="1" t="s">
        <v>916</v>
      </c>
      <c r="D3" s="1" t="s">
        <v>920</v>
      </c>
      <c r="E3" s="1">
        <v>6</v>
      </c>
      <c r="F3" s="1">
        <v>55</v>
      </c>
      <c r="G3" s="1">
        <v>108</v>
      </c>
      <c r="H3" s="1">
        <v>3</v>
      </c>
      <c r="I3" s="1">
        <v>31.6</v>
      </c>
      <c r="J3" s="1">
        <v>27.81</v>
      </c>
      <c r="K3" s="1">
        <v>80</v>
      </c>
      <c r="L3" s="1">
        <v>0</v>
      </c>
      <c r="M3" s="1">
        <v>12</v>
      </c>
      <c r="N3" s="1">
        <v>0</v>
      </c>
      <c r="O3" s="1" t="s">
        <v>40</v>
      </c>
      <c r="P3" s="1">
        <v>50</v>
      </c>
      <c r="Q3" s="1" t="s">
        <v>21</v>
      </c>
      <c r="R3" s="1">
        <v>105</v>
      </c>
      <c r="S3" s="1">
        <v>105</v>
      </c>
      <c r="T3" s="1">
        <v>0</v>
      </c>
      <c r="U3" s="1">
        <v>1.4</v>
      </c>
      <c r="V3" s="1">
        <v>1.1000000000000001</v>
      </c>
      <c r="W3" s="1">
        <v>0.9</v>
      </c>
      <c r="X3" s="1" t="s">
        <v>1147</v>
      </c>
      <c r="Y3" s="1"/>
      <c r="Z3" s="1"/>
      <c r="AA3" s="1"/>
      <c r="AB3" s="28">
        <f>_xlfn.IFNA(VLOOKUP(D3,附件!$B$19:$C$21,2,FALSE)+附件!$C$23,0)+T3+J3*((200/(附件!$C$25+100))^0.5)</f>
        <v>27.81</v>
      </c>
      <c r="AC3" s="28">
        <f t="shared" si="0"/>
        <v>11.650485436893204</v>
      </c>
      <c r="AD3" s="28">
        <f t="shared" si="1"/>
        <v>12.233009708737864</v>
      </c>
      <c r="AE3" s="28">
        <f t="shared" si="2"/>
        <v>340.2</v>
      </c>
      <c r="AF3" s="28">
        <f t="shared" si="3"/>
        <v>17.126213592233007</v>
      </c>
      <c r="AG3" s="28">
        <f t="shared" si="4"/>
        <v>13.456310679611651</v>
      </c>
      <c r="AH3" s="28">
        <f t="shared" si="5"/>
        <v>11.009708737864077</v>
      </c>
      <c r="AI3" s="28">
        <f>AF3*附件!$C$32+AG3*附件!$C$33+AH3*附件!$C$34</f>
        <v>13.823300970873785</v>
      </c>
      <c r="AJ3" s="28">
        <f>AF3*附件!$C$37+AG3*附件!$C$38+AH3*附件!$C$39</f>
        <v>15.046601941747571</v>
      </c>
      <c r="AK3" s="28">
        <f>AF3*附件!$C$42+AG3*附件!$C$43+AH3*附件!$C$44</f>
        <v>12.6</v>
      </c>
    </row>
    <row r="4" spans="1:37" ht="23.25" customHeight="1" x14ac:dyDescent="0.2">
      <c r="A4" s="22">
        <v>21400</v>
      </c>
      <c r="B4" s="29" t="s">
        <v>77</v>
      </c>
      <c r="C4" s="1" t="s">
        <v>921</v>
      </c>
      <c r="D4" s="1" t="s">
        <v>917</v>
      </c>
      <c r="E4" s="1">
        <v>11</v>
      </c>
      <c r="F4" s="1">
        <v>4</v>
      </c>
      <c r="G4" s="1">
        <v>15</v>
      </c>
      <c r="H4" s="1">
        <v>4</v>
      </c>
      <c r="I4" s="1">
        <v>1.7</v>
      </c>
      <c r="J4" s="1">
        <v>1.44</v>
      </c>
      <c r="K4" s="1">
        <v>50</v>
      </c>
      <c r="L4" s="1">
        <v>0</v>
      </c>
      <c r="M4" s="1">
        <v>25</v>
      </c>
      <c r="N4" s="1">
        <v>0</v>
      </c>
      <c r="O4" s="1" t="s">
        <v>14</v>
      </c>
      <c r="P4" s="1">
        <v>360</v>
      </c>
      <c r="Q4" s="1" t="s">
        <v>15</v>
      </c>
      <c r="R4" s="1">
        <v>125</v>
      </c>
      <c r="S4" s="1">
        <v>130</v>
      </c>
      <c r="T4" s="1">
        <v>0.1</v>
      </c>
      <c r="U4" s="1">
        <v>1</v>
      </c>
      <c r="V4" s="1">
        <v>0.5</v>
      </c>
      <c r="W4" s="1">
        <v>0.2</v>
      </c>
      <c r="X4" s="1" t="s">
        <v>1146</v>
      </c>
      <c r="Y4" s="1"/>
      <c r="Z4" s="1"/>
      <c r="AA4" s="1"/>
      <c r="AB4" s="28">
        <f>_xlfn.IFNA(VLOOKUP(D4,附件!$B$19:$C$21,2,FALSE)+附件!$C$23,0)+T4+J4*((200/(附件!$C$25+100))^0.5)</f>
        <v>1.7999999999999998</v>
      </c>
      <c r="AC4" s="28">
        <f t="shared" si="0"/>
        <v>33.333333333333336</v>
      </c>
      <c r="AD4" s="28">
        <f t="shared" si="1"/>
        <v>43.333333333333343</v>
      </c>
      <c r="AE4" s="28">
        <f t="shared" si="2"/>
        <v>78</v>
      </c>
      <c r="AF4" s="28">
        <f t="shared" si="3"/>
        <v>43.333333333333343</v>
      </c>
      <c r="AG4" s="28">
        <f t="shared" si="4"/>
        <v>21.666666666666671</v>
      </c>
      <c r="AH4" s="28">
        <f t="shared" si="5"/>
        <v>8.6666666666666696</v>
      </c>
      <c r="AI4" s="28">
        <f>AF4*附件!$C$32+AG4*附件!$C$33+AH4*附件!$C$34</f>
        <v>24.266666666666673</v>
      </c>
      <c r="AJ4" s="28">
        <f>AF4*附件!$C$37+AG4*附件!$C$38+AH4*附件!$C$39</f>
        <v>31.20000000000001</v>
      </c>
      <c r="AK4" s="28">
        <f>AF4*附件!$C$42+AG4*附件!$C$43+AH4*附件!$C$44</f>
        <v>17.333333333333339</v>
      </c>
    </row>
    <row r="5" spans="1:37" ht="23.25" customHeight="1" x14ac:dyDescent="0.2">
      <c r="A5" s="22">
        <v>21400</v>
      </c>
      <c r="B5" s="29" t="s">
        <v>1006</v>
      </c>
      <c r="C5" s="1" t="s">
        <v>921</v>
      </c>
      <c r="D5" s="1" t="s">
        <v>917</v>
      </c>
      <c r="E5" s="1">
        <v>11</v>
      </c>
      <c r="F5" s="1">
        <v>4</v>
      </c>
      <c r="G5" s="1">
        <v>15</v>
      </c>
      <c r="H5" s="1">
        <v>4</v>
      </c>
      <c r="I5" s="1">
        <v>1.7</v>
      </c>
      <c r="J5" s="1">
        <v>1.44</v>
      </c>
      <c r="K5" s="1">
        <v>50</v>
      </c>
      <c r="L5" s="1">
        <v>0</v>
      </c>
      <c r="M5" s="1">
        <v>25</v>
      </c>
      <c r="N5" s="1">
        <v>0</v>
      </c>
      <c r="O5" s="1" t="s">
        <v>14</v>
      </c>
      <c r="P5" s="1">
        <v>360</v>
      </c>
      <c r="Q5" s="1" t="s">
        <v>15</v>
      </c>
      <c r="R5" s="1">
        <v>125</v>
      </c>
      <c r="S5" s="1">
        <v>125</v>
      </c>
      <c r="T5" s="1">
        <v>0.1</v>
      </c>
      <c r="U5" s="1">
        <v>1</v>
      </c>
      <c r="V5" s="1">
        <v>0.5</v>
      </c>
      <c r="W5" s="1">
        <v>0.2</v>
      </c>
      <c r="X5" s="1" t="s">
        <v>1146</v>
      </c>
      <c r="Y5" s="1"/>
      <c r="Z5" s="1"/>
      <c r="AA5" s="1"/>
      <c r="AB5" s="28">
        <f>_xlfn.IFNA(VLOOKUP(D5,附件!$B$19:$C$21,2,FALSE)+附件!$C$23,0)+T5+J5*((200/(附件!$C$25+100))^0.5)</f>
        <v>1.7999999999999998</v>
      </c>
      <c r="AC5" s="28">
        <f t="shared" si="0"/>
        <v>33.333333333333336</v>
      </c>
      <c r="AD5" s="28">
        <f t="shared" si="1"/>
        <v>41.666666666666671</v>
      </c>
      <c r="AE5" s="28">
        <f t="shared" si="2"/>
        <v>75</v>
      </c>
      <c r="AF5" s="28">
        <f t="shared" si="3"/>
        <v>41.666666666666671</v>
      </c>
      <c r="AG5" s="28">
        <f t="shared" si="4"/>
        <v>20.833333333333336</v>
      </c>
      <c r="AH5" s="28">
        <f t="shared" si="5"/>
        <v>8.3333333333333339</v>
      </c>
      <c r="AI5" s="28">
        <f>AF5*附件!$C$32+AG5*附件!$C$33+AH5*附件!$C$34</f>
        <v>23.333333333333336</v>
      </c>
      <c r="AJ5" s="28">
        <f>AF5*附件!$C$37+AG5*附件!$C$38+AH5*附件!$C$39</f>
        <v>30.000000000000004</v>
      </c>
      <c r="AK5" s="28">
        <f>AF5*附件!$C$42+AG5*附件!$C$43+AH5*附件!$C$44</f>
        <v>16.666666666666668</v>
      </c>
    </row>
    <row r="6" spans="1:37" ht="23.25" customHeight="1" x14ac:dyDescent="0.2">
      <c r="A6" s="22">
        <v>55480</v>
      </c>
      <c r="B6" s="29" t="s">
        <v>666</v>
      </c>
      <c r="C6" s="1" t="s">
        <v>916</v>
      </c>
      <c r="D6" s="1" t="s">
        <v>920</v>
      </c>
      <c r="E6" s="1">
        <v>7</v>
      </c>
      <c r="F6" s="1">
        <v>34</v>
      </c>
      <c r="G6" s="1">
        <v>80</v>
      </c>
      <c r="H6" s="1">
        <v>3</v>
      </c>
      <c r="I6" s="1">
        <v>27.27</v>
      </c>
      <c r="J6" s="1">
        <v>24.08</v>
      </c>
      <c r="K6" s="1">
        <v>80</v>
      </c>
      <c r="L6" s="1">
        <v>0</v>
      </c>
      <c r="M6" s="1">
        <v>12</v>
      </c>
      <c r="N6" s="1">
        <v>0</v>
      </c>
      <c r="O6" s="1" t="s">
        <v>40</v>
      </c>
      <c r="P6" s="1">
        <v>50</v>
      </c>
      <c r="Q6" s="1" t="s">
        <v>45</v>
      </c>
      <c r="R6" s="1">
        <v>105</v>
      </c>
      <c r="S6" s="1">
        <v>109</v>
      </c>
      <c r="T6" s="1">
        <v>0</v>
      </c>
      <c r="U6" s="1">
        <v>0.45</v>
      </c>
      <c r="V6" s="1">
        <v>1.3</v>
      </c>
      <c r="W6" s="1">
        <v>1.1000000000000001</v>
      </c>
      <c r="X6" s="1" t="s">
        <v>1148</v>
      </c>
      <c r="Y6" s="1"/>
      <c r="Z6" s="1"/>
      <c r="AA6" s="1"/>
      <c r="AB6" s="28">
        <f>_xlfn.IFNA(VLOOKUP(D6,附件!$B$19:$C$21,2,FALSE)+附件!$C$23,0)+T6+J6*((200/(附件!$C$25+100))^0.5)</f>
        <v>24.08</v>
      </c>
      <c r="AC6" s="28">
        <f t="shared" si="0"/>
        <v>9.9667774086378742</v>
      </c>
      <c r="AD6" s="28">
        <f t="shared" si="1"/>
        <v>10.863787375415283</v>
      </c>
      <c r="AE6" s="28">
        <f t="shared" si="2"/>
        <v>261.60000000000002</v>
      </c>
      <c r="AF6" s="28">
        <f t="shared" si="3"/>
        <v>4.8887043189368775</v>
      </c>
      <c r="AG6" s="28">
        <f t="shared" si="4"/>
        <v>14.122923588039869</v>
      </c>
      <c r="AH6" s="28">
        <f t="shared" si="5"/>
        <v>11.950166112956813</v>
      </c>
      <c r="AI6" s="28">
        <f>AF6*附件!$C$32+AG6*附件!$C$33+AH6*附件!$C$34</f>
        <v>10.700830564784056</v>
      </c>
      <c r="AJ6" s="28">
        <f>AF6*附件!$C$37+AG6*附件!$C$38+AH6*附件!$C$39</f>
        <v>9.2885382059800676</v>
      </c>
      <c r="AK6" s="28">
        <f>AF6*附件!$C$42+AG6*附件!$C$43+AH6*附件!$C$44</f>
        <v>12.113122923588042</v>
      </c>
    </row>
    <row r="7" spans="1:37" ht="23.25" customHeight="1" x14ac:dyDescent="0.2">
      <c r="A7" s="22">
        <v>21460</v>
      </c>
      <c r="B7" s="29" t="s">
        <v>922</v>
      </c>
      <c r="C7" s="1" t="s">
        <v>923</v>
      </c>
      <c r="D7" s="1" t="s">
        <v>917</v>
      </c>
      <c r="E7" s="1">
        <v>13</v>
      </c>
      <c r="F7" s="1">
        <v>6</v>
      </c>
      <c r="G7" s="1">
        <v>17</v>
      </c>
      <c r="H7" s="1">
        <v>4</v>
      </c>
      <c r="I7" s="1">
        <v>1.73</v>
      </c>
      <c r="J7" s="1">
        <v>1.46</v>
      </c>
      <c r="K7" s="1">
        <v>50</v>
      </c>
      <c r="L7" s="1">
        <v>0</v>
      </c>
      <c r="M7" s="1">
        <v>20</v>
      </c>
      <c r="N7" s="1">
        <v>25</v>
      </c>
      <c r="O7" s="1" t="s">
        <v>14</v>
      </c>
      <c r="P7" s="1">
        <v>360</v>
      </c>
      <c r="Q7" s="1" t="s">
        <v>15</v>
      </c>
      <c r="R7" s="1">
        <v>125</v>
      </c>
      <c r="S7" s="1">
        <v>148</v>
      </c>
      <c r="T7" s="1">
        <v>0.1</v>
      </c>
      <c r="U7" s="1">
        <v>1</v>
      </c>
      <c r="V7" s="1">
        <v>0.5</v>
      </c>
      <c r="W7" s="1">
        <v>0.2</v>
      </c>
      <c r="X7" s="1" t="s">
        <v>1146</v>
      </c>
      <c r="Y7" s="1"/>
      <c r="Z7" s="1"/>
      <c r="AA7" s="1"/>
      <c r="AB7" s="28">
        <f>_xlfn.IFNA(VLOOKUP(D7,附件!$B$19:$C$21,2,FALSE)+附件!$C$23,0)+T7+J7*((200/(附件!$C$25+100))^0.5)</f>
        <v>1.8199999999999998</v>
      </c>
      <c r="AC7" s="28">
        <f t="shared" si="0"/>
        <v>37.362637362637365</v>
      </c>
      <c r="AD7" s="28">
        <f t="shared" si="1"/>
        <v>55.296703296703299</v>
      </c>
      <c r="AE7" s="28">
        <f t="shared" si="2"/>
        <v>100.64</v>
      </c>
      <c r="AF7" s="28">
        <f t="shared" si="3"/>
        <v>55.296703296703299</v>
      </c>
      <c r="AG7" s="28">
        <f t="shared" si="4"/>
        <v>27.64835164835165</v>
      </c>
      <c r="AH7" s="28">
        <f t="shared" si="5"/>
        <v>11.059340659340661</v>
      </c>
      <c r="AI7" s="28">
        <f>AF7*附件!$C$32+AG7*附件!$C$33+AH7*附件!$C$34</f>
        <v>30.966153846153848</v>
      </c>
      <c r="AJ7" s="28">
        <f>AF7*附件!$C$37+AG7*附件!$C$38+AH7*附件!$C$39</f>
        <v>39.813626373626377</v>
      </c>
      <c r="AK7" s="28">
        <f>AF7*附件!$C$42+AG7*附件!$C$43+AH7*附件!$C$44</f>
        <v>22.118681318681322</v>
      </c>
    </row>
    <row r="8" spans="1:37" ht="23.25" customHeight="1" x14ac:dyDescent="0.2">
      <c r="A8" s="22">
        <v>21460</v>
      </c>
      <c r="B8" s="29" t="s">
        <v>1007</v>
      </c>
      <c r="C8" s="1" t="s">
        <v>923</v>
      </c>
      <c r="D8" s="1" t="s">
        <v>917</v>
      </c>
      <c r="E8" s="1">
        <v>13</v>
      </c>
      <c r="F8" s="1">
        <v>6</v>
      </c>
      <c r="G8" s="1">
        <v>17</v>
      </c>
      <c r="H8" s="1">
        <v>4</v>
      </c>
      <c r="I8" s="1">
        <v>1.73</v>
      </c>
      <c r="J8" s="1">
        <v>1.46</v>
      </c>
      <c r="K8" s="1">
        <v>50</v>
      </c>
      <c r="L8" s="1">
        <v>0</v>
      </c>
      <c r="M8" s="1">
        <v>20</v>
      </c>
      <c r="N8" s="1">
        <v>25</v>
      </c>
      <c r="O8" s="1" t="s">
        <v>14</v>
      </c>
      <c r="P8" s="1">
        <v>360</v>
      </c>
      <c r="Q8" s="1" t="s">
        <v>15</v>
      </c>
      <c r="R8" s="1">
        <v>125</v>
      </c>
      <c r="S8" s="1">
        <v>125</v>
      </c>
      <c r="T8" s="1">
        <v>0.1</v>
      </c>
      <c r="U8" s="1">
        <v>1</v>
      </c>
      <c r="V8" s="1">
        <v>0.5</v>
      </c>
      <c r="W8" s="1">
        <v>0.2</v>
      </c>
      <c r="X8" s="1" t="s">
        <v>1146</v>
      </c>
      <c r="Y8" s="1"/>
      <c r="Z8" s="1"/>
      <c r="AA8" s="1"/>
      <c r="AB8" s="28">
        <f>_xlfn.IFNA(VLOOKUP(D8,附件!$B$19:$C$21,2,FALSE)+附件!$C$23,0)+T8+J8*((200/(附件!$C$25+100))^0.5)</f>
        <v>1.8199999999999998</v>
      </c>
      <c r="AC8" s="28">
        <f t="shared" si="0"/>
        <v>37.362637362637365</v>
      </c>
      <c r="AD8" s="28">
        <f t="shared" si="1"/>
        <v>46.703296703296708</v>
      </c>
      <c r="AE8" s="28">
        <f t="shared" si="2"/>
        <v>85</v>
      </c>
      <c r="AF8" s="28">
        <f t="shared" si="3"/>
        <v>46.703296703296708</v>
      </c>
      <c r="AG8" s="28">
        <f t="shared" si="4"/>
        <v>23.351648351648354</v>
      </c>
      <c r="AH8" s="28">
        <f t="shared" si="5"/>
        <v>9.3406593406593412</v>
      </c>
      <c r="AI8" s="28">
        <f>AF8*附件!$C$32+AG8*附件!$C$33+AH8*附件!$C$34</f>
        <v>26.153846153846157</v>
      </c>
      <c r="AJ8" s="28">
        <f>AF8*附件!$C$37+AG8*附件!$C$38+AH8*附件!$C$39</f>
        <v>33.626373626373628</v>
      </c>
      <c r="AK8" s="28">
        <f>AF8*附件!$C$42+AG8*附件!$C$43+AH8*附件!$C$44</f>
        <v>18.681318681318682</v>
      </c>
    </row>
    <row r="9" spans="1:37" ht="23.25" customHeight="1" x14ac:dyDescent="0.2">
      <c r="A9" s="22">
        <v>14300</v>
      </c>
      <c r="B9" s="29" t="s">
        <v>924</v>
      </c>
      <c r="C9" s="1" t="s">
        <v>921</v>
      </c>
      <c r="D9" s="1" t="s">
        <v>920</v>
      </c>
      <c r="E9" s="1">
        <v>11</v>
      </c>
      <c r="F9" s="1">
        <v>60</v>
      </c>
      <c r="G9" s="1">
        <v>156</v>
      </c>
      <c r="H9" s="1">
        <v>3</v>
      </c>
      <c r="I9" s="1">
        <v>30.02</v>
      </c>
      <c r="J9" s="1">
        <v>24.02</v>
      </c>
      <c r="K9" s="1">
        <v>80</v>
      </c>
      <c r="L9" s="1">
        <v>0</v>
      </c>
      <c r="M9" s="1">
        <v>25</v>
      </c>
      <c r="N9" s="1">
        <v>0</v>
      </c>
      <c r="O9" s="1" t="s">
        <v>40</v>
      </c>
      <c r="P9" s="1">
        <v>50</v>
      </c>
      <c r="Q9" s="1" t="s">
        <v>21</v>
      </c>
      <c r="R9" s="1">
        <v>105</v>
      </c>
      <c r="S9" s="1">
        <v>109</v>
      </c>
      <c r="T9" s="1">
        <v>0</v>
      </c>
      <c r="U9" s="1">
        <v>1.4</v>
      </c>
      <c r="V9" s="1">
        <v>1.1000000000000001</v>
      </c>
      <c r="W9" s="1">
        <v>0.9</v>
      </c>
      <c r="X9" s="1" t="s">
        <v>1147</v>
      </c>
      <c r="Y9" s="1"/>
      <c r="Z9" s="1"/>
      <c r="AA9" s="1"/>
      <c r="AB9" s="28">
        <f>_xlfn.IFNA(VLOOKUP(D9,附件!$B$19:$C$21,2,FALSE)+附件!$C$23,0)+T9+J9*((200/(附件!$C$25+100))^0.5)</f>
        <v>24.02</v>
      </c>
      <c r="AC9" s="28">
        <f t="shared" si="0"/>
        <v>19.483763530391339</v>
      </c>
      <c r="AD9" s="28">
        <f t="shared" si="1"/>
        <v>21.237302248126561</v>
      </c>
      <c r="AE9" s="28">
        <f t="shared" si="2"/>
        <v>510.12</v>
      </c>
      <c r="AF9" s="28">
        <f t="shared" si="3"/>
        <v>29.732223147377184</v>
      </c>
      <c r="AG9" s="28">
        <f t="shared" si="4"/>
        <v>23.361032472939218</v>
      </c>
      <c r="AH9" s="28">
        <f t="shared" si="5"/>
        <v>19.113572023313907</v>
      </c>
      <c r="AI9" s="28">
        <f>AF9*附件!$C$32+AG9*附件!$C$33+AH9*附件!$C$34</f>
        <v>23.998151540383013</v>
      </c>
      <c r="AJ9" s="28">
        <f>AF9*附件!$C$37+AG9*附件!$C$38+AH9*附件!$C$39</f>
        <v>26.121881765195671</v>
      </c>
      <c r="AK9" s="28">
        <f>AF9*附件!$C$42+AG9*附件!$C$43+AH9*附件!$C$44</f>
        <v>21.874421315570359</v>
      </c>
    </row>
    <row r="10" spans="1:37" ht="23.25" customHeight="1" x14ac:dyDescent="0.2">
      <c r="A10" s="22">
        <v>14300</v>
      </c>
      <c r="B10" s="29" t="s">
        <v>1008</v>
      </c>
      <c r="C10" s="1" t="s">
        <v>921</v>
      </c>
      <c r="D10" s="1" t="s">
        <v>920</v>
      </c>
      <c r="E10" s="1">
        <v>11</v>
      </c>
      <c r="F10" s="1">
        <v>60</v>
      </c>
      <c r="G10" s="1">
        <v>156</v>
      </c>
      <c r="H10" s="1">
        <v>3</v>
      </c>
      <c r="I10" s="1">
        <v>30.02</v>
      </c>
      <c r="J10" s="1">
        <v>24.02</v>
      </c>
      <c r="K10" s="1">
        <v>80</v>
      </c>
      <c r="L10" s="1">
        <v>0</v>
      </c>
      <c r="M10" s="1">
        <v>25</v>
      </c>
      <c r="N10" s="1">
        <v>0</v>
      </c>
      <c r="O10" s="1" t="s">
        <v>40</v>
      </c>
      <c r="P10" s="1">
        <v>50</v>
      </c>
      <c r="Q10" s="1" t="s">
        <v>21</v>
      </c>
      <c r="R10" s="1">
        <v>105</v>
      </c>
      <c r="S10" s="1">
        <v>105</v>
      </c>
      <c r="T10" s="1">
        <v>0</v>
      </c>
      <c r="U10" s="1">
        <v>1.4</v>
      </c>
      <c r="V10" s="1">
        <v>1.1000000000000001</v>
      </c>
      <c r="W10" s="1">
        <v>0.9</v>
      </c>
      <c r="X10" s="1" t="s">
        <v>1147</v>
      </c>
      <c r="Y10" s="1"/>
      <c r="Z10" s="1"/>
      <c r="AA10" s="1"/>
      <c r="AB10" s="28">
        <f>_xlfn.IFNA(VLOOKUP(D10,附件!$B$19:$C$21,2,FALSE)+附件!$C$23,0)+T10+J10*((200/(附件!$C$25+100))^0.5)</f>
        <v>24.02</v>
      </c>
      <c r="AC10" s="28">
        <f t="shared" si="0"/>
        <v>19.483763530391339</v>
      </c>
      <c r="AD10" s="28">
        <f t="shared" si="1"/>
        <v>20.457951706910904</v>
      </c>
      <c r="AE10" s="28">
        <f t="shared" si="2"/>
        <v>491.4</v>
      </c>
      <c r="AF10" s="28">
        <f t="shared" si="3"/>
        <v>28.641132389675263</v>
      </c>
      <c r="AG10" s="28">
        <f t="shared" si="4"/>
        <v>22.503746877601998</v>
      </c>
      <c r="AH10" s="28">
        <f t="shared" si="5"/>
        <v>18.412156536219815</v>
      </c>
      <c r="AI10" s="28">
        <f>AF10*附件!$C$32+AG10*附件!$C$33+AH10*附件!$C$34</f>
        <v>23.117485428809324</v>
      </c>
      <c r="AJ10" s="28">
        <f>AF10*附件!$C$37+AG10*附件!$C$38+AH10*附件!$C$39</f>
        <v>25.163280599500411</v>
      </c>
      <c r="AK10" s="28">
        <f>AF10*附件!$C$42+AG10*附件!$C$43+AH10*附件!$C$44</f>
        <v>21.071690258118231</v>
      </c>
    </row>
    <row r="11" spans="1:37" ht="23.25" customHeight="1" x14ac:dyDescent="0.2">
      <c r="A11" s="22">
        <v>85440</v>
      </c>
      <c r="B11" s="29" t="s">
        <v>659</v>
      </c>
      <c r="C11" s="1" t="s">
        <v>916</v>
      </c>
      <c r="D11" s="1" t="s">
        <v>925</v>
      </c>
      <c r="E11" s="1">
        <v>7</v>
      </c>
      <c r="F11" s="1">
        <v>8</v>
      </c>
      <c r="G11" s="1">
        <v>14</v>
      </c>
      <c r="H11" s="1">
        <v>4</v>
      </c>
      <c r="I11" s="1">
        <v>3.23</v>
      </c>
      <c r="J11" s="1">
        <v>2.83</v>
      </c>
      <c r="K11" s="1">
        <v>55</v>
      </c>
      <c r="L11" s="1">
        <v>28</v>
      </c>
      <c r="M11" s="1">
        <v>12</v>
      </c>
      <c r="N11" s="1">
        <v>0</v>
      </c>
      <c r="O11" s="1" t="s">
        <v>14</v>
      </c>
      <c r="P11" s="1">
        <v>120</v>
      </c>
      <c r="Q11" s="1" t="s">
        <v>15</v>
      </c>
      <c r="R11" s="1">
        <v>110</v>
      </c>
      <c r="S11" s="1">
        <v>114</v>
      </c>
      <c r="T11" s="1">
        <v>0</v>
      </c>
      <c r="U11" s="1">
        <v>1</v>
      </c>
      <c r="V11" s="1">
        <v>0.75</v>
      </c>
      <c r="W11" s="1">
        <v>0.4</v>
      </c>
      <c r="X11" s="1" t="s">
        <v>1149</v>
      </c>
      <c r="Y11" s="1"/>
      <c r="Z11" s="1"/>
      <c r="AA11" s="1"/>
      <c r="AB11" s="28">
        <f>_xlfn.IFNA(VLOOKUP(D11,附件!$B$19:$C$21,2,FALSE)+附件!$C$23,0)+T11+J11*((200/(附件!$C$25+100))^0.5)</f>
        <v>3.1100000000000003</v>
      </c>
      <c r="AC11" s="28">
        <f t="shared" si="0"/>
        <v>18.0064308681672</v>
      </c>
      <c r="AD11" s="28">
        <f t="shared" si="1"/>
        <v>20.527331189710608</v>
      </c>
      <c r="AE11" s="28">
        <f t="shared" si="2"/>
        <v>63.84</v>
      </c>
      <c r="AF11" s="28">
        <f t="shared" si="3"/>
        <v>20.527331189710608</v>
      </c>
      <c r="AG11" s="28">
        <f t="shared" si="4"/>
        <v>15.395498392282956</v>
      </c>
      <c r="AH11" s="28">
        <f t="shared" si="5"/>
        <v>8.2109324758842437</v>
      </c>
      <c r="AI11" s="28">
        <f>AF11*附件!$C$32+AG11*附件!$C$33+AH11*附件!$C$34</f>
        <v>14.77967845659164</v>
      </c>
      <c r="AJ11" s="28">
        <f>AF11*附件!$C$37+AG11*附件!$C$38+AH11*附件!$C$39</f>
        <v>17.242958199356913</v>
      </c>
      <c r="AK11" s="28">
        <f>AF11*附件!$C$42+AG11*附件!$C$43+AH11*附件!$C$44</f>
        <v>12.316398713826366</v>
      </c>
    </row>
    <row r="12" spans="1:37" ht="23.25" customHeight="1" x14ac:dyDescent="0.2">
      <c r="A12" s="22">
        <v>21200</v>
      </c>
      <c r="B12" s="29" t="s">
        <v>50</v>
      </c>
      <c r="C12" s="1" t="s">
        <v>916</v>
      </c>
      <c r="D12" s="1" t="s">
        <v>917</v>
      </c>
      <c r="E12" s="1">
        <v>6</v>
      </c>
      <c r="F12" s="1">
        <v>3</v>
      </c>
      <c r="G12" s="1">
        <v>7</v>
      </c>
      <c r="H12" s="1">
        <v>3</v>
      </c>
      <c r="I12" s="1">
        <v>3.33</v>
      </c>
      <c r="J12" s="1">
        <v>3.13</v>
      </c>
      <c r="K12" s="1">
        <v>50</v>
      </c>
      <c r="L12" s="1">
        <v>25</v>
      </c>
      <c r="M12" s="1">
        <v>12</v>
      </c>
      <c r="N12" s="1">
        <v>0</v>
      </c>
      <c r="O12" s="1" t="s">
        <v>14</v>
      </c>
      <c r="P12" s="1">
        <v>360</v>
      </c>
      <c r="Q12" s="1" t="s">
        <v>15</v>
      </c>
      <c r="R12" s="1">
        <v>125</v>
      </c>
      <c r="S12" s="1">
        <v>125</v>
      </c>
      <c r="T12" s="1">
        <v>0.3</v>
      </c>
      <c r="U12" s="1">
        <v>1</v>
      </c>
      <c r="V12" s="1">
        <v>0.5</v>
      </c>
      <c r="W12" s="1">
        <v>0.2</v>
      </c>
      <c r="X12" s="1" t="s">
        <v>1146</v>
      </c>
      <c r="Y12" s="1"/>
      <c r="Z12" s="1"/>
      <c r="AA12" s="1"/>
      <c r="AB12" s="28">
        <f>_xlfn.IFNA(VLOOKUP(D12,附件!$B$19:$C$21,2,FALSE)+附件!$C$23,0)+T12+J12*((200/(附件!$C$25+100))^0.5)</f>
        <v>3.69</v>
      </c>
      <c r="AC12" s="28">
        <f t="shared" si="0"/>
        <v>5.691056910569106</v>
      </c>
      <c r="AD12" s="28">
        <f t="shared" si="1"/>
        <v>7.1138211382113816</v>
      </c>
      <c r="AE12" s="28">
        <f t="shared" si="2"/>
        <v>26.25</v>
      </c>
      <c r="AF12" s="28">
        <f t="shared" si="3"/>
        <v>7.1138211382113816</v>
      </c>
      <c r="AG12" s="28">
        <f t="shared" si="4"/>
        <v>3.5569105691056908</v>
      </c>
      <c r="AH12" s="28">
        <f t="shared" si="5"/>
        <v>1.4227642276422765</v>
      </c>
      <c r="AI12" s="28">
        <f>AF12*附件!$C$32+AG12*附件!$C$33+AH12*附件!$C$34</f>
        <v>3.9837398373983737</v>
      </c>
      <c r="AJ12" s="28">
        <f>AF12*附件!$C$37+AG12*附件!$C$38+AH12*附件!$C$39</f>
        <v>5.1219512195121952</v>
      </c>
      <c r="AK12" s="28">
        <f>AF12*附件!$C$42+AG12*附件!$C$43+AH12*附件!$C$44</f>
        <v>2.845528455284553</v>
      </c>
    </row>
    <row r="13" spans="1:37" ht="23.25" customHeight="1" x14ac:dyDescent="0.2">
      <c r="A13" s="22">
        <v>14200</v>
      </c>
      <c r="B13" s="29" t="s">
        <v>926</v>
      </c>
      <c r="C13" s="1" t="s">
        <v>916</v>
      </c>
      <c r="D13" s="1" t="s">
        <v>920</v>
      </c>
      <c r="E13" s="1">
        <v>6</v>
      </c>
      <c r="F13" s="1">
        <v>53</v>
      </c>
      <c r="G13" s="1">
        <v>106</v>
      </c>
      <c r="H13" s="1">
        <v>2</v>
      </c>
      <c r="I13" s="1">
        <v>25.41</v>
      </c>
      <c r="J13" s="1">
        <v>23.01</v>
      </c>
      <c r="K13" s="1">
        <v>80</v>
      </c>
      <c r="L13" s="1">
        <v>0</v>
      </c>
      <c r="M13" s="1">
        <v>12</v>
      </c>
      <c r="N13" s="1">
        <v>0</v>
      </c>
      <c r="O13" s="1" t="s">
        <v>40</v>
      </c>
      <c r="P13" s="1">
        <v>50</v>
      </c>
      <c r="Q13" s="1" t="s">
        <v>45</v>
      </c>
      <c r="R13" s="1">
        <v>110</v>
      </c>
      <c r="S13" s="1">
        <v>110</v>
      </c>
      <c r="T13" s="1">
        <v>0</v>
      </c>
      <c r="U13" s="1">
        <v>0.45</v>
      </c>
      <c r="V13" s="1">
        <v>1.3</v>
      </c>
      <c r="W13" s="1">
        <v>1.1000000000000001</v>
      </c>
      <c r="X13" s="1" t="s">
        <v>1147</v>
      </c>
      <c r="Y13" s="1"/>
      <c r="Z13" s="1"/>
      <c r="AA13" s="1"/>
      <c r="AB13" s="28">
        <f>_xlfn.IFNA(VLOOKUP(D13,附件!$B$19:$C$21,2,FALSE)+附件!$C$23,0)+T13+J13*((200/(附件!$C$25+100))^0.5)</f>
        <v>23.01</v>
      </c>
      <c r="AC13" s="28">
        <f t="shared" si="0"/>
        <v>9.2133854845719245</v>
      </c>
      <c r="AD13" s="28">
        <f t="shared" si="1"/>
        <v>10.134724033029118</v>
      </c>
      <c r="AE13" s="28">
        <f t="shared" si="2"/>
        <v>233.2</v>
      </c>
      <c r="AF13" s="28">
        <f t="shared" si="3"/>
        <v>4.5606258148631031</v>
      </c>
      <c r="AG13" s="28">
        <f t="shared" si="4"/>
        <v>13.175141242937853</v>
      </c>
      <c r="AH13" s="28">
        <f t="shared" si="5"/>
        <v>11.148196436332031</v>
      </c>
      <c r="AI13" s="28">
        <f>AF13*附件!$C$32+AG13*附件!$C$33+AH13*附件!$C$34</f>
        <v>9.9827031725336806</v>
      </c>
      <c r="AJ13" s="28">
        <f>AF13*附件!$C$37+AG13*附件!$C$38+AH13*附件!$C$39</f>
        <v>8.6651890482398954</v>
      </c>
      <c r="AK13" s="28">
        <f>AF13*附件!$C$42+AG13*附件!$C$43+AH13*附件!$C$44</f>
        <v>11.300217296827466</v>
      </c>
    </row>
    <row r="14" spans="1:37" ht="23.25" customHeight="1" x14ac:dyDescent="0.2">
      <c r="A14" s="22">
        <v>14360</v>
      </c>
      <c r="B14" s="29" t="s">
        <v>927</v>
      </c>
      <c r="C14" s="1" t="s">
        <v>923</v>
      </c>
      <c r="D14" s="1" t="s">
        <v>920</v>
      </c>
      <c r="E14" s="1">
        <v>13</v>
      </c>
      <c r="F14" s="1">
        <v>58</v>
      </c>
      <c r="G14" s="1">
        <v>154</v>
      </c>
      <c r="H14" s="1">
        <v>3</v>
      </c>
      <c r="I14" s="1">
        <v>30.19</v>
      </c>
      <c r="J14" s="1">
        <v>24.21</v>
      </c>
      <c r="K14" s="1">
        <v>80</v>
      </c>
      <c r="L14" s="1">
        <v>0</v>
      </c>
      <c r="M14" s="1">
        <v>45</v>
      </c>
      <c r="N14" s="1">
        <v>0</v>
      </c>
      <c r="O14" s="1" t="s">
        <v>40</v>
      </c>
      <c r="P14" s="1">
        <v>50</v>
      </c>
      <c r="Q14" s="1" t="s">
        <v>45</v>
      </c>
      <c r="R14" s="1">
        <v>105</v>
      </c>
      <c r="S14" s="1">
        <v>124</v>
      </c>
      <c r="T14" s="1">
        <v>0</v>
      </c>
      <c r="U14" s="1">
        <v>0.45</v>
      </c>
      <c r="V14" s="1">
        <v>1.3</v>
      </c>
      <c r="W14" s="1">
        <v>1.1499999999999999</v>
      </c>
      <c r="X14" s="1" t="s">
        <v>1147</v>
      </c>
      <c r="Y14" s="1"/>
      <c r="Z14" s="1"/>
      <c r="AA14" s="1"/>
      <c r="AB14" s="28">
        <f>_xlfn.IFNA(VLOOKUP(D14,附件!$B$19:$C$21,2,FALSE)+附件!$C$23,0)+T14+J14*((200/(附件!$C$25+100))^0.5)</f>
        <v>24.21</v>
      </c>
      <c r="AC14" s="28">
        <f t="shared" si="0"/>
        <v>19.083023543990087</v>
      </c>
      <c r="AD14" s="28">
        <f t="shared" si="1"/>
        <v>23.662949194547711</v>
      </c>
      <c r="AE14" s="28">
        <f t="shared" si="2"/>
        <v>572.88</v>
      </c>
      <c r="AF14" s="28">
        <f t="shared" si="3"/>
        <v>10.64832713754647</v>
      </c>
      <c r="AG14" s="28">
        <f t="shared" si="4"/>
        <v>30.761833952912024</v>
      </c>
      <c r="AH14" s="28">
        <f t="shared" si="5"/>
        <v>27.212391573729864</v>
      </c>
      <c r="AI14" s="28">
        <f>AF14*附件!$C$32+AG14*附件!$C$33+AH14*附件!$C$34</f>
        <v>23.662949194547711</v>
      </c>
      <c r="AJ14" s="28">
        <f>AF14*附件!$C$37+AG14*附件!$C$38+AH14*附件!$C$39</f>
        <v>20.350136307311033</v>
      </c>
      <c r="AK14" s="28">
        <f>AF14*附件!$C$42+AG14*附件!$C$43+AH14*附件!$C$44</f>
        <v>26.975762081784389</v>
      </c>
    </row>
    <row r="15" spans="1:37" ht="23.25" customHeight="1" x14ac:dyDescent="0.2">
      <c r="A15" s="22">
        <v>14360</v>
      </c>
      <c r="B15" s="29" t="s">
        <v>1009</v>
      </c>
      <c r="C15" s="1" t="s">
        <v>923</v>
      </c>
      <c r="D15" s="1" t="s">
        <v>920</v>
      </c>
      <c r="E15" s="1">
        <v>13</v>
      </c>
      <c r="F15" s="1">
        <v>58</v>
      </c>
      <c r="G15" s="1">
        <v>154</v>
      </c>
      <c r="H15" s="1">
        <v>3</v>
      </c>
      <c r="I15" s="1">
        <v>30.19</v>
      </c>
      <c r="J15" s="1">
        <v>24.21</v>
      </c>
      <c r="K15" s="1">
        <v>80</v>
      </c>
      <c r="L15" s="1">
        <v>0</v>
      </c>
      <c r="M15" s="1">
        <v>45</v>
      </c>
      <c r="N15" s="1">
        <v>0</v>
      </c>
      <c r="O15" s="1" t="s">
        <v>40</v>
      </c>
      <c r="P15" s="1">
        <v>50</v>
      </c>
      <c r="Q15" s="1" t="s">
        <v>45</v>
      </c>
      <c r="R15" s="1">
        <v>105</v>
      </c>
      <c r="S15" s="1">
        <v>105</v>
      </c>
      <c r="T15" s="1">
        <v>0</v>
      </c>
      <c r="U15" s="1">
        <v>0.45</v>
      </c>
      <c r="V15" s="1">
        <v>1.3</v>
      </c>
      <c r="W15" s="1">
        <v>1.1499999999999999</v>
      </c>
      <c r="X15" s="1" t="s">
        <v>1147</v>
      </c>
      <c r="Y15" s="1"/>
      <c r="Z15" s="1"/>
      <c r="AA15" s="1"/>
      <c r="AB15" s="28">
        <f>_xlfn.IFNA(VLOOKUP(D15,附件!$B$19:$C$21,2,FALSE)+附件!$C$23,0)+T15+J15*((200/(附件!$C$25+100))^0.5)</f>
        <v>24.21</v>
      </c>
      <c r="AC15" s="28">
        <f t="shared" si="0"/>
        <v>19.083023543990087</v>
      </c>
      <c r="AD15" s="28">
        <f t="shared" si="1"/>
        <v>20.037174721189594</v>
      </c>
      <c r="AE15" s="28">
        <f t="shared" si="2"/>
        <v>485.1</v>
      </c>
      <c r="AF15" s="28">
        <f t="shared" si="3"/>
        <v>9.0167286245353182</v>
      </c>
      <c r="AG15" s="28">
        <f t="shared" si="4"/>
        <v>26.048327137546472</v>
      </c>
      <c r="AH15" s="28">
        <f t="shared" si="5"/>
        <v>23.042750929368029</v>
      </c>
      <c r="AI15" s="28">
        <f>AF15*附件!$C$32+AG15*附件!$C$33+AH15*附件!$C$34</f>
        <v>20.037174721189594</v>
      </c>
      <c r="AJ15" s="28">
        <f>AF15*附件!$C$37+AG15*附件!$C$38+AH15*附件!$C$39</f>
        <v>17.231970260223051</v>
      </c>
      <c r="AK15" s="28">
        <f>AF15*附件!$C$42+AG15*附件!$C$43+AH15*附件!$C$44</f>
        <v>22.842379182156137</v>
      </c>
    </row>
    <row r="16" spans="1:37" ht="23.25" customHeight="1" x14ac:dyDescent="0.2">
      <c r="A16" s="22">
        <v>21500</v>
      </c>
      <c r="B16" s="29" t="s">
        <v>80</v>
      </c>
      <c r="C16" s="1" t="s">
        <v>916</v>
      </c>
      <c r="D16" s="1" t="s">
        <v>917</v>
      </c>
      <c r="E16" s="1">
        <v>6</v>
      </c>
      <c r="F16" s="1">
        <v>4</v>
      </c>
      <c r="G16" s="1">
        <v>8</v>
      </c>
      <c r="H16" s="1">
        <v>2</v>
      </c>
      <c r="I16" s="1">
        <v>1.68</v>
      </c>
      <c r="J16" s="1">
        <v>1.47</v>
      </c>
      <c r="K16" s="1">
        <v>50</v>
      </c>
      <c r="L16" s="1">
        <v>0</v>
      </c>
      <c r="M16" s="1">
        <v>5</v>
      </c>
      <c r="N16" s="1">
        <v>7</v>
      </c>
      <c r="O16" s="1" t="s">
        <v>14</v>
      </c>
      <c r="P16" s="1">
        <v>360</v>
      </c>
      <c r="Q16" s="1" t="s">
        <v>45</v>
      </c>
      <c r="R16" s="1">
        <v>110</v>
      </c>
      <c r="S16" s="1">
        <v>110</v>
      </c>
      <c r="T16" s="1">
        <v>0</v>
      </c>
      <c r="U16" s="1">
        <v>0.9</v>
      </c>
      <c r="V16" s="1">
        <v>0.7</v>
      </c>
      <c r="W16" s="1">
        <v>0.4</v>
      </c>
      <c r="X16" s="1" t="s">
        <v>1146</v>
      </c>
      <c r="Y16" s="1"/>
      <c r="Z16" s="1"/>
      <c r="AA16" s="1"/>
      <c r="AB16" s="28">
        <f>_xlfn.IFNA(VLOOKUP(D16,附件!$B$19:$C$21,2,FALSE)+附件!$C$23,0)+T16+J16*((200/(附件!$C$25+100))^0.5)</f>
        <v>1.73</v>
      </c>
      <c r="AC16" s="28">
        <f t="shared" si="0"/>
        <v>9.2485549132947984</v>
      </c>
      <c r="AD16" s="28">
        <f t="shared" si="1"/>
        <v>10.173410404624278</v>
      </c>
      <c r="AE16" s="28">
        <f t="shared" si="2"/>
        <v>17.600000000000001</v>
      </c>
      <c r="AF16" s="28">
        <f t="shared" si="3"/>
        <v>9.1560693641618496</v>
      </c>
      <c r="AG16" s="28">
        <f t="shared" si="4"/>
        <v>7.1213872832369942</v>
      </c>
      <c r="AH16" s="28">
        <f t="shared" si="5"/>
        <v>4.0693641618497116</v>
      </c>
      <c r="AI16" s="28">
        <f>AF16*附件!$C$32+AG16*附件!$C$33+AH16*附件!$C$34</f>
        <v>6.8161849710982665</v>
      </c>
      <c r="AJ16" s="28">
        <f>AF16*附件!$C$37+AG16*附件!$C$38+AH16*附件!$C$39</f>
        <v>7.8335260115606937</v>
      </c>
      <c r="AK16" s="28">
        <f>AF16*附件!$C$42+AG16*附件!$C$43+AH16*附件!$C$44</f>
        <v>5.7988439306358384</v>
      </c>
    </row>
    <row r="17" spans="1:37" ht="23.25" customHeight="1" x14ac:dyDescent="0.2">
      <c r="A17" s="22">
        <v>21500</v>
      </c>
      <c r="B17" s="29" t="s">
        <v>81</v>
      </c>
      <c r="C17" s="1" t="s">
        <v>921</v>
      </c>
      <c r="D17" s="1" t="s">
        <v>917</v>
      </c>
      <c r="E17" s="1">
        <v>11</v>
      </c>
      <c r="F17" s="1">
        <v>4</v>
      </c>
      <c r="G17" s="1">
        <v>11</v>
      </c>
      <c r="H17" s="1">
        <v>2</v>
      </c>
      <c r="I17" s="1">
        <v>1.6</v>
      </c>
      <c r="J17" s="1">
        <v>1.27</v>
      </c>
      <c r="K17" s="1">
        <v>50</v>
      </c>
      <c r="L17" s="1">
        <v>0</v>
      </c>
      <c r="M17" s="1">
        <v>10</v>
      </c>
      <c r="N17" s="1">
        <v>15</v>
      </c>
      <c r="O17" s="1" t="s">
        <v>14</v>
      </c>
      <c r="P17" s="1">
        <v>360</v>
      </c>
      <c r="Q17" s="1" t="s">
        <v>45</v>
      </c>
      <c r="R17" s="1">
        <v>110</v>
      </c>
      <c r="S17" s="1">
        <v>114</v>
      </c>
      <c r="T17" s="1">
        <v>0</v>
      </c>
      <c r="U17" s="1">
        <v>0.9</v>
      </c>
      <c r="V17" s="1">
        <v>0.7</v>
      </c>
      <c r="W17" s="1">
        <v>0.4</v>
      </c>
      <c r="X17" s="1" t="s">
        <v>1146</v>
      </c>
      <c r="Y17" s="1"/>
      <c r="Z17" s="1"/>
      <c r="AA17" s="1"/>
      <c r="AB17" s="28">
        <f>_xlfn.IFNA(VLOOKUP(D17,附件!$B$19:$C$21,2,FALSE)+附件!$C$23,0)+T17+J17*((200/(附件!$C$25+100))^0.5)</f>
        <v>1.53</v>
      </c>
      <c r="AC17" s="28">
        <f t="shared" si="0"/>
        <v>14.379084967320262</v>
      </c>
      <c r="AD17" s="28">
        <f t="shared" si="1"/>
        <v>16.392156862745097</v>
      </c>
      <c r="AE17" s="28">
        <f t="shared" si="2"/>
        <v>25.08</v>
      </c>
      <c r="AF17" s="28">
        <f t="shared" si="3"/>
        <v>14.752941176470587</v>
      </c>
      <c r="AG17" s="28">
        <f t="shared" si="4"/>
        <v>11.474509803921567</v>
      </c>
      <c r="AH17" s="28">
        <f t="shared" si="5"/>
        <v>6.556862745098039</v>
      </c>
      <c r="AI17" s="28">
        <f>AF17*附件!$C$32+AG17*附件!$C$33+AH17*附件!$C$34</f>
        <v>10.982745098039215</v>
      </c>
      <c r="AJ17" s="28">
        <f>AF17*附件!$C$37+AG17*附件!$C$38+AH17*附件!$C$39</f>
        <v>12.621960784313725</v>
      </c>
      <c r="AK17" s="28">
        <f>AF17*附件!$C$42+AG17*附件!$C$43+AH17*附件!$C$44</f>
        <v>9.3435294117647061</v>
      </c>
    </row>
    <row r="18" spans="1:37" ht="23.25" customHeight="1" x14ac:dyDescent="0.2">
      <c r="A18" s="22">
        <v>21500</v>
      </c>
      <c r="B18" s="29" t="s">
        <v>1010</v>
      </c>
      <c r="C18" s="1" t="s">
        <v>921</v>
      </c>
      <c r="D18" s="1" t="s">
        <v>917</v>
      </c>
      <c r="E18" s="1">
        <v>11</v>
      </c>
      <c r="F18" s="1">
        <v>4</v>
      </c>
      <c r="G18" s="1">
        <v>11</v>
      </c>
      <c r="H18" s="1">
        <v>2</v>
      </c>
      <c r="I18" s="1">
        <v>1.6</v>
      </c>
      <c r="J18" s="1">
        <v>1.27</v>
      </c>
      <c r="K18" s="1">
        <v>50</v>
      </c>
      <c r="L18" s="1">
        <v>0</v>
      </c>
      <c r="M18" s="1">
        <v>10</v>
      </c>
      <c r="N18" s="1">
        <v>15</v>
      </c>
      <c r="O18" s="1" t="s">
        <v>14</v>
      </c>
      <c r="P18" s="1">
        <v>360</v>
      </c>
      <c r="Q18" s="1" t="s">
        <v>45</v>
      </c>
      <c r="R18" s="1">
        <v>110</v>
      </c>
      <c r="S18" s="1">
        <v>110</v>
      </c>
      <c r="T18" s="1">
        <v>0</v>
      </c>
      <c r="U18" s="1">
        <v>0.9</v>
      </c>
      <c r="V18" s="1">
        <v>0.7</v>
      </c>
      <c r="W18" s="1">
        <v>0.4</v>
      </c>
      <c r="X18" s="1" t="s">
        <v>1146</v>
      </c>
      <c r="Y18" s="1"/>
      <c r="Z18" s="1"/>
      <c r="AA18" s="1"/>
      <c r="AB18" s="28">
        <f>_xlfn.IFNA(VLOOKUP(D18,附件!$B$19:$C$21,2,FALSE)+附件!$C$23,0)+T18+J18*((200/(附件!$C$25+100))^0.5)</f>
        <v>1.53</v>
      </c>
      <c r="AC18" s="28">
        <f t="shared" si="0"/>
        <v>14.379084967320262</v>
      </c>
      <c r="AD18" s="28">
        <f t="shared" si="1"/>
        <v>15.816993464052288</v>
      </c>
      <c r="AE18" s="28">
        <f t="shared" si="2"/>
        <v>24.2</v>
      </c>
      <c r="AF18" s="28">
        <f t="shared" si="3"/>
        <v>14.23529411764706</v>
      </c>
      <c r="AG18" s="28">
        <f t="shared" si="4"/>
        <v>11.071895424836601</v>
      </c>
      <c r="AH18" s="28">
        <f t="shared" si="5"/>
        <v>6.3267973856209156</v>
      </c>
      <c r="AI18" s="28">
        <f>AF18*附件!$C$32+AG18*附件!$C$33+AH18*附件!$C$34</f>
        <v>10.597385620915034</v>
      </c>
      <c r="AJ18" s="28">
        <f>AF18*附件!$C$37+AG18*附件!$C$38+AH18*附件!$C$39</f>
        <v>12.179084967320263</v>
      </c>
      <c r="AK18" s="28">
        <f>AF18*附件!$C$42+AG18*附件!$C$43+AH18*附件!$C$44</f>
        <v>9.0156862745098039</v>
      </c>
    </row>
    <row r="19" spans="1:37" ht="23.25" customHeight="1" x14ac:dyDescent="0.2">
      <c r="A19" s="22">
        <v>50780</v>
      </c>
      <c r="B19" s="29" t="s">
        <v>848</v>
      </c>
      <c r="C19" s="1" t="s">
        <v>916</v>
      </c>
      <c r="D19" s="1" t="s">
        <v>925</v>
      </c>
      <c r="E19" s="1">
        <v>7</v>
      </c>
      <c r="F19" s="1">
        <v>10</v>
      </c>
      <c r="G19" s="1">
        <v>19</v>
      </c>
      <c r="H19" s="1">
        <v>4</v>
      </c>
      <c r="I19" s="1">
        <v>3.72</v>
      </c>
      <c r="J19" s="1">
        <v>3.33</v>
      </c>
      <c r="K19" s="1">
        <v>55</v>
      </c>
      <c r="L19" s="1">
        <v>0</v>
      </c>
      <c r="M19" s="1">
        <v>12</v>
      </c>
      <c r="N19" s="1">
        <v>0</v>
      </c>
      <c r="O19" s="1" t="s">
        <v>14</v>
      </c>
      <c r="P19" s="1">
        <v>120</v>
      </c>
      <c r="Q19" s="1" t="s">
        <v>15</v>
      </c>
      <c r="R19" s="1">
        <v>110</v>
      </c>
      <c r="S19" s="1">
        <v>114</v>
      </c>
      <c r="T19" s="1">
        <v>0.1</v>
      </c>
      <c r="U19" s="1">
        <v>1</v>
      </c>
      <c r="V19" s="1">
        <v>0.75</v>
      </c>
      <c r="W19" s="1">
        <v>0.4</v>
      </c>
      <c r="X19" s="1" t="s">
        <v>1150</v>
      </c>
      <c r="Y19" s="1"/>
      <c r="Z19" s="1"/>
      <c r="AA19" s="1"/>
      <c r="AB19" s="28">
        <f>_xlfn.IFNA(VLOOKUP(D19,附件!$B$19:$C$21,2,FALSE)+附件!$C$23,0)+T19+J19*((200/(附件!$C$25+100))^0.5)</f>
        <v>3.71</v>
      </c>
      <c r="AC19" s="28">
        <f t="shared" si="0"/>
        <v>20.485175202156334</v>
      </c>
      <c r="AD19" s="28">
        <f t="shared" si="1"/>
        <v>23.353099730458222</v>
      </c>
      <c r="AE19" s="28">
        <f t="shared" si="2"/>
        <v>86.64</v>
      </c>
      <c r="AF19" s="28">
        <f t="shared" si="3"/>
        <v>23.353099730458222</v>
      </c>
      <c r="AG19" s="28">
        <f t="shared" si="4"/>
        <v>17.514824797843666</v>
      </c>
      <c r="AH19" s="28">
        <f t="shared" si="5"/>
        <v>9.3412398921832889</v>
      </c>
      <c r="AI19" s="28">
        <f>AF19*附件!$C$32+AG19*附件!$C$33+AH19*附件!$C$34</f>
        <v>16.814231805929921</v>
      </c>
      <c r="AJ19" s="28">
        <f>AF19*附件!$C$37+AG19*附件!$C$38+AH19*附件!$C$39</f>
        <v>19.616603773584906</v>
      </c>
      <c r="AK19" s="28">
        <f>AF19*附件!$C$42+AG19*附件!$C$43+AH19*附件!$C$44</f>
        <v>14.011859838274933</v>
      </c>
    </row>
    <row r="20" spans="1:37" ht="23.25" customHeight="1" x14ac:dyDescent="0.2">
      <c r="A20" s="22">
        <v>21160</v>
      </c>
      <c r="B20" s="29" t="s">
        <v>928</v>
      </c>
      <c r="C20" s="1" t="s">
        <v>921</v>
      </c>
      <c r="D20" s="1" t="s">
        <v>917</v>
      </c>
      <c r="E20" s="1">
        <v>11</v>
      </c>
      <c r="F20" s="1">
        <v>3</v>
      </c>
      <c r="G20" s="1">
        <v>10</v>
      </c>
      <c r="H20" s="1">
        <v>2</v>
      </c>
      <c r="I20" s="1">
        <v>1.61</v>
      </c>
      <c r="J20" s="1">
        <v>1.38</v>
      </c>
      <c r="K20" s="1">
        <v>50</v>
      </c>
      <c r="L20" s="1">
        <v>15</v>
      </c>
      <c r="M20" s="1">
        <v>25</v>
      </c>
      <c r="N20" s="1">
        <v>0</v>
      </c>
      <c r="O20" s="1" t="s">
        <v>14</v>
      </c>
      <c r="P20" s="1">
        <v>120</v>
      </c>
      <c r="Q20" s="1" t="s">
        <v>15</v>
      </c>
      <c r="R20" s="1">
        <v>110</v>
      </c>
      <c r="S20" s="1">
        <v>114</v>
      </c>
      <c r="T20" s="1">
        <v>0.15</v>
      </c>
      <c r="U20" s="1">
        <v>1</v>
      </c>
      <c r="V20" s="1">
        <v>0.5</v>
      </c>
      <c r="W20" s="1">
        <v>0.2</v>
      </c>
      <c r="X20" s="1" t="s">
        <v>1146</v>
      </c>
      <c r="Y20" s="1"/>
      <c r="Z20" s="1"/>
      <c r="AA20" s="1"/>
      <c r="AB20" s="28">
        <f>_xlfn.IFNA(VLOOKUP(D20,附件!$B$19:$C$21,2,FALSE)+附件!$C$23,0)+T20+J20*((200/(附件!$C$25+100))^0.5)</f>
        <v>1.79</v>
      </c>
      <c r="AC20" s="28">
        <f t="shared" si="0"/>
        <v>11.173184357541899</v>
      </c>
      <c r="AD20" s="28">
        <f t="shared" si="1"/>
        <v>12.737430167597765</v>
      </c>
      <c r="AE20" s="28">
        <f t="shared" si="2"/>
        <v>22.8</v>
      </c>
      <c r="AF20" s="28">
        <f t="shared" si="3"/>
        <v>12.737430167597765</v>
      </c>
      <c r="AG20" s="28">
        <f t="shared" si="4"/>
        <v>6.3687150837988824</v>
      </c>
      <c r="AH20" s="28">
        <f t="shared" si="5"/>
        <v>2.5474860335195531</v>
      </c>
      <c r="AI20" s="28">
        <f>AF20*附件!$C$32+AG20*附件!$C$33+AH20*附件!$C$34</f>
        <v>7.1329608938547482</v>
      </c>
      <c r="AJ20" s="28">
        <f>AF20*附件!$C$37+AG20*附件!$C$38+AH20*附件!$C$39</f>
        <v>9.1709497206703912</v>
      </c>
      <c r="AK20" s="28">
        <f>AF20*附件!$C$42+AG20*附件!$C$43+AH20*附件!$C$44</f>
        <v>5.0949720670391061</v>
      </c>
    </row>
    <row r="21" spans="1:37" ht="23.25" customHeight="1" x14ac:dyDescent="0.2">
      <c r="A21" s="22">
        <v>21160</v>
      </c>
      <c r="B21" s="29" t="s">
        <v>1011</v>
      </c>
      <c r="C21" s="1" t="s">
        <v>921</v>
      </c>
      <c r="D21" s="1" t="s">
        <v>917</v>
      </c>
      <c r="E21" s="1">
        <v>11</v>
      </c>
      <c r="F21" s="1">
        <v>3</v>
      </c>
      <c r="G21" s="1">
        <v>10</v>
      </c>
      <c r="H21" s="1">
        <v>2</v>
      </c>
      <c r="I21" s="1">
        <v>1.61</v>
      </c>
      <c r="J21" s="1">
        <v>1.38</v>
      </c>
      <c r="K21" s="1">
        <v>50</v>
      </c>
      <c r="L21" s="1">
        <v>15</v>
      </c>
      <c r="M21" s="1">
        <v>25</v>
      </c>
      <c r="N21" s="1">
        <v>0</v>
      </c>
      <c r="O21" s="1" t="s">
        <v>14</v>
      </c>
      <c r="P21" s="1">
        <v>120</v>
      </c>
      <c r="Q21" s="1" t="s">
        <v>15</v>
      </c>
      <c r="R21" s="1">
        <v>110</v>
      </c>
      <c r="S21" s="1">
        <v>110</v>
      </c>
      <c r="T21" s="1">
        <v>0.15</v>
      </c>
      <c r="U21" s="1">
        <v>1</v>
      </c>
      <c r="V21" s="1">
        <v>0.5</v>
      </c>
      <c r="W21" s="1">
        <v>0.2</v>
      </c>
      <c r="X21" s="1" t="s">
        <v>1146</v>
      </c>
      <c r="Y21" s="1"/>
      <c r="Z21" s="1"/>
      <c r="AA21" s="1"/>
      <c r="AB21" s="28">
        <f>_xlfn.IFNA(VLOOKUP(D21,附件!$B$19:$C$21,2,FALSE)+附件!$C$23,0)+T21+J21*((200/(附件!$C$25+100))^0.5)</f>
        <v>1.79</v>
      </c>
      <c r="AC21" s="28">
        <f t="shared" si="0"/>
        <v>11.173184357541899</v>
      </c>
      <c r="AD21" s="28">
        <f t="shared" si="1"/>
        <v>12.290502793296088</v>
      </c>
      <c r="AE21" s="28">
        <f t="shared" si="2"/>
        <v>22</v>
      </c>
      <c r="AF21" s="28">
        <f t="shared" si="3"/>
        <v>12.290502793296088</v>
      </c>
      <c r="AG21" s="28">
        <f t="shared" si="4"/>
        <v>6.1452513966480442</v>
      </c>
      <c r="AH21" s="28">
        <f t="shared" si="5"/>
        <v>2.4581005586592179</v>
      </c>
      <c r="AI21" s="28">
        <f>AF21*附件!$C$32+AG21*附件!$C$33+AH21*附件!$C$34</f>
        <v>6.8826815642458099</v>
      </c>
      <c r="AJ21" s="28">
        <f>AF21*附件!$C$37+AG21*附件!$C$38+AH21*附件!$C$39</f>
        <v>8.8491620111731848</v>
      </c>
      <c r="AK21" s="28">
        <f>AF21*附件!$C$42+AG21*附件!$C$43+AH21*附件!$C$44</f>
        <v>4.9162011173184359</v>
      </c>
    </row>
    <row r="22" spans="1:37" ht="23.25" customHeight="1" x14ac:dyDescent="0.2">
      <c r="A22" s="22">
        <v>14380</v>
      </c>
      <c r="B22" s="29" t="s">
        <v>929</v>
      </c>
      <c r="C22" s="1" t="s">
        <v>921</v>
      </c>
      <c r="D22" s="1" t="s">
        <v>920</v>
      </c>
      <c r="E22" s="1">
        <v>11</v>
      </c>
      <c r="F22" s="1">
        <v>60</v>
      </c>
      <c r="G22" s="1">
        <v>156</v>
      </c>
      <c r="H22" s="1">
        <v>3</v>
      </c>
      <c r="I22" s="1">
        <v>34.18</v>
      </c>
      <c r="J22" s="1">
        <v>28.73</v>
      </c>
      <c r="K22" s="1">
        <v>80</v>
      </c>
      <c r="L22" s="1">
        <v>0</v>
      </c>
      <c r="M22" s="1">
        <v>25</v>
      </c>
      <c r="N22" s="1">
        <v>0</v>
      </c>
      <c r="O22" s="1" t="s">
        <v>40</v>
      </c>
      <c r="P22" s="1">
        <v>50</v>
      </c>
      <c r="Q22" s="1" t="s">
        <v>15</v>
      </c>
      <c r="R22" s="1">
        <v>105</v>
      </c>
      <c r="S22" s="1">
        <v>109</v>
      </c>
      <c r="T22" s="1">
        <v>0</v>
      </c>
      <c r="U22" s="1">
        <v>0.7</v>
      </c>
      <c r="V22" s="1">
        <v>1</v>
      </c>
      <c r="W22" s="1">
        <v>0.9</v>
      </c>
      <c r="X22" s="1" t="s">
        <v>1147</v>
      </c>
      <c r="Y22" s="1"/>
      <c r="Z22" s="1"/>
      <c r="AA22" s="1"/>
      <c r="AB22" s="28">
        <f>_xlfn.IFNA(VLOOKUP(D22,附件!$B$19:$C$21,2,FALSE)+附件!$C$23,0)+T22+J22*((200/(附件!$C$25+100))^0.5)</f>
        <v>28.73</v>
      </c>
      <c r="AC22" s="28">
        <f t="shared" si="0"/>
        <v>16.289592760180994</v>
      </c>
      <c r="AD22" s="28">
        <f t="shared" si="1"/>
        <v>17.755656108597282</v>
      </c>
      <c r="AE22" s="28">
        <f t="shared" si="2"/>
        <v>510.12</v>
      </c>
      <c r="AF22" s="28">
        <f t="shared" si="3"/>
        <v>12.428959276018096</v>
      </c>
      <c r="AG22" s="28">
        <f t="shared" si="4"/>
        <v>17.755656108597282</v>
      </c>
      <c r="AH22" s="28">
        <f t="shared" si="5"/>
        <v>15.980090497737555</v>
      </c>
      <c r="AI22" s="28">
        <f>AF22*附件!$C$32+AG22*附件!$C$33+AH22*附件!$C$34</f>
        <v>15.624977375565608</v>
      </c>
      <c r="AJ22" s="28">
        <f>AF22*附件!$C$37+AG22*附件!$C$38+AH22*附件!$C$39</f>
        <v>14.914751131221719</v>
      </c>
      <c r="AK22" s="28">
        <f>AF22*附件!$C$42+AG22*附件!$C$43+AH22*附件!$C$44</f>
        <v>16.3352036199095</v>
      </c>
    </row>
    <row r="23" spans="1:37" ht="23.25" customHeight="1" x14ac:dyDescent="0.2">
      <c r="A23" s="22">
        <v>14380</v>
      </c>
      <c r="B23" s="29" t="s">
        <v>1012</v>
      </c>
      <c r="C23" s="1" t="s">
        <v>921</v>
      </c>
      <c r="D23" s="1" t="s">
        <v>920</v>
      </c>
      <c r="E23" s="1">
        <v>11</v>
      </c>
      <c r="F23" s="1">
        <v>60</v>
      </c>
      <c r="G23" s="1">
        <v>156</v>
      </c>
      <c r="H23" s="1">
        <v>3</v>
      </c>
      <c r="I23" s="1">
        <v>34.18</v>
      </c>
      <c r="J23" s="1">
        <v>28.73</v>
      </c>
      <c r="K23" s="1">
        <v>80</v>
      </c>
      <c r="L23" s="1">
        <v>0</v>
      </c>
      <c r="M23" s="1">
        <v>25</v>
      </c>
      <c r="N23" s="1">
        <v>0</v>
      </c>
      <c r="O23" s="1" t="s">
        <v>40</v>
      </c>
      <c r="P23" s="1">
        <v>50</v>
      </c>
      <c r="Q23" s="1" t="s">
        <v>15</v>
      </c>
      <c r="R23" s="1">
        <v>105</v>
      </c>
      <c r="S23" s="1">
        <v>105</v>
      </c>
      <c r="T23" s="1">
        <v>0</v>
      </c>
      <c r="U23" s="1">
        <v>0.7</v>
      </c>
      <c r="V23" s="1">
        <v>1</v>
      </c>
      <c r="W23" s="1">
        <v>0.9</v>
      </c>
      <c r="X23" s="1" t="s">
        <v>1147</v>
      </c>
      <c r="Y23" s="1"/>
      <c r="Z23" s="1"/>
      <c r="AA23" s="1"/>
      <c r="AB23" s="28">
        <f>_xlfn.IFNA(VLOOKUP(D23,附件!$B$19:$C$21,2,FALSE)+附件!$C$23,0)+T23+J23*((200/(附件!$C$25+100))^0.5)</f>
        <v>28.73</v>
      </c>
      <c r="AC23" s="28">
        <f t="shared" si="0"/>
        <v>16.289592760180994</v>
      </c>
      <c r="AD23" s="28">
        <f t="shared" si="1"/>
        <v>17.104072398190045</v>
      </c>
      <c r="AE23" s="28">
        <f t="shared" si="2"/>
        <v>491.4</v>
      </c>
      <c r="AF23" s="28">
        <f t="shared" si="3"/>
        <v>11.97285067873303</v>
      </c>
      <c r="AG23" s="28">
        <f t="shared" si="4"/>
        <v>17.104072398190045</v>
      </c>
      <c r="AH23" s="28">
        <f t="shared" si="5"/>
        <v>15.393665158371041</v>
      </c>
      <c r="AI23" s="28">
        <f>AF23*附件!$C$32+AG23*附件!$C$33+AH23*附件!$C$34</f>
        <v>15.05158371040724</v>
      </c>
      <c r="AJ23" s="28">
        <f>AF23*附件!$C$37+AG23*附件!$C$38+AH23*附件!$C$39</f>
        <v>14.367420814479638</v>
      </c>
      <c r="AK23" s="28">
        <f>AF23*附件!$C$42+AG23*附件!$C$43+AH23*附件!$C$44</f>
        <v>15.735746606334843</v>
      </c>
    </row>
    <row r="24" spans="1:37" ht="23.25" customHeight="1" x14ac:dyDescent="0.2">
      <c r="A24" s="22">
        <v>23120</v>
      </c>
      <c r="B24" s="29" t="s">
        <v>866</v>
      </c>
      <c r="C24" s="1" t="s">
        <v>947</v>
      </c>
      <c r="D24" s="1" t="s">
        <v>930</v>
      </c>
      <c r="E24" s="1">
        <v>13</v>
      </c>
      <c r="F24" s="1">
        <v>35</v>
      </c>
      <c r="G24" s="1">
        <v>54</v>
      </c>
      <c r="H24" s="1">
        <v>6</v>
      </c>
      <c r="I24" s="1">
        <v>10.51</v>
      </c>
      <c r="J24" s="1">
        <v>7.85</v>
      </c>
      <c r="K24" s="1">
        <v>55</v>
      </c>
      <c r="L24" s="1">
        <v>22</v>
      </c>
      <c r="M24" s="1">
        <v>65</v>
      </c>
      <c r="N24" s="1">
        <v>0</v>
      </c>
      <c r="O24" s="1" t="s">
        <v>14</v>
      </c>
      <c r="P24" s="1">
        <v>38</v>
      </c>
      <c r="Q24" s="1" t="s">
        <v>15</v>
      </c>
      <c r="R24" s="1">
        <v>115</v>
      </c>
      <c r="S24" s="1">
        <v>136</v>
      </c>
      <c r="T24" s="1">
        <v>0.6</v>
      </c>
      <c r="U24" s="1">
        <v>1.1499999999999999</v>
      </c>
      <c r="V24" s="1">
        <v>1.1499999999999999</v>
      </c>
      <c r="W24" s="1">
        <v>0.95</v>
      </c>
      <c r="X24" s="1" t="s">
        <v>1146</v>
      </c>
      <c r="Y24" s="1"/>
      <c r="Z24" s="1"/>
      <c r="AA24" s="1"/>
      <c r="AB24" s="28">
        <f>_xlfn.IFNA(VLOOKUP(D24,附件!$B$19:$C$21,2,FALSE)+附件!$C$23,0)+T24+J24*((200/(附件!$C$25+100))^0.5)</f>
        <v>8.75</v>
      </c>
      <c r="AC24" s="28">
        <f t="shared" ref="AC24:AC87" si="6">G24*H24/AB24</f>
        <v>37.028571428571432</v>
      </c>
      <c r="AD24" s="28">
        <f t="shared" ref="AD24:AD87" si="7">AC24*S24/100</f>
        <v>50.358857142857147</v>
      </c>
      <c r="AE24" s="28">
        <f t="shared" ref="AE24:AE87" si="8">G24*H24*S24/100</f>
        <v>440.64</v>
      </c>
      <c r="AF24" s="28">
        <f t="shared" ref="AF24:AF87" si="9">$AD24*U24</f>
        <v>57.912685714285715</v>
      </c>
      <c r="AG24" s="28">
        <f t="shared" ref="AG24:AG87" si="10">$AD24*V24</f>
        <v>57.912685714285715</v>
      </c>
      <c r="AH24" s="28">
        <f t="shared" ref="AH24:AH87" si="11">$AD24*W24</f>
        <v>47.840914285714284</v>
      </c>
      <c r="AI24" s="28">
        <f>AF24*附件!$C$32+AG24*附件!$C$33+AH24*附件!$C$34</f>
        <v>54.891154285714286</v>
      </c>
      <c r="AJ24" s="28">
        <f>AF24*附件!$C$37+AG24*附件!$C$38+AH24*附件!$C$39</f>
        <v>56.90550857142857</v>
      </c>
      <c r="AK24" s="28">
        <f>AF24*附件!$C$42+AG24*附件!$C$43+AH24*附件!$C$44</f>
        <v>52.876800000000003</v>
      </c>
    </row>
    <row r="25" spans="1:37" ht="23.25" customHeight="1" x14ac:dyDescent="0.2">
      <c r="A25" s="22">
        <v>43060</v>
      </c>
      <c r="B25" s="29" t="s">
        <v>109</v>
      </c>
      <c r="C25" s="1" t="s">
        <v>923</v>
      </c>
      <c r="D25" s="1" t="s">
        <v>930</v>
      </c>
      <c r="E25" s="1">
        <v>13</v>
      </c>
      <c r="F25" s="1">
        <v>30</v>
      </c>
      <c r="G25" s="1">
        <v>50</v>
      </c>
      <c r="H25" s="1">
        <v>6</v>
      </c>
      <c r="I25" s="1">
        <v>9.64</v>
      </c>
      <c r="J25" s="1">
        <v>7.32</v>
      </c>
      <c r="K25" s="1">
        <v>50</v>
      </c>
      <c r="L25" s="1">
        <v>22</v>
      </c>
      <c r="M25" s="1">
        <v>45</v>
      </c>
      <c r="N25" s="1">
        <v>0</v>
      </c>
      <c r="O25" s="1" t="s">
        <v>14</v>
      </c>
      <c r="P25" s="1">
        <v>38</v>
      </c>
      <c r="Q25" s="1" t="s">
        <v>45</v>
      </c>
      <c r="R25" s="1">
        <v>105</v>
      </c>
      <c r="S25" s="1">
        <v>124</v>
      </c>
      <c r="T25" s="1">
        <v>0.5</v>
      </c>
      <c r="U25" s="1">
        <v>0.75</v>
      </c>
      <c r="V25" s="1">
        <v>1.1000000000000001</v>
      </c>
      <c r="W25" s="1">
        <v>0.75</v>
      </c>
      <c r="X25" s="1" t="s">
        <v>1151</v>
      </c>
      <c r="Y25" s="1"/>
      <c r="Z25" s="1"/>
      <c r="AA25" s="1"/>
      <c r="AB25" s="28">
        <f>_xlfn.IFNA(VLOOKUP(D25,附件!$B$19:$C$21,2,FALSE)+附件!$C$23,0)+T25+J25*((200/(附件!$C$25+100))^0.5)</f>
        <v>8.120000000000001</v>
      </c>
      <c r="AC25" s="28">
        <f t="shared" si="6"/>
        <v>36.945812807881772</v>
      </c>
      <c r="AD25" s="28">
        <f t="shared" si="7"/>
        <v>45.812807881773395</v>
      </c>
      <c r="AE25" s="28">
        <f t="shared" si="8"/>
        <v>372</v>
      </c>
      <c r="AF25" s="28">
        <f t="shared" si="9"/>
        <v>34.35960591133005</v>
      </c>
      <c r="AG25" s="28">
        <f t="shared" si="10"/>
        <v>50.39408866995074</v>
      </c>
      <c r="AH25" s="28">
        <f t="shared" si="11"/>
        <v>34.35960591133005</v>
      </c>
      <c r="AI25" s="28">
        <f>AF25*附件!$C$32+AG25*附件!$C$33+AH25*附件!$C$34</f>
        <v>40.773399014778327</v>
      </c>
      <c r="AJ25" s="28">
        <f>AF25*附件!$C$37+AG25*附件!$C$38+AH25*附件!$C$39</f>
        <v>40.773399014778327</v>
      </c>
      <c r="AK25" s="28">
        <f>AF25*附件!$C$42+AG25*附件!$C$43+AH25*附件!$C$44</f>
        <v>40.773399014778327</v>
      </c>
    </row>
    <row r="26" spans="1:37" ht="23.25" customHeight="1" x14ac:dyDescent="0.2">
      <c r="A26" s="22">
        <v>13160</v>
      </c>
      <c r="B26" s="29" t="s">
        <v>943</v>
      </c>
      <c r="C26" s="1" t="s">
        <v>923</v>
      </c>
      <c r="D26" s="1" t="s">
        <v>930</v>
      </c>
      <c r="E26" s="1">
        <v>13</v>
      </c>
      <c r="F26" s="1">
        <v>27</v>
      </c>
      <c r="G26" s="1">
        <v>51</v>
      </c>
      <c r="H26" s="1">
        <v>6</v>
      </c>
      <c r="I26" s="1">
        <v>9.94</v>
      </c>
      <c r="J26" s="1">
        <v>7.62</v>
      </c>
      <c r="K26" s="1">
        <v>50</v>
      </c>
      <c r="L26" s="1">
        <v>22</v>
      </c>
      <c r="M26" s="1">
        <v>45</v>
      </c>
      <c r="N26" s="1">
        <v>0</v>
      </c>
      <c r="O26" s="1" t="s">
        <v>14</v>
      </c>
      <c r="P26" s="1">
        <v>40</v>
      </c>
      <c r="Q26" s="1" t="s">
        <v>45</v>
      </c>
      <c r="R26" s="1">
        <v>105</v>
      </c>
      <c r="S26" s="1">
        <v>124</v>
      </c>
      <c r="T26" s="1">
        <v>0.5</v>
      </c>
      <c r="U26" s="1">
        <v>0.75</v>
      </c>
      <c r="V26" s="1">
        <v>1.1000000000000001</v>
      </c>
      <c r="W26" s="1">
        <v>0.85</v>
      </c>
      <c r="X26" s="1" t="s">
        <v>1147</v>
      </c>
      <c r="Y26" s="1"/>
      <c r="Z26" s="1"/>
      <c r="AA26" s="1"/>
      <c r="AB26" s="28">
        <f>_xlfn.IFNA(VLOOKUP(D26,附件!$B$19:$C$21,2,FALSE)+附件!$C$23,0)+T26+J26*((200/(附件!$C$25+100))^0.5)</f>
        <v>8.42</v>
      </c>
      <c r="AC26" s="28">
        <f t="shared" si="6"/>
        <v>36.342042755344416</v>
      </c>
      <c r="AD26" s="28">
        <f t="shared" si="7"/>
        <v>45.064133016627075</v>
      </c>
      <c r="AE26" s="28">
        <f t="shared" si="8"/>
        <v>379.44</v>
      </c>
      <c r="AF26" s="28">
        <f t="shared" si="9"/>
        <v>33.798099762470308</v>
      </c>
      <c r="AG26" s="28">
        <f t="shared" si="10"/>
        <v>49.570546318289786</v>
      </c>
      <c r="AH26" s="28">
        <f t="shared" si="11"/>
        <v>38.304513064133012</v>
      </c>
      <c r="AI26" s="28">
        <f>AF26*附件!$C$32+AG26*附件!$C$33+AH26*附件!$C$34</f>
        <v>41.459002375296912</v>
      </c>
      <c r="AJ26" s="28">
        <f>AF26*附件!$C$37+AG26*附件!$C$38+AH26*附件!$C$39</f>
        <v>40.557719714964371</v>
      </c>
      <c r="AK26" s="28">
        <f>AF26*附件!$C$42+AG26*附件!$C$43+AH26*附件!$C$44</f>
        <v>42.360285035629452</v>
      </c>
    </row>
    <row r="27" spans="1:37" ht="23.25" customHeight="1" x14ac:dyDescent="0.2">
      <c r="A27" s="22">
        <v>55000</v>
      </c>
      <c r="B27" s="29" t="s">
        <v>663</v>
      </c>
      <c r="C27" s="1" t="s">
        <v>921</v>
      </c>
      <c r="D27" s="1" t="s">
        <v>920</v>
      </c>
      <c r="E27" s="1">
        <v>10</v>
      </c>
      <c r="F27" s="1">
        <v>47</v>
      </c>
      <c r="G27" s="1">
        <v>135</v>
      </c>
      <c r="H27" s="1">
        <v>3</v>
      </c>
      <c r="I27" s="1">
        <v>31.6</v>
      </c>
      <c r="J27" s="1">
        <v>25.29</v>
      </c>
      <c r="K27" s="1">
        <v>80</v>
      </c>
      <c r="L27" s="1">
        <v>0</v>
      </c>
      <c r="M27" s="1">
        <v>25</v>
      </c>
      <c r="N27" s="1">
        <v>0</v>
      </c>
      <c r="O27" s="1" t="s">
        <v>40</v>
      </c>
      <c r="P27" s="1">
        <v>50</v>
      </c>
      <c r="Q27" s="1" t="s">
        <v>45</v>
      </c>
      <c r="R27" s="1">
        <v>100</v>
      </c>
      <c r="S27" s="1">
        <v>100</v>
      </c>
      <c r="T27" s="1">
        <v>0</v>
      </c>
      <c r="U27" s="1">
        <v>0.45</v>
      </c>
      <c r="V27" s="1">
        <v>1.3</v>
      </c>
      <c r="W27" s="1">
        <v>1.1000000000000001</v>
      </c>
      <c r="X27" s="1" t="s">
        <v>1148</v>
      </c>
      <c r="Y27" s="1"/>
      <c r="Z27" s="1"/>
      <c r="AA27" s="1"/>
      <c r="AB27" s="28">
        <f>_xlfn.IFNA(VLOOKUP(D27,附件!$B$19:$C$21,2,FALSE)+附件!$C$23,0)+T27+J27*((200/(附件!$C$25+100))^0.5)</f>
        <v>25.29</v>
      </c>
      <c r="AC27" s="28">
        <f t="shared" si="6"/>
        <v>16.014234875444842</v>
      </c>
      <c r="AD27" s="28">
        <f t="shared" si="7"/>
        <v>16.014234875444842</v>
      </c>
      <c r="AE27" s="28">
        <f t="shared" si="8"/>
        <v>405</v>
      </c>
      <c r="AF27" s="28">
        <f t="shared" si="9"/>
        <v>7.2064056939501793</v>
      </c>
      <c r="AG27" s="28">
        <f t="shared" si="10"/>
        <v>20.818505338078296</v>
      </c>
      <c r="AH27" s="28">
        <f t="shared" si="11"/>
        <v>17.615658362989329</v>
      </c>
      <c r="AI27" s="28">
        <f>AF27*附件!$C$32+AG27*附件!$C$33+AH27*附件!$C$34</f>
        <v>15.77402135231317</v>
      </c>
      <c r="AJ27" s="28">
        <f>AF27*附件!$C$37+AG27*附件!$C$38+AH27*附件!$C$39</f>
        <v>13.692170818505341</v>
      </c>
      <c r="AK27" s="28">
        <f>AF27*附件!$C$42+AG27*附件!$C$43+AH27*附件!$C$44</f>
        <v>17.855871886121001</v>
      </c>
    </row>
    <row r="28" spans="1:37" ht="23.25" customHeight="1" x14ac:dyDescent="0.2">
      <c r="A28" s="22">
        <v>14400</v>
      </c>
      <c r="B28" s="29" t="s">
        <v>931</v>
      </c>
      <c r="C28" s="1" t="s">
        <v>916</v>
      </c>
      <c r="D28" s="1" t="s">
        <v>920</v>
      </c>
      <c r="E28" s="1">
        <v>6</v>
      </c>
      <c r="F28" s="1">
        <v>52</v>
      </c>
      <c r="G28" s="1">
        <v>112</v>
      </c>
      <c r="H28" s="1">
        <v>3</v>
      </c>
      <c r="I28" s="1">
        <v>33.19</v>
      </c>
      <c r="J28" s="1">
        <v>29.2</v>
      </c>
      <c r="K28" s="1">
        <v>80</v>
      </c>
      <c r="L28" s="1">
        <v>0</v>
      </c>
      <c r="M28" s="1">
        <v>12</v>
      </c>
      <c r="N28" s="1">
        <v>0</v>
      </c>
      <c r="O28" s="1" t="s">
        <v>40</v>
      </c>
      <c r="P28" s="1">
        <v>50</v>
      </c>
      <c r="Q28" s="1" t="s">
        <v>15</v>
      </c>
      <c r="R28" s="1">
        <v>105</v>
      </c>
      <c r="S28" s="1">
        <v>105</v>
      </c>
      <c r="T28" s="1">
        <v>0</v>
      </c>
      <c r="U28" s="1">
        <v>0.7</v>
      </c>
      <c r="V28" s="1">
        <v>1</v>
      </c>
      <c r="W28" s="1">
        <v>0.9</v>
      </c>
      <c r="X28" s="1" t="s">
        <v>1147</v>
      </c>
      <c r="Y28" s="1"/>
      <c r="Z28" s="1"/>
      <c r="AA28" s="1"/>
      <c r="AB28" s="28">
        <f>_xlfn.IFNA(VLOOKUP(D28,附件!$B$19:$C$21,2,FALSE)+附件!$C$23,0)+T28+J28*((200/(附件!$C$25+100))^0.5)</f>
        <v>29.2</v>
      </c>
      <c r="AC28" s="28">
        <f t="shared" si="6"/>
        <v>11.506849315068493</v>
      </c>
      <c r="AD28" s="28">
        <f t="shared" si="7"/>
        <v>12.082191780821917</v>
      </c>
      <c r="AE28" s="28">
        <f t="shared" si="8"/>
        <v>352.8</v>
      </c>
      <c r="AF28" s="28">
        <f t="shared" si="9"/>
        <v>8.4575342465753423</v>
      </c>
      <c r="AG28" s="28">
        <f t="shared" si="10"/>
        <v>12.082191780821917</v>
      </c>
      <c r="AH28" s="28">
        <f t="shared" si="11"/>
        <v>10.873972602739725</v>
      </c>
      <c r="AI28" s="28">
        <f>AF28*附件!$C$32+AG28*附件!$C$33+AH28*附件!$C$34</f>
        <v>10.632328767123287</v>
      </c>
      <c r="AJ28" s="28">
        <f>AF28*附件!$C$37+AG28*附件!$C$38+AH28*附件!$C$39</f>
        <v>10.149041095890411</v>
      </c>
      <c r="AK28" s="28">
        <f>AF28*附件!$C$42+AG28*附件!$C$43+AH28*附件!$C$44</f>
        <v>11.115616438356163</v>
      </c>
    </row>
    <row r="29" spans="1:37" ht="23.25" customHeight="1" x14ac:dyDescent="0.2">
      <c r="A29" s="22">
        <v>21600</v>
      </c>
      <c r="B29" s="29" t="s">
        <v>932</v>
      </c>
      <c r="C29" s="1" t="s">
        <v>923</v>
      </c>
      <c r="D29" s="1" t="s">
        <v>917</v>
      </c>
      <c r="E29" s="1">
        <v>13</v>
      </c>
      <c r="F29" s="1">
        <v>4</v>
      </c>
      <c r="G29" s="1">
        <v>13</v>
      </c>
      <c r="H29" s="1">
        <v>4</v>
      </c>
      <c r="I29" s="1">
        <v>1.25</v>
      </c>
      <c r="J29" s="1">
        <v>1.01</v>
      </c>
      <c r="K29" s="1">
        <v>50</v>
      </c>
      <c r="L29" s="1">
        <v>0</v>
      </c>
      <c r="M29" s="1">
        <v>25</v>
      </c>
      <c r="N29" s="1">
        <v>20</v>
      </c>
      <c r="O29" s="1" t="s">
        <v>14</v>
      </c>
      <c r="P29" s="1">
        <v>360</v>
      </c>
      <c r="Q29" s="1" t="s">
        <v>15</v>
      </c>
      <c r="R29" s="1">
        <v>125</v>
      </c>
      <c r="S29" s="1">
        <v>148</v>
      </c>
      <c r="T29" s="1">
        <v>0.1</v>
      </c>
      <c r="U29" s="1">
        <v>1</v>
      </c>
      <c r="V29" s="1">
        <v>0.5</v>
      </c>
      <c r="W29" s="1">
        <v>0.2</v>
      </c>
      <c r="X29" s="1" t="s">
        <v>1146</v>
      </c>
      <c r="Y29" s="1"/>
      <c r="Z29" s="1"/>
      <c r="AA29" s="1"/>
      <c r="AB29" s="28">
        <f>_xlfn.IFNA(VLOOKUP(D29,附件!$B$19:$C$21,2,FALSE)+附件!$C$23,0)+T29+J29*((200/(附件!$C$25+100))^0.5)</f>
        <v>1.37</v>
      </c>
      <c r="AC29" s="28">
        <f t="shared" si="6"/>
        <v>37.956204379562038</v>
      </c>
      <c r="AD29" s="28">
        <f t="shared" si="7"/>
        <v>56.175182481751818</v>
      </c>
      <c r="AE29" s="28">
        <f t="shared" si="8"/>
        <v>76.959999999999994</v>
      </c>
      <c r="AF29" s="28">
        <f t="shared" si="9"/>
        <v>56.175182481751818</v>
      </c>
      <c r="AG29" s="28">
        <f t="shared" si="10"/>
        <v>28.087591240875909</v>
      </c>
      <c r="AH29" s="28">
        <f t="shared" si="11"/>
        <v>11.235036496350364</v>
      </c>
      <c r="AI29" s="28">
        <f>AF29*附件!$C$32+AG29*附件!$C$33+AH29*附件!$C$34</f>
        <v>31.45810218978102</v>
      </c>
      <c r="AJ29" s="28">
        <f>AF29*附件!$C$37+AG29*附件!$C$38+AH29*附件!$C$39</f>
        <v>40.446131386861303</v>
      </c>
      <c r="AK29" s="28">
        <f>AF29*附件!$C$42+AG29*附件!$C$43+AH29*附件!$C$44</f>
        <v>22.470072992700729</v>
      </c>
    </row>
    <row r="30" spans="1:37" ht="23.25" customHeight="1" x14ac:dyDescent="0.2">
      <c r="A30" s="22">
        <v>21600</v>
      </c>
      <c r="B30" s="29" t="s">
        <v>1013</v>
      </c>
      <c r="C30" s="1" t="s">
        <v>923</v>
      </c>
      <c r="D30" s="1" t="s">
        <v>917</v>
      </c>
      <c r="E30" s="1">
        <v>13</v>
      </c>
      <c r="F30" s="1">
        <v>4</v>
      </c>
      <c r="G30" s="1">
        <v>13</v>
      </c>
      <c r="H30" s="1">
        <v>4</v>
      </c>
      <c r="I30" s="1">
        <v>1.25</v>
      </c>
      <c r="J30" s="1">
        <v>1.01</v>
      </c>
      <c r="K30" s="1">
        <v>50</v>
      </c>
      <c r="L30" s="1">
        <v>0</v>
      </c>
      <c r="M30" s="1">
        <v>25</v>
      </c>
      <c r="N30" s="1">
        <v>20</v>
      </c>
      <c r="O30" s="1" t="s">
        <v>14</v>
      </c>
      <c r="P30" s="1">
        <v>360</v>
      </c>
      <c r="Q30" s="1" t="s">
        <v>15</v>
      </c>
      <c r="R30" s="1">
        <v>125</v>
      </c>
      <c r="S30" s="1">
        <v>125</v>
      </c>
      <c r="T30" s="1">
        <v>0.1</v>
      </c>
      <c r="U30" s="1">
        <v>1</v>
      </c>
      <c r="V30" s="1">
        <v>0.5</v>
      </c>
      <c r="W30" s="1">
        <v>0.2</v>
      </c>
      <c r="X30" s="1" t="s">
        <v>1146</v>
      </c>
      <c r="Y30" s="1"/>
      <c r="Z30" s="1"/>
      <c r="AA30" s="1"/>
      <c r="AB30" s="28">
        <f>_xlfn.IFNA(VLOOKUP(D30,附件!$B$19:$C$21,2,FALSE)+附件!$C$23,0)+T30+J30*((200/(附件!$C$25+100))^0.5)</f>
        <v>1.37</v>
      </c>
      <c r="AC30" s="28">
        <f t="shared" si="6"/>
        <v>37.956204379562038</v>
      </c>
      <c r="AD30" s="28">
        <f t="shared" si="7"/>
        <v>47.445255474452551</v>
      </c>
      <c r="AE30" s="28">
        <f t="shared" si="8"/>
        <v>65</v>
      </c>
      <c r="AF30" s="28">
        <f t="shared" si="9"/>
        <v>47.445255474452551</v>
      </c>
      <c r="AG30" s="28">
        <f t="shared" si="10"/>
        <v>23.722627737226276</v>
      </c>
      <c r="AH30" s="28">
        <f t="shared" si="11"/>
        <v>9.4890510948905114</v>
      </c>
      <c r="AI30" s="28">
        <f>AF30*附件!$C$32+AG30*附件!$C$33+AH30*附件!$C$34</f>
        <v>26.569343065693428</v>
      </c>
      <c r="AJ30" s="28">
        <f>AF30*附件!$C$37+AG30*附件!$C$38+AH30*附件!$C$39</f>
        <v>34.160583941605843</v>
      </c>
      <c r="AK30" s="28">
        <f>AF30*附件!$C$42+AG30*附件!$C$43+AH30*附件!$C$44</f>
        <v>18.978102189781023</v>
      </c>
    </row>
    <row r="31" spans="1:37" ht="23.25" customHeight="1" x14ac:dyDescent="0.2">
      <c r="A31" s="22">
        <v>42060</v>
      </c>
      <c r="B31" s="29" t="s">
        <v>933</v>
      </c>
      <c r="C31" s="1" t="s">
        <v>921</v>
      </c>
      <c r="D31" s="1" t="s">
        <v>925</v>
      </c>
      <c r="E31" s="1">
        <v>11</v>
      </c>
      <c r="F31" s="1">
        <v>9</v>
      </c>
      <c r="G31" s="1">
        <v>21</v>
      </c>
      <c r="H31" s="1">
        <v>4</v>
      </c>
      <c r="I31" s="1">
        <v>3.46</v>
      </c>
      <c r="J31" s="1">
        <v>3.11</v>
      </c>
      <c r="K31" s="1">
        <v>55</v>
      </c>
      <c r="L31" s="1">
        <v>30</v>
      </c>
      <c r="M31" s="1">
        <v>25</v>
      </c>
      <c r="N31" s="1">
        <v>0</v>
      </c>
      <c r="O31" s="1" t="s">
        <v>14</v>
      </c>
      <c r="P31" s="1">
        <v>120</v>
      </c>
      <c r="Q31" s="1" t="s">
        <v>45</v>
      </c>
      <c r="R31" s="1">
        <v>105</v>
      </c>
      <c r="S31" s="1">
        <v>109</v>
      </c>
      <c r="T31" s="1">
        <v>0</v>
      </c>
      <c r="U31" s="1">
        <v>1</v>
      </c>
      <c r="V31" s="1">
        <v>0.8</v>
      </c>
      <c r="W31" s="1">
        <v>0.6</v>
      </c>
      <c r="X31" s="1" t="s">
        <v>1151</v>
      </c>
      <c r="Y31" s="1"/>
      <c r="Z31" s="1"/>
      <c r="AA31" s="1"/>
      <c r="AB31" s="28">
        <f>_xlfn.IFNA(VLOOKUP(D31,附件!$B$19:$C$21,2,FALSE)+附件!$C$23,0)+T31+J31*((200/(附件!$C$25+100))^0.5)</f>
        <v>3.3899999999999997</v>
      </c>
      <c r="AC31" s="28">
        <f t="shared" si="6"/>
        <v>24.778761061946906</v>
      </c>
      <c r="AD31" s="28">
        <f t="shared" si="7"/>
        <v>27.008849557522126</v>
      </c>
      <c r="AE31" s="28">
        <f t="shared" si="8"/>
        <v>91.56</v>
      </c>
      <c r="AF31" s="28">
        <f t="shared" si="9"/>
        <v>27.008849557522126</v>
      </c>
      <c r="AG31" s="28">
        <f t="shared" si="10"/>
        <v>21.607079646017702</v>
      </c>
      <c r="AH31" s="28">
        <f t="shared" si="11"/>
        <v>16.205309734513275</v>
      </c>
      <c r="AI31" s="28">
        <f>AF31*附件!$C$32+AG31*附件!$C$33+AH31*附件!$C$34</f>
        <v>21.607079646017699</v>
      </c>
      <c r="AJ31" s="28">
        <f>AF31*附件!$C$37+AG31*附件!$C$38+AH31*附件!$C$39</f>
        <v>23.767787610619472</v>
      </c>
      <c r="AK31" s="28">
        <f>AF31*附件!$C$42+AG31*附件!$C$43+AH31*附件!$C$44</f>
        <v>19.446371681415933</v>
      </c>
    </row>
    <row r="32" spans="1:37" ht="23.25" customHeight="1" x14ac:dyDescent="0.2">
      <c r="A32" s="22">
        <v>42060</v>
      </c>
      <c r="B32" s="29" t="s">
        <v>1014</v>
      </c>
      <c r="C32" s="1" t="s">
        <v>921</v>
      </c>
      <c r="D32" s="1" t="s">
        <v>925</v>
      </c>
      <c r="E32" s="1">
        <v>11</v>
      </c>
      <c r="F32" s="1">
        <v>9</v>
      </c>
      <c r="G32" s="1">
        <v>21</v>
      </c>
      <c r="H32" s="1">
        <v>4</v>
      </c>
      <c r="I32" s="1">
        <v>3.46</v>
      </c>
      <c r="J32" s="1">
        <v>3.11</v>
      </c>
      <c r="K32" s="1">
        <v>55</v>
      </c>
      <c r="L32" s="1">
        <v>30</v>
      </c>
      <c r="M32" s="1">
        <v>25</v>
      </c>
      <c r="N32" s="1">
        <v>0</v>
      </c>
      <c r="O32" s="1" t="s">
        <v>14</v>
      </c>
      <c r="P32" s="1">
        <v>120</v>
      </c>
      <c r="Q32" s="1" t="s">
        <v>45</v>
      </c>
      <c r="R32" s="1">
        <v>105</v>
      </c>
      <c r="S32" s="1">
        <v>105</v>
      </c>
      <c r="T32" s="1">
        <v>0</v>
      </c>
      <c r="U32" s="1">
        <v>1</v>
      </c>
      <c r="V32" s="1">
        <v>0.8</v>
      </c>
      <c r="W32" s="1">
        <v>0.6</v>
      </c>
      <c r="X32" s="1" t="s">
        <v>1151</v>
      </c>
      <c r="Y32" s="1"/>
      <c r="Z32" s="1"/>
      <c r="AA32" s="1"/>
      <c r="AB32" s="28">
        <f>_xlfn.IFNA(VLOOKUP(D32,附件!$B$19:$C$21,2,FALSE)+附件!$C$23,0)+T32+J32*((200/(附件!$C$25+100))^0.5)</f>
        <v>3.3899999999999997</v>
      </c>
      <c r="AC32" s="28">
        <f t="shared" si="6"/>
        <v>24.778761061946906</v>
      </c>
      <c r="AD32" s="28">
        <f t="shared" si="7"/>
        <v>26.017699115044252</v>
      </c>
      <c r="AE32" s="28">
        <f t="shared" si="8"/>
        <v>88.2</v>
      </c>
      <c r="AF32" s="28">
        <f t="shared" si="9"/>
        <v>26.017699115044252</v>
      </c>
      <c r="AG32" s="28">
        <f t="shared" si="10"/>
        <v>20.814159292035402</v>
      </c>
      <c r="AH32" s="28">
        <f t="shared" si="11"/>
        <v>15.610619469026551</v>
      </c>
      <c r="AI32" s="28">
        <f>AF32*附件!$C$32+AG32*附件!$C$33+AH32*附件!$C$34</f>
        <v>20.814159292035399</v>
      </c>
      <c r="AJ32" s="28">
        <f>AF32*附件!$C$37+AG32*附件!$C$38+AH32*附件!$C$39</f>
        <v>22.895575221238943</v>
      </c>
      <c r="AK32" s="28">
        <f>AF32*附件!$C$42+AG32*附件!$C$43+AH32*附件!$C$44</f>
        <v>18.732743362831862</v>
      </c>
    </row>
    <row r="33" spans="1:37" ht="23.25" customHeight="1" x14ac:dyDescent="0.2">
      <c r="A33" s="22">
        <v>7200</v>
      </c>
      <c r="B33" s="29" t="s">
        <v>25</v>
      </c>
      <c r="C33" s="1" t="s">
        <v>916</v>
      </c>
      <c r="D33" s="1" t="s">
        <v>917</v>
      </c>
      <c r="E33" s="1">
        <v>6</v>
      </c>
      <c r="F33" s="1">
        <v>5</v>
      </c>
      <c r="G33" s="1">
        <v>12</v>
      </c>
      <c r="H33" s="1">
        <v>3</v>
      </c>
      <c r="I33" s="1">
        <v>1.66</v>
      </c>
      <c r="J33" s="1">
        <v>1.42</v>
      </c>
      <c r="K33" s="1">
        <v>50</v>
      </c>
      <c r="L33" s="1">
        <v>22</v>
      </c>
      <c r="M33" s="1">
        <v>12</v>
      </c>
      <c r="N33" s="1">
        <v>0</v>
      </c>
      <c r="O33" s="1" t="s">
        <v>14</v>
      </c>
      <c r="P33" s="1">
        <v>360</v>
      </c>
      <c r="Q33" s="1" t="s">
        <v>15</v>
      </c>
      <c r="R33" s="1">
        <v>125</v>
      </c>
      <c r="S33" s="1">
        <v>125</v>
      </c>
      <c r="T33" s="1">
        <v>0.24</v>
      </c>
      <c r="U33" s="1">
        <v>1</v>
      </c>
      <c r="V33" s="1">
        <v>0.5</v>
      </c>
      <c r="W33" s="1">
        <v>0.2</v>
      </c>
      <c r="X33" s="1" t="s">
        <v>1149</v>
      </c>
      <c r="Y33" s="1"/>
      <c r="Z33" s="1"/>
      <c r="AA33" s="1"/>
      <c r="AB33" s="28">
        <f>_xlfn.IFNA(VLOOKUP(D33,附件!$B$19:$C$21,2,FALSE)+附件!$C$23,0)+T33+J33*((200/(附件!$C$25+100))^0.5)</f>
        <v>1.92</v>
      </c>
      <c r="AC33" s="28">
        <f t="shared" si="6"/>
        <v>18.75</v>
      </c>
      <c r="AD33" s="28">
        <f t="shared" si="7"/>
        <v>23.4375</v>
      </c>
      <c r="AE33" s="28">
        <f t="shared" si="8"/>
        <v>45</v>
      </c>
      <c r="AF33" s="28">
        <f t="shared" si="9"/>
        <v>23.4375</v>
      </c>
      <c r="AG33" s="28">
        <f t="shared" si="10"/>
        <v>11.71875</v>
      </c>
      <c r="AH33" s="28">
        <f t="shared" si="11"/>
        <v>4.6875</v>
      </c>
      <c r="AI33" s="28">
        <f>AF33*附件!$C$32+AG33*附件!$C$33+AH33*附件!$C$34</f>
        <v>13.125</v>
      </c>
      <c r="AJ33" s="28">
        <f>AF33*附件!$C$37+AG33*附件!$C$38+AH33*附件!$C$39</f>
        <v>16.875</v>
      </c>
      <c r="AK33" s="28">
        <f>AF33*附件!$C$42+AG33*附件!$C$43+AH33*附件!$C$44</f>
        <v>9.375</v>
      </c>
    </row>
    <row r="34" spans="1:37" ht="23.25" customHeight="1" x14ac:dyDescent="0.2">
      <c r="A34" s="22">
        <v>24000</v>
      </c>
      <c r="B34" s="29" t="s">
        <v>97</v>
      </c>
      <c r="C34" s="1" t="s">
        <v>916</v>
      </c>
      <c r="D34" s="1" t="s">
        <v>920</v>
      </c>
      <c r="E34" s="1">
        <v>6</v>
      </c>
      <c r="F34" s="1">
        <v>40</v>
      </c>
      <c r="G34" s="1">
        <v>70</v>
      </c>
      <c r="H34" s="1">
        <v>4</v>
      </c>
      <c r="I34" s="1">
        <v>36.869999999999997</v>
      </c>
      <c r="J34" s="1">
        <v>34.1</v>
      </c>
      <c r="K34" s="1">
        <v>80</v>
      </c>
      <c r="L34" s="1">
        <v>0</v>
      </c>
      <c r="M34" s="1">
        <v>12</v>
      </c>
      <c r="N34" s="1">
        <v>0</v>
      </c>
      <c r="O34" s="1" t="s">
        <v>40</v>
      </c>
      <c r="P34" s="1">
        <v>50</v>
      </c>
      <c r="Q34" s="1" t="s">
        <v>15</v>
      </c>
      <c r="R34" s="1">
        <v>100</v>
      </c>
      <c r="S34" s="1">
        <v>100</v>
      </c>
      <c r="T34" s="1">
        <v>0</v>
      </c>
      <c r="U34" s="1">
        <v>0.7</v>
      </c>
      <c r="V34" s="1">
        <v>1</v>
      </c>
      <c r="W34" s="1">
        <v>0.9</v>
      </c>
      <c r="X34" s="1" t="s">
        <v>1146</v>
      </c>
      <c r="Y34" s="1"/>
      <c r="Z34" s="1"/>
      <c r="AA34" s="1"/>
      <c r="AB34" s="28">
        <f>_xlfn.IFNA(VLOOKUP(D34,附件!$B$19:$C$21,2,FALSE)+附件!$C$23,0)+T34+J34*((200/(附件!$C$25+100))^0.5)</f>
        <v>34.1</v>
      </c>
      <c r="AC34" s="28">
        <f t="shared" si="6"/>
        <v>8.2111436950146626</v>
      </c>
      <c r="AD34" s="28">
        <f t="shared" si="7"/>
        <v>8.2111436950146626</v>
      </c>
      <c r="AE34" s="28">
        <f t="shared" si="8"/>
        <v>280</v>
      </c>
      <c r="AF34" s="28">
        <f t="shared" si="9"/>
        <v>5.7478005865102633</v>
      </c>
      <c r="AG34" s="28">
        <f t="shared" si="10"/>
        <v>8.2111436950146626</v>
      </c>
      <c r="AH34" s="28">
        <f t="shared" si="11"/>
        <v>7.3900293255131961</v>
      </c>
      <c r="AI34" s="28">
        <f>AF34*附件!$C$32+AG34*附件!$C$33+AH34*附件!$C$34</f>
        <v>7.225806451612903</v>
      </c>
      <c r="AJ34" s="28">
        <f>AF34*附件!$C$37+AG34*附件!$C$38+AH34*附件!$C$39</f>
        <v>6.8973607038123168</v>
      </c>
      <c r="AK34" s="28">
        <f>AF34*附件!$C$42+AG34*附件!$C$43+AH34*附件!$C$44</f>
        <v>7.5542521994134901</v>
      </c>
    </row>
    <row r="35" spans="1:37" ht="23.25" customHeight="1" x14ac:dyDescent="0.2">
      <c r="A35" s="22">
        <v>50200</v>
      </c>
      <c r="B35" s="29" t="s">
        <v>52</v>
      </c>
      <c r="C35" s="1" t="s">
        <v>916</v>
      </c>
      <c r="D35" s="1" t="s">
        <v>925</v>
      </c>
      <c r="E35" s="1">
        <v>7</v>
      </c>
      <c r="F35" s="1">
        <v>9</v>
      </c>
      <c r="G35" s="1">
        <v>15</v>
      </c>
      <c r="H35" s="1">
        <v>6</v>
      </c>
      <c r="I35" s="1">
        <v>3.84</v>
      </c>
      <c r="J35" s="1">
        <v>3.6</v>
      </c>
      <c r="K35" s="1">
        <v>55</v>
      </c>
      <c r="L35" s="1">
        <v>42</v>
      </c>
      <c r="M35" s="1">
        <v>12</v>
      </c>
      <c r="N35" s="1">
        <v>0</v>
      </c>
      <c r="O35" s="1" t="s">
        <v>32</v>
      </c>
      <c r="P35" s="1">
        <v>120</v>
      </c>
      <c r="Q35" s="1" t="s">
        <v>45</v>
      </c>
      <c r="R35" s="1">
        <v>105</v>
      </c>
      <c r="S35" s="1">
        <v>109</v>
      </c>
      <c r="T35" s="1">
        <v>0</v>
      </c>
      <c r="U35" s="1">
        <v>1</v>
      </c>
      <c r="V35" s="1">
        <v>0.8</v>
      </c>
      <c r="W35" s="1">
        <v>0.6</v>
      </c>
      <c r="X35" s="1" t="s">
        <v>1150</v>
      </c>
      <c r="Y35" s="1"/>
      <c r="Z35" s="1"/>
      <c r="AA35" s="1"/>
      <c r="AB35" s="28">
        <f>_xlfn.IFNA(VLOOKUP(D35,附件!$B$19:$C$21,2,FALSE)+附件!$C$23,0)+T35+J35*((200/(附件!$C$25+100))^0.5)</f>
        <v>3.88</v>
      </c>
      <c r="AC35" s="28">
        <f t="shared" si="6"/>
        <v>23.195876288659793</v>
      </c>
      <c r="AD35" s="28">
        <f t="shared" si="7"/>
        <v>25.283505154639172</v>
      </c>
      <c r="AE35" s="28">
        <f t="shared" si="8"/>
        <v>98.1</v>
      </c>
      <c r="AF35" s="28">
        <f t="shared" si="9"/>
        <v>25.283505154639172</v>
      </c>
      <c r="AG35" s="28">
        <f t="shared" si="10"/>
        <v>20.226804123711339</v>
      </c>
      <c r="AH35" s="28">
        <f t="shared" si="11"/>
        <v>15.170103092783503</v>
      </c>
      <c r="AI35" s="28">
        <f>AF35*附件!$C$32+AG35*附件!$C$33+AH35*附件!$C$34</f>
        <v>20.226804123711339</v>
      </c>
      <c r="AJ35" s="28">
        <f>AF35*附件!$C$37+AG35*附件!$C$38+AH35*附件!$C$39</f>
        <v>22.249484536082473</v>
      </c>
      <c r="AK35" s="28">
        <f>AF35*附件!$C$42+AG35*附件!$C$43+AH35*附件!$C$44</f>
        <v>18.204123711340202</v>
      </c>
    </row>
    <row r="36" spans="1:37" ht="23.25" customHeight="1" x14ac:dyDescent="0.2">
      <c r="A36" s="22">
        <v>44100</v>
      </c>
      <c r="B36" s="29" t="s">
        <v>74</v>
      </c>
      <c r="C36" s="1" t="s">
        <v>923</v>
      </c>
      <c r="D36" s="1" t="s">
        <v>920</v>
      </c>
      <c r="E36" s="1">
        <v>13</v>
      </c>
      <c r="F36" s="1">
        <v>58</v>
      </c>
      <c r="G36" s="1">
        <v>132</v>
      </c>
      <c r="H36" s="1">
        <v>2</v>
      </c>
      <c r="I36" s="1">
        <v>23.06</v>
      </c>
      <c r="J36" s="1">
        <v>18.38</v>
      </c>
      <c r="K36" s="1">
        <v>80</v>
      </c>
      <c r="L36" s="1">
        <v>0</v>
      </c>
      <c r="M36" s="1">
        <v>45</v>
      </c>
      <c r="N36" s="1">
        <v>0</v>
      </c>
      <c r="O36" s="1" t="s">
        <v>40</v>
      </c>
      <c r="P36" s="1">
        <v>50</v>
      </c>
      <c r="Q36" s="1" t="s">
        <v>45</v>
      </c>
      <c r="R36" s="1">
        <v>110</v>
      </c>
      <c r="S36" s="1">
        <v>130</v>
      </c>
      <c r="T36" s="1">
        <v>0</v>
      </c>
      <c r="U36" s="1">
        <v>0.45</v>
      </c>
      <c r="V36" s="1">
        <v>1.3</v>
      </c>
      <c r="W36" s="1">
        <v>1.1000000000000001</v>
      </c>
      <c r="X36" s="1" t="s">
        <v>1151</v>
      </c>
      <c r="Y36" s="1"/>
      <c r="Z36" s="1"/>
      <c r="AA36" s="1"/>
      <c r="AB36" s="28">
        <f>_xlfn.IFNA(VLOOKUP(D36,附件!$B$19:$C$21,2,FALSE)+附件!$C$23,0)+T36+J36*((200/(附件!$C$25+100))^0.5)</f>
        <v>18.38</v>
      </c>
      <c r="AC36" s="28">
        <f t="shared" si="6"/>
        <v>14.363438520130577</v>
      </c>
      <c r="AD36" s="28">
        <f t="shared" si="7"/>
        <v>18.672470076169748</v>
      </c>
      <c r="AE36" s="28">
        <f t="shared" si="8"/>
        <v>343.2</v>
      </c>
      <c r="AF36" s="28">
        <f t="shared" si="9"/>
        <v>8.402611534276387</v>
      </c>
      <c r="AG36" s="28">
        <f t="shared" si="10"/>
        <v>24.274211099020675</v>
      </c>
      <c r="AH36" s="28">
        <f t="shared" si="11"/>
        <v>20.539717083786726</v>
      </c>
      <c r="AI36" s="28">
        <f>AF36*附件!$C$32+AG36*附件!$C$33+AH36*附件!$C$34</f>
        <v>18.392383025027204</v>
      </c>
      <c r="AJ36" s="28">
        <f>AF36*附件!$C$37+AG36*附件!$C$38+AH36*附件!$C$39</f>
        <v>15.964961915125137</v>
      </c>
      <c r="AK36" s="28">
        <f>AF36*附件!$C$42+AG36*附件!$C$43+AH36*附件!$C$44</f>
        <v>20.819804134929271</v>
      </c>
    </row>
    <row r="37" spans="1:37" ht="23.25" customHeight="1" x14ac:dyDescent="0.2">
      <c r="A37" s="22">
        <v>44100</v>
      </c>
      <c r="B37" s="29" t="s">
        <v>1015</v>
      </c>
      <c r="C37" s="1" t="s">
        <v>923</v>
      </c>
      <c r="D37" s="1" t="s">
        <v>920</v>
      </c>
      <c r="E37" s="1">
        <v>13</v>
      </c>
      <c r="F37" s="1">
        <v>58</v>
      </c>
      <c r="G37" s="1">
        <v>132</v>
      </c>
      <c r="H37" s="1">
        <v>2</v>
      </c>
      <c r="I37" s="1">
        <v>23.06</v>
      </c>
      <c r="J37" s="1">
        <v>18.38</v>
      </c>
      <c r="K37" s="1">
        <v>80</v>
      </c>
      <c r="L37" s="1">
        <v>0</v>
      </c>
      <c r="M37" s="1">
        <v>45</v>
      </c>
      <c r="N37" s="1">
        <v>0</v>
      </c>
      <c r="O37" s="1" t="s">
        <v>40</v>
      </c>
      <c r="P37" s="1">
        <v>50</v>
      </c>
      <c r="Q37" s="1" t="s">
        <v>45</v>
      </c>
      <c r="R37" s="1">
        <v>110</v>
      </c>
      <c r="S37" s="1">
        <v>110</v>
      </c>
      <c r="T37" s="1">
        <v>0</v>
      </c>
      <c r="U37" s="1">
        <v>0.45</v>
      </c>
      <c r="V37" s="1">
        <v>1.3</v>
      </c>
      <c r="W37" s="1">
        <v>1.1000000000000001</v>
      </c>
      <c r="X37" s="1" t="s">
        <v>1151</v>
      </c>
      <c r="Y37" s="1"/>
      <c r="Z37" s="1"/>
      <c r="AA37" s="1"/>
      <c r="AB37" s="28">
        <f>_xlfn.IFNA(VLOOKUP(D37,附件!$B$19:$C$21,2,FALSE)+附件!$C$23,0)+T37+J37*((200/(附件!$C$25+100))^0.5)</f>
        <v>18.38</v>
      </c>
      <c r="AC37" s="28">
        <f t="shared" si="6"/>
        <v>14.363438520130577</v>
      </c>
      <c r="AD37" s="28">
        <f t="shared" si="7"/>
        <v>15.799782372143634</v>
      </c>
      <c r="AE37" s="28">
        <f t="shared" si="8"/>
        <v>290.39999999999998</v>
      </c>
      <c r="AF37" s="28">
        <f t="shared" si="9"/>
        <v>7.1099020674646356</v>
      </c>
      <c r="AG37" s="28">
        <f t="shared" si="10"/>
        <v>20.539717083786723</v>
      </c>
      <c r="AH37" s="28">
        <f t="shared" si="11"/>
        <v>17.379760609357998</v>
      </c>
      <c r="AI37" s="28">
        <f>AF37*附件!$C$32+AG37*附件!$C$33+AH37*附件!$C$34</f>
        <v>15.562785636561479</v>
      </c>
      <c r="AJ37" s="28">
        <f>AF37*附件!$C$37+AG37*附件!$C$38+AH37*附件!$C$39</f>
        <v>13.508813928182807</v>
      </c>
      <c r="AK37" s="28">
        <f>AF37*附件!$C$42+AG37*附件!$C$43+AH37*附件!$C$44</f>
        <v>17.616757344940154</v>
      </c>
    </row>
    <row r="38" spans="1:37" ht="23.25" customHeight="1" x14ac:dyDescent="0.2">
      <c r="A38" s="22">
        <v>24000</v>
      </c>
      <c r="B38" s="29" t="s">
        <v>99</v>
      </c>
      <c r="C38" s="1" t="s">
        <v>923</v>
      </c>
      <c r="D38" s="1" t="s">
        <v>920</v>
      </c>
      <c r="E38" s="1">
        <v>13</v>
      </c>
      <c r="F38" s="1">
        <v>48</v>
      </c>
      <c r="G38" s="1">
        <v>108</v>
      </c>
      <c r="H38" s="1">
        <v>4</v>
      </c>
      <c r="I38" s="1">
        <v>33.36</v>
      </c>
      <c r="J38" s="1">
        <v>29.19</v>
      </c>
      <c r="K38" s="1">
        <v>80</v>
      </c>
      <c r="L38" s="1">
        <v>0</v>
      </c>
      <c r="M38" s="1">
        <v>45</v>
      </c>
      <c r="N38" s="1">
        <v>0</v>
      </c>
      <c r="O38" s="1" t="s">
        <v>40</v>
      </c>
      <c r="P38" s="1">
        <v>50</v>
      </c>
      <c r="Q38" s="1" t="s">
        <v>21</v>
      </c>
      <c r="R38" s="1">
        <v>100</v>
      </c>
      <c r="S38" s="1">
        <v>118</v>
      </c>
      <c r="T38" s="1">
        <v>0</v>
      </c>
      <c r="U38" s="1">
        <v>1.4</v>
      </c>
      <c r="V38" s="1">
        <v>1.1000000000000001</v>
      </c>
      <c r="W38" s="1">
        <v>0.9</v>
      </c>
      <c r="X38" s="1" t="s">
        <v>1146</v>
      </c>
      <c r="Y38" s="1"/>
      <c r="Z38" s="1"/>
      <c r="AA38" s="1"/>
      <c r="AB38" s="28">
        <f>_xlfn.IFNA(VLOOKUP(D38,附件!$B$19:$C$21,2,FALSE)+附件!$C$23,0)+T38+J38*((200/(附件!$C$25+100))^0.5)</f>
        <v>29.19</v>
      </c>
      <c r="AC38" s="28">
        <f t="shared" si="6"/>
        <v>14.799588900308324</v>
      </c>
      <c r="AD38" s="28">
        <f t="shared" si="7"/>
        <v>17.463514902363823</v>
      </c>
      <c r="AE38" s="28">
        <f t="shared" si="8"/>
        <v>509.76</v>
      </c>
      <c r="AF38" s="28">
        <f t="shared" si="9"/>
        <v>24.44892086330935</v>
      </c>
      <c r="AG38" s="28">
        <f t="shared" si="10"/>
        <v>19.209866392600208</v>
      </c>
      <c r="AH38" s="28">
        <f t="shared" si="11"/>
        <v>15.717163412127441</v>
      </c>
      <c r="AI38" s="28">
        <f>AF38*附件!$C$32+AG38*附件!$C$33+AH38*附件!$C$34</f>
        <v>19.733771839671121</v>
      </c>
      <c r="AJ38" s="28">
        <f>AF38*附件!$C$37+AG38*附件!$C$38+AH38*附件!$C$39</f>
        <v>21.480123329907503</v>
      </c>
      <c r="AK38" s="28">
        <f>AF38*附件!$C$42+AG38*附件!$C$43+AH38*附件!$C$44</f>
        <v>17.987420349434739</v>
      </c>
    </row>
    <row r="39" spans="1:37" ht="23.25" customHeight="1" x14ac:dyDescent="0.2">
      <c r="A39" s="22">
        <v>24000</v>
      </c>
      <c r="B39" s="29" t="s">
        <v>1016</v>
      </c>
      <c r="C39" s="1" t="s">
        <v>923</v>
      </c>
      <c r="D39" s="1" t="s">
        <v>920</v>
      </c>
      <c r="E39" s="1">
        <v>13</v>
      </c>
      <c r="F39" s="1">
        <v>48</v>
      </c>
      <c r="G39" s="1">
        <v>108</v>
      </c>
      <c r="H39" s="1">
        <v>4</v>
      </c>
      <c r="I39" s="1">
        <v>33.36</v>
      </c>
      <c r="J39" s="1">
        <v>29.19</v>
      </c>
      <c r="K39" s="1">
        <v>80</v>
      </c>
      <c r="L39" s="1">
        <v>0</v>
      </c>
      <c r="M39" s="1">
        <v>45</v>
      </c>
      <c r="N39" s="1">
        <v>0</v>
      </c>
      <c r="O39" s="1" t="s">
        <v>40</v>
      </c>
      <c r="P39" s="1">
        <v>50</v>
      </c>
      <c r="Q39" s="1" t="s">
        <v>21</v>
      </c>
      <c r="R39" s="1">
        <v>100</v>
      </c>
      <c r="S39" s="1">
        <v>100</v>
      </c>
      <c r="T39" s="1">
        <v>0</v>
      </c>
      <c r="U39" s="1">
        <v>1.4</v>
      </c>
      <c r="V39" s="1">
        <v>1.1000000000000001</v>
      </c>
      <c r="W39" s="1">
        <v>0.9</v>
      </c>
      <c r="X39" s="1" t="s">
        <v>1146</v>
      </c>
      <c r="Y39" s="1"/>
      <c r="Z39" s="1"/>
      <c r="AA39" s="1"/>
      <c r="AB39" s="28">
        <f>_xlfn.IFNA(VLOOKUP(D39,附件!$B$19:$C$21,2,FALSE)+附件!$C$23,0)+T39+J39*((200/(附件!$C$25+100))^0.5)</f>
        <v>29.19</v>
      </c>
      <c r="AC39" s="28">
        <f t="shared" si="6"/>
        <v>14.799588900308324</v>
      </c>
      <c r="AD39" s="28">
        <f t="shared" si="7"/>
        <v>14.799588900308324</v>
      </c>
      <c r="AE39" s="28">
        <f t="shared" si="8"/>
        <v>432</v>
      </c>
      <c r="AF39" s="28">
        <f t="shared" si="9"/>
        <v>20.719424460431654</v>
      </c>
      <c r="AG39" s="28">
        <f t="shared" si="10"/>
        <v>16.279547790339159</v>
      </c>
      <c r="AH39" s="28">
        <f t="shared" si="11"/>
        <v>13.319630010277491</v>
      </c>
      <c r="AI39" s="28">
        <f>AF39*附件!$C$32+AG39*附件!$C$33+AH39*附件!$C$34</f>
        <v>16.723535457348405</v>
      </c>
      <c r="AJ39" s="28">
        <f>AF39*附件!$C$37+AG39*附件!$C$38+AH39*附件!$C$39</f>
        <v>18.203494347379237</v>
      </c>
      <c r="AK39" s="28">
        <f>AF39*附件!$C$42+AG39*附件!$C$43+AH39*附件!$C$44</f>
        <v>15.243576567317575</v>
      </c>
    </row>
    <row r="40" spans="1:37" ht="23.25" customHeight="1" x14ac:dyDescent="0.2">
      <c r="A40" s="22">
        <v>24100</v>
      </c>
      <c r="B40" s="29" t="s">
        <v>90</v>
      </c>
      <c r="C40" s="1" t="s">
        <v>916</v>
      </c>
      <c r="D40" s="1" t="s">
        <v>920</v>
      </c>
      <c r="E40" s="1">
        <v>6</v>
      </c>
      <c r="F40" s="1">
        <v>51</v>
      </c>
      <c r="G40" s="1">
        <v>90</v>
      </c>
      <c r="H40" s="1">
        <v>2</v>
      </c>
      <c r="I40" s="1">
        <v>24.63</v>
      </c>
      <c r="J40" s="1">
        <v>21.67</v>
      </c>
      <c r="K40" s="1">
        <v>80</v>
      </c>
      <c r="L40" s="1">
        <v>0</v>
      </c>
      <c r="M40" s="1">
        <v>12</v>
      </c>
      <c r="N40" s="1">
        <v>0</v>
      </c>
      <c r="O40" s="1" t="s">
        <v>40</v>
      </c>
      <c r="P40" s="1">
        <v>50</v>
      </c>
      <c r="Q40" s="1" t="s">
        <v>45</v>
      </c>
      <c r="R40" s="1">
        <v>110</v>
      </c>
      <c r="S40" s="1">
        <v>110</v>
      </c>
      <c r="T40" s="1">
        <v>0</v>
      </c>
      <c r="U40" s="1">
        <v>0.45</v>
      </c>
      <c r="V40" s="1">
        <v>1.3</v>
      </c>
      <c r="W40" s="1">
        <v>1.1000000000000001</v>
      </c>
      <c r="X40" s="1" t="s">
        <v>1146</v>
      </c>
      <c r="Y40" s="1"/>
      <c r="Z40" s="1"/>
      <c r="AA40" s="1"/>
      <c r="AB40" s="28">
        <f>_xlfn.IFNA(VLOOKUP(D40,附件!$B$19:$C$21,2,FALSE)+附件!$C$23,0)+T40+J40*((200/(附件!$C$25+100))^0.5)</f>
        <v>21.67</v>
      </c>
      <c r="AC40" s="28">
        <f t="shared" si="6"/>
        <v>8.3064143977849554</v>
      </c>
      <c r="AD40" s="28">
        <f t="shared" si="7"/>
        <v>9.1370558375634499</v>
      </c>
      <c r="AE40" s="28">
        <f t="shared" si="8"/>
        <v>198</v>
      </c>
      <c r="AF40" s="28">
        <f t="shared" si="9"/>
        <v>4.1116751269035525</v>
      </c>
      <c r="AG40" s="28">
        <f t="shared" si="10"/>
        <v>11.878172588832486</v>
      </c>
      <c r="AH40" s="28">
        <f t="shared" si="11"/>
        <v>10.050761421319796</v>
      </c>
      <c r="AI40" s="28">
        <f>AF40*附件!$C$32+AG40*附件!$C$33+AH40*附件!$C$34</f>
        <v>9</v>
      </c>
      <c r="AJ40" s="28">
        <f>AF40*附件!$C$37+AG40*附件!$C$38+AH40*附件!$C$39</f>
        <v>7.812182741116751</v>
      </c>
      <c r="AK40" s="28">
        <f>AF40*附件!$C$42+AG40*附件!$C$43+AH40*附件!$C$44</f>
        <v>10.187817258883248</v>
      </c>
    </row>
    <row r="41" spans="1:37" ht="23.25" customHeight="1" x14ac:dyDescent="0.2">
      <c r="A41" s="22">
        <v>14400</v>
      </c>
      <c r="B41" s="29" t="s">
        <v>1001</v>
      </c>
      <c r="C41" s="1" t="s">
        <v>921</v>
      </c>
      <c r="D41" s="1" t="s">
        <v>920</v>
      </c>
      <c r="E41" s="1">
        <v>10</v>
      </c>
      <c r="F41" s="1">
        <v>57</v>
      </c>
      <c r="G41" s="1">
        <v>167</v>
      </c>
      <c r="H41" s="1">
        <v>3</v>
      </c>
      <c r="I41" s="1">
        <v>31.6</v>
      </c>
      <c r="J41" s="1">
        <v>25.29</v>
      </c>
      <c r="K41" s="1">
        <v>80</v>
      </c>
      <c r="L41" s="1">
        <v>0</v>
      </c>
      <c r="M41" s="1">
        <v>25</v>
      </c>
      <c r="N41" s="1">
        <v>0</v>
      </c>
      <c r="O41" s="1" t="s">
        <v>40</v>
      </c>
      <c r="P41" s="1">
        <v>50</v>
      </c>
      <c r="Q41" s="1" t="s">
        <v>21</v>
      </c>
      <c r="R41" s="1">
        <v>105</v>
      </c>
      <c r="S41" s="1">
        <v>105</v>
      </c>
      <c r="T41" s="1">
        <v>0</v>
      </c>
      <c r="U41" s="1">
        <v>1.4</v>
      </c>
      <c r="V41" s="1">
        <v>1.1000000000000001</v>
      </c>
      <c r="W41" s="1">
        <v>0.9</v>
      </c>
      <c r="X41" s="1" t="s">
        <v>1147</v>
      </c>
      <c r="Y41" s="1"/>
      <c r="Z41" s="1"/>
      <c r="AA41" s="1"/>
      <c r="AB41" s="28">
        <f>_xlfn.IFNA(VLOOKUP(D41,附件!$B$19:$C$21,2,FALSE)+附件!$C$23,0)+T41+J41*((200/(附件!$C$25+100))^0.5)</f>
        <v>25.29</v>
      </c>
      <c r="AC41" s="28">
        <f t="shared" si="6"/>
        <v>19.810201660735469</v>
      </c>
      <c r="AD41" s="28">
        <f t="shared" si="7"/>
        <v>20.800711743772244</v>
      </c>
      <c r="AE41" s="28">
        <f t="shared" si="8"/>
        <v>526.04999999999995</v>
      </c>
      <c r="AF41" s="28">
        <f t="shared" si="9"/>
        <v>29.12099644128114</v>
      </c>
      <c r="AG41" s="28">
        <f t="shared" si="10"/>
        <v>22.880782918149471</v>
      </c>
      <c r="AH41" s="28">
        <f t="shared" si="11"/>
        <v>18.72064056939502</v>
      </c>
      <c r="AI41" s="28">
        <f>AF41*附件!$C$32+AG41*附件!$C$33+AH41*附件!$C$34</f>
        <v>23.504804270462635</v>
      </c>
      <c r="AJ41" s="28">
        <f>AF41*附件!$C$37+AG41*附件!$C$38+AH41*附件!$C$39</f>
        <v>25.584875444839859</v>
      </c>
      <c r="AK41" s="28">
        <f>AF41*附件!$C$42+AG41*附件!$C$43+AH41*附件!$C$44</f>
        <v>21.424733096085411</v>
      </c>
    </row>
    <row r="42" spans="1:37" ht="23.25" customHeight="1" x14ac:dyDescent="0.2">
      <c r="A42" s="22">
        <v>55200</v>
      </c>
      <c r="B42" s="29" t="s">
        <v>661</v>
      </c>
      <c r="C42" s="1" t="s">
        <v>923</v>
      </c>
      <c r="D42" s="1" t="s">
        <v>930</v>
      </c>
      <c r="E42" s="1">
        <v>13</v>
      </c>
      <c r="F42" s="1">
        <v>36</v>
      </c>
      <c r="G42" s="1">
        <v>43</v>
      </c>
      <c r="H42" s="1">
        <v>8</v>
      </c>
      <c r="I42" s="1">
        <v>10.91</v>
      </c>
      <c r="J42" s="1">
        <v>8.58</v>
      </c>
      <c r="K42" s="1">
        <v>50</v>
      </c>
      <c r="L42" s="1">
        <v>16</v>
      </c>
      <c r="M42" s="1">
        <v>45</v>
      </c>
      <c r="N42" s="1">
        <v>0</v>
      </c>
      <c r="O42" s="1" t="s">
        <v>14</v>
      </c>
      <c r="P42" s="1">
        <v>39</v>
      </c>
      <c r="Q42" s="1" t="s">
        <v>662</v>
      </c>
      <c r="R42" s="1">
        <v>110</v>
      </c>
      <c r="S42" s="1">
        <v>130</v>
      </c>
      <c r="T42" s="1">
        <v>1.2</v>
      </c>
      <c r="U42" s="1">
        <v>0.65</v>
      </c>
      <c r="V42" s="1">
        <v>1.25</v>
      </c>
      <c r="W42" s="1">
        <v>0.65</v>
      </c>
      <c r="X42" s="1" t="s">
        <v>1148</v>
      </c>
      <c r="Y42" s="1"/>
      <c r="Z42" s="1"/>
      <c r="AA42" s="1"/>
      <c r="AB42" s="28">
        <f>_xlfn.IFNA(VLOOKUP(D42,附件!$B$19:$C$21,2,FALSE)+附件!$C$23,0)+T42+J42*((200/(附件!$C$25+100))^0.5)</f>
        <v>10.08</v>
      </c>
      <c r="AC42" s="28">
        <f t="shared" si="6"/>
        <v>34.126984126984127</v>
      </c>
      <c r="AD42" s="28">
        <f t="shared" si="7"/>
        <v>44.365079365079367</v>
      </c>
      <c r="AE42" s="28">
        <f t="shared" si="8"/>
        <v>447.2</v>
      </c>
      <c r="AF42" s="28">
        <f t="shared" si="9"/>
        <v>28.837301587301589</v>
      </c>
      <c r="AG42" s="28">
        <f t="shared" si="10"/>
        <v>55.456349206349209</v>
      </c>
      <c r="AH42" s="28">
        <f t="shared" si="11"/>
        <v>28.837301587301589</v>
      </c>
      <c r="AI42" s="28">
        <f>AF42*附件!$C$32+AG42*附件!$C$33+AH42*附件!$C$34</f>
        <v>39.484920634920641</v>
      </c>
      <c r="AJ42" s="28">
        <f>AF42*附件!$C$37+AG42*附件!$C$38+AH42*附件!$C$39</f>
        <v>39.484920634920641</v>
      </c>
      <c r="AK42" s="28">
        <f>AF42*附件!$C$42+AG42*附件!$C$43+AH42*附件!$C$44</f>
        <v>39.484920634920641</v>
      </c>
    </row>
    <row r="43" spans="1:37" ht="23.25" customHeight="1" x14ac:dyDescent="0.2">
      <c r="A43" s="22">
        <v>42100</v>
      </c>
      <c r="B43" s="29" t="s">
        <v>62</v>
      </c>
      <c r="C43" s="1" t="s">
        <v>921</v>
      </c>
      <c r="D43" s="1" t="s">
        <v>925</v>
      </c>
      <c r="E43" s="1">
        <v>11</v>
      </c>
      <c r="F43" s="1">
        <v>9</v>
      </c>
      <c r="G43" s="1">
        <v>21</v>
      </c>
      <c r="H43" s="1">
        <v>3</v>
      </c>
      <c r="I43" s="1">
        <v>5.95</v>
      </c>
      <c r="J43" s="1">
        <v>5.35</v>
      </c>
      <c r="K43" s="1">
        <v>55</v>
      </c>
      <c r="L43" s="1">
        <v>25</v>
      </c>
      <c r="M43" s="1">
        <v>25</v>
      </c>
      <c r="N43" s="1">
        <v>0</v>
      </c>
      <c r="O43" s="1" t="s">
        <v>14</v>
      </c>
      <c r="P43" s="1">
        <v>120</v>
      </c>
      <c r="Q43" s="1" t="s">
        <v>45</v>
      </c>
      <c r="R43" s="1">
        <v>105</v>
      </c>
      <c r="S43" s="1">
        <v>109</v>
      </c>
      <c r="T43" s="1">
        <v>0.3</v>
      </c>
      <c r="U43" s="1">
        <v>1</v>
      </c>
      <c r="V43" s="1">
        <v>0.8</v>
      </c>
      <c r="W43" s="1">
        <v>0.6</v>
      </c>
      <c r="X43" s="1" t="s">
        <v>1151</v>
      </c>
      <c r="Y43" s="1"/>
      <c r="Z43" s="1"/>
      <c r="AA43" s="1"/>
      <c r="AB43" s="28">
        <f>_xlfn.IFNA(VLOOKUP(D43,附件!$B$19:$C$21,2,FALSE)+附件!$C$23,0)+T43+J43*((200/(附件!$C$25+100))^0.5)</f>
        <v>5.93</v>
      </c>
      <c r="AC43" s="28">
        <f t="shared" si="6"/>
        <v>10.623946037099495</v>
      </c>
      <c r="AD43" s="28">
        <f t="shared" si="7"/>
        <v>11.580101180438451</v>
      </c>
      <c r="AE43" s="28">
        <f t="shared" si="8"/>
        <v>68.67</v>
      </c>
      <c r="AF43" s="28">
        <f t="shared" si="9"/>
        <v>11.580101180438451</v>
      </c>
      <c r="AG43" s="28">
        <f t="shared" si="10"/>
        <v>9.264080944350761</v>
      </c>
      <c r="AH43" s="28">
        <f t="shared" si="11"/>
        <v>6.9480607082630703</v>
      </c>
      <c r="AI43" s="28">
        <f>AF43*附件!$C$32+AG43*附件!$C$33+AH43*附件!$C$34</f>
        <v>9.264080944350761</v>
      </c>
      <c r="AJ43" s="28">
        <f>AF43*附件!$C$37+AG43*附件!$C$38+AH43*附件!$C$39</f>
        <v>10.190489038785836</v>
      </c>
      <c r="AK43" s="28">
        <f>AF43*附件!$C$42+AG43*附件!$C$43+AH43*附件!$C$44</f>
        <v>8.337672849915684</v>
      </c>
    </row>
    <row r="44" spans="1:37" ht="23.25" customHeight="1" x14ac:dyDescent="0.2">
      <c r="A44" s="22">
        <v>42100</v>
      </c>
      <c r="B44" s="29" t="s">
        <v>1017</v>
      </c>
      <c r="C44" s="1" t="s">
        <v>921</v>
      </c>
      <c r="D44" s="1" t="s">
        <v>925</v>
      </c>
      <c r="E44" s="1">
        <v>11</v>
      </c>
      <c r="F44" s="1">
        <v>9</v>
      </c>
      <c r="G44" s="1">
        <v>21</v>
      </c>
      <c r="H44" s="1">
        <v>3</v>
      </c>
      <c r="I44" s="1">
        <v>5.95</v>
      </c>
      <c r="J44" s="1">
        <v>5.35</v>
      </c>
      <c r="K44" s="1">
        <v>55</v>
      </c>
      <c r="L44" s="1">
        <v>25</v>
      </c>
      <c r="M44" s="1">
        <v>25</v>
      </c>
      <c r="N44" s="1">
        <v>0</v>
      </c>
      <c r="O44" s="1" t="s">
        <v>14</v>
      </c>
      <c r="P44" s="1">
        <v>120</v>
      </c>
      <c r="Q44" s="1" t="s">
        <v>45</v>
      </c>
      <c r="R44" s="1">
        <v>105</v>
      </c>
      <c r="S44" s="1">
        <v>105</v>
      </c>
      <c r="T44" s="1">
        <v>0.3</v>
      </c>
      <c r="U44" s="1">
        <v>1</v>
      </c>
      <c r="V44" s="1">
        <v>0.8</v>
      </c>
      <c r="W44" s="1">
        <v>0.6</v>
      </c>
      <c r="X44" s="1" t="s">
        <v>1151</v>
      </c>
      <c r="Y44" s="1"/>
      <c r="Z44" s="1"/>
      <c r="AA44" s="1"/>
      <c r="AB44" s="28">
        <f>_xlfn.IFNA(VLOOKUP(D44,附件!$B$19:$C$21,2,FALSE)+附件!$C$23,0)+T44+J44*((200/(附件!$C$25+100))^0.5)</f>
        <v>5.93</v>
      </c>
      <c r="AC44" s="28">
        <f t="shared" si="6"/>
        <v>10.623946037099495</v>
      </c>
      <c r="AD44" s="28">
        <f t="shared" si="7"/>
        <v>11.155143338954469</v>
      </c>
      <c r="AE44" s="28">
        <f t="shared" si="8"/>
        <v>66.150000000000006</v>
      </c>
      <c r="AF44" s="28">
        <f t="shared" si="9"/>
        <v>11.155143338954469</v>
      </c>
      <c r="AG44" s="28">
        <f t="shared" si="10"/>
        <v>8.9241146711635757</v>
      </c>
      <c r="AH44" s="28">
        <f t="shared" si="11"/>
        <v>6.6930860033726809</v>
      </c>
      <c r="AI44" s="28">
        <f>AF44*附件!$C$32+AG44*附件!$C$33+AH44*附件!$C$34</f>
        <v>8.9241146711635757</v>
      </c>
      <c r="AJ44" s="28">
        <f>AF44*附件!$C$37+AG44*附件!$C$38+AH44*附件!$C$39</f>
        <v>9.8165261382799347</v>
      </c>
      <c r="AK44" s="28">
        <f>AF44*附件!$C$42+AG44*附件!$C$43+AH44*附件!$C$44</f>
        <v>8.0317032040472185</v>
      </c>
    </row>
    <row r="45" spans="1:37" ht="23.25" customHeight="1" x14ac:dyDescent="0.2">
      <c r="A45" s="22">
        <v>24160</v>
      </c>
      <c r="B45" s="29" t="s">
        <v>112</v>
      </c>
      <c r="C45" s="1" t="s">
        <v>923</v>
      </c>
      <c r="D45" s="1" t="s">
        <v>920</v>
      </c>
      <c r="E45" s="1">
        <v>13</v>
      </c>
      <c r="F45" s="1">
        <v>56</v>
      </c>
      <c r="G45" s="1">
        <v>142</v>
      </c>
      <c r="H45" s="1">
        <v>3</v>
      </c>
      <c r="I45" s="1">
        <v>28.73</v>
      </c>
      <c r="J45" s="1">
        <v>23.14</v>
      </c>
      <c r="K45" s="1">
        <v>80</v>
      </c>
      <c r="L45" s="1">
        <v>0</v>
      </c>
      <c r="M45" s="1">
        <v>45</v>
      </c>
      <c r="N45" s="1">
        <v>0</v>
      </c>
      <c r="O45" s="1" t="s">
        <v>40</v>
      </c>
      <c r="P45" s="1">
        <v>50</v>
      </c>
      <c r="Q45" s="1" t="s">
        <v>21</v>
      </c>
      <c r="R45" s="1">
        <v>105</v>
      </c>
      <c r="S45" s="1">
        <v>124</v>
      </c>
      <c r="T45" s="1">
        <v>0</v>
      </c>
      <c r="U45" s="1">
        <v>1.4</v>
      </c>
      <c r="V45" s="1">
        <v>1.1000000000000001</v>
      </c>
      <c r="W45" s="1">
        <v>0.9</v>
      </c>
      <c r="X45" s="1" t="s">
        <v>1146</v>
      </c>
      <c r="Y45" s="1"/>
      <c r="Z45" s="1"/>
      <c r="AA45" s="1"/>
      <c r="AB45" s="28">
        <f>_xlfn.IFNA(VLOOKUP(D45,附件!$B$19:$C$21,2,FALSE)+附件!$C$23,0)+T45+J45*((200/(附件!$C$25+100))^0.5)</f>
        <v>23.14</v>
      </c>
      <c r="AC45" s="28">
        <f t="shared" si="6"/>
        <v>18.409680207433016</v>
      </c>
      <c r="AD45" s="28">
        <f t="shared" si="7"/>
        <v>22.828003457216941</v>
      </c>
      <c r="AE45" s="28">
        <f t="shared" si="8"/>
        <v>528.24</v>
      </c>
      <c r="AF45" s="28">
        <f t="shared" si="9"/>
        <v>31.959204840103716</v>
      </c>
      <c r="AG45" s="28">
        <f t="shared" si="10"/>
        <v>25.110803802938637</v>
      </c>
      <c r="AH45" s="28">
        <f t="shared" si="11"/>
        <v>20.545203111495248</v>
      </c>
      <c r="AI45" s="28">
        <f>AF45*附件!$C$32+AG45*附件!$C$33+AH45*附件!$C$34</f>
        <v>25.795643906655144</v>
      </c>
      <c r="AJ45" s="28">
        <f>AF45*附件!$C$37+AG45*附件!$C$38+AH45*附件!$C$39</f>
        <v>28.078444252376837</v>
      </c>
      <c r="AK45" s="28">
        <f>AF45*附件!$C$42+AG45*附件!$C$43+AH45*附件!$C$44</f>
        <v>23.512843560933451</v>
      </c>
    </row>
    <row r="46" spans="1:37" ht="23.25" customHeight="1" x14ac:dyDescent="0.2">
      <c r="A46" s="22">
        <v>24160</v>
      </c>
      <c r="B46" s="29" t="s">
        <v>1018</v>
      </c>
      <c r="C46" s="1" t="s">
        <v>923</v>
      </c>
      <c r="D46" s="1" t="s">
        <v>920</v>
      </c>
      <c r="E46" s="1">
        <v>13</v>
      </c>
      <c r="F46" s="1">
        <v>56</v>
      </c>
      <c r="G46" s="1">
        <v>142</v>
      </c>
      <c r="H46" s="1">
        <v>3</v>
      </c>
      <c r="I46" s="1">
        <v>28.73</v>
      </c>
      <c r="J46" s="1">
        <v>23.14</v>
      </c>
      <c r="K46" s="1">
        <v>80</v>
      </c>
      <c r="L46" s="1">
        <v>0</v>
      </c>
      <c r="M46" s="1">
        <v>45</v>
      </c>
      <c r="N46" s="1">
        <v>0</v>
      </c>
      <c r="O46" s="1" t="s">
        <v>40</v>
      </c>
      <c r="P46" s="1">
        <v>50</v>
      </c>
      <c r="Q46" s="1" t="s">
        <v>21</v>
      </c>
      <c r="R46" s="1">
        <v>105</v>
      </c>
      <c r="S46" s="1">
        <v>105</v>
      </c>
      <c r="T46" s="1">
        <v>0</v>
      </c>
      <c r="U46" s="1">
        <v>1.4</v>
      </c>
      <c r="V46" s="1">
        <v>1.1000000000000001</v>
      </c>
      <c r="W46" s="1">
        <v>0.9</v>
      </c>
      <c r="X46" s="1" t="s">
        <v>1146</v>
      </c>
      <c r="Y46" s="1"/>
      <c r="Z46" s="1"/>
      <c r="AA46" s="1"/>
      <c r="AB46" s="28">
        <f>_xlfn.IFNA(VLOOKUP(D46,附件!$B$19:$C$21,2,FALSE)+附件!$C$23,0)+T46+J46*((200/(附件!$C$25+100))^0.5)</f>
        <v>23.14</v>
      </c>
      <c r="AC46" s="28">
        <f t="shared" si="6"/>
        <v>18.409680207433016</v>
      </c>
      <c r="AD46" s="28">
        <f t="shared" si="7"/>
        <v>19.330164217804668</v>
      </c>
      <c r="AE46" s="28">
        <f t="shared" si="8"/>
        <v>447.3</v>
      </c>
      <c r="AF46" s="28">
        <f t="shared" si="9"/>
        <v>27.062229904926536</v>
      </c>
      <c r="AG46" s="28">
        <f t="shared" si="10"/>
        <v>21.263180639585137</v>
      </c>
      <c r="AH46" s="28">
        <f t="shared" si="11"/>
        <v>17.397147796024203</v>
      </c>
      <c r="AI46" s="28">
        <f>AF46*附件!$C$32+AG46*附件!$C$33+AH46*附件!$C$34</f>
        <v>21.843085566119278</v>
      </c>
      <c r="AJ46" s="28">
        <f>AF46*附件!$C$37+AG46*附件!$C$38+AH46*附件!$C$39</f>
        <v>23.776101987899743</v>
      </c>
      <c r="AK46" s="28">
        <f>AF46*附件!$C$42+AG46*附件!$C$43+AH46*附件!$C$44</f>
        <v>19.910069144338813</v>
      </c>
    </row>
    <row r="47" spans="1:37" ht="23.25" customHeight="1" x14ac:dyDescent="0.2">
      <c r="A47" s="22">
        <v>85300</v>
      </c>
      <c r="B47" s="29" t="s">
        <v>934</v>
      </c>
      <c r="C47" s="1" t="s">
        <v>921</v>
      </c>
      <c r="D47" s="1" t="s">
        <v>920</v>
      </c>
      <c r="E47" s="1">
        <v>10</v>
      </c>
      <c r="F47" s="1">
        <v>56</v>
      </c>
      <c r="G47" s="1">
        <v>149</v>
      </c>
      <c r="H47" s="1">
        <v>3</v>
      </c>
      <c r="I47" s="1">
        <v>31.68</v>
      </c>
      <c r="J47" s="1">
        <v>25.35</v>
      </c>
      <c r="K47" s="1">
        <v>80</v>
      </c>
      <c r="L47" s="1">
        <v>0</v>
      </c>
      <c r="M47" s="1">
        <v>25</v>
      </c>
      <c r="N47" s="1">
        <v>0</v>
      </c>
      <c r="O47" s="1" t="s">
        <v>40</v>
      </c>
      <c r="P47" s="1">
        <v>50</v>
      </c>
      <c r="Q47" s="1" t="s">
        <v>15</v>
      </c>
      <c r="R47" s="1">
        <v>100</v>
      </c>
      <c r="S47" s="1">
        <v>100</v>
      </c>
      <c r="T47" s="1">
        <v>0</v>
      </c>
      <c r="U47" s="1">
        <v>0.7</v>
      </c>
      <c r="V47" s="1">
        <v>1</v>
      </c>
      <c r="W47" s="1">
        <v>0.9</v>
      </c>
      <c r="X47" s="1" t="s">
        <v>1149</v>
      </c>
      <c r="Y47" s="1"/>
      <c r="Z47" s="1"/>
      <c r="AA47" s="1"/>
      <c r="AB47" s="28">
        <f>_xlfn.IFNA(VLOOKUP(D47,附件!$B$19:$C$21,2,FALSE)+附件!$C$23,0)+T47+J47*((200/(附件!$C$25+100))^0.5)</f>
        <v>25.35</v>
      </c>
      <c r="AC47" s="28">
        <f t="shared" si="6"/>
        <v>17.633136094674555</v>
      </c>
      <c r="AD47" s="28">
        <f t="shared" si="7"/>
        <v>17.633136094674555</v>
      </c>
      <c r="AE47" s="28">
        <f t="shared" si="8"/>
        <v>447</v>
      </c>
      <c r="AF47" s="28">
        <f t="shared" si="9"/>
        <v>12.343195266272188</v>
      </c>
      <c r="AG47" s="28">
        <f t="shared" si="10"/>
        <v>17.633136094674555</v>
      </c>
      <c r="AH47" s="28">
        <f t="shared" si="11"/>
        <v>15.8698224852071</v>
      </c>
      <c r="AI47" s="28">
        <f>AF47*附件!$C$32+AG47*附件!$C$33+AH47*附件!$C$34</f>
        <v>15.517159763313607</v>
      </c>
      <c r="AJ47" s="28">
        <f>AF47*附件!$C$37+AG47*附件!$C$38+AH47*附件!$C$39</f>
        <v>14.811834319526627</v>
      </c>
      <c r="AK47" s="28">
        <f>AF47*附件!$C$42+AG47*附件!$C$43+AH47*附件!$C$44</f>
        <v>16.22248520710059</v>
      </c>
    </row>
    <row r="48" spans="1:37" ht="23.25" customHeight="1" x14ac:dyDescent="0.2">
      <c r="A48" s="22">
        <v>11100</v>
      </c>
      <c r="B48" s="29" t="s">
        <v>19</v>
      </c>
      <c r="C48" s="1" t="s">
        <v>916</v>
      </c>
      <c r="D48" s="1" t="s">
        <v>917</v>
      </c>
      <c r="E48" s="1">
        <v>6</v>
      </c>
      <c r="F48" s="1">
        <v>4</v>
      </c>
      <c r="G48" s="1">
        <v>10</v>
      </c>
      <c r="H48" s="1">
        <v>3</v>
      </c>
      <c r="I48" s="1">
        <v>1.53</v>
      </c>
      <c r="J48" s="1">
        <v>1.29</v>
      </c>
      <c r="K48" s="1">
        <v>50</v>
      </c>
      <c r="L48" s="1">
        <v>25</v>
      </c>
      <c r="M48" s="1">
        <v>12</v>
      </c>
      <c r="N48" s="1">
        <v>0</v>
      </c>
      <c r="O48" s="1" t="s">
        <v>14</v>
      </c>
      <c r="P48" s="1">
        <v>360</v>
      </c>
      <c r="Q48" s="1" t="s">
        <v>15</v>
      </c>
      <c r="R48" s="1">
        <v>125</v>
      </c>
      <c r="S48" s="1">
        <v>125</v>
      </c>
      <c r="T48" s="1">
        <v>0.3</v>
      </c>
      <c r="U48" s="1">
        <v>1</v>
      </c>
      <c r="V48" s="1">
        <v>0.5</v>
      </c>
      <c r="W48" s="1">
        <v>0.2</v>
      </c>
      <c r="X48" s="1" t="s">
        <v>1147</v>
      </c>
      <c r="Y48" s="1"/>
      <c r="Z48" s="1"/>
      <c r="AA48" s="1"/>
      <c r="AB48" s="28">
        <f>_xlfn.IFNA(VLOOKUP(D48,附件!$B$19:$C$21,2,FALSE)+附件!$C$23,0)+T48+J48*((200/(附件!$C$25+100))^0.5)</f>
        <v>1.85</v>
      </c>
      <c r="AC48" s="28">
        <f t="shared" si="6"/>
        <v>16.216216216216214</v>
      </c>
      <c r="AD48" s="28">
        <f t="shared" si="7"/>
        <v>20.27027027027027</v>
      </c>
      <c r="AE48" s="28">
        <f t="shared" si="8"/>
        <v>37.5</v>
      </c>
      <c r="AF48" s="28">
        <f t="shared" si="9"/>
        <v>20.27027027027027</v>
      </c>
      <c r="AG48" s="28">
        <f t="shared" si="10"/>
        <v>10.135135135135135</v>
      </c>
      <c r="AH48" s="28">
        <f t="shared" si="11"/>
        <v>4.0540540540540544</v>
      </c>
      <c r="AI48" s="28">
        <f>AF48*附件!$C$32+AG48*附件!$C$33+AH48*附件!$C$34</f>
        <v>11.351351351351351</v>
      </c>
      <c r="AJ48" s="28">
        <f>AF48*附件!$C$37+AG48*附件!$C$38+AH48*附件!$C$39</f>
        <v>14.594594594594595</v>
      </c>
      <c r="AK48" s="28">
        <f>AF48*附件!$C$42+AG48*附件!$C$43+AH48*附件!$C$44</f>
        <v>8.1081081081081088</v>
      </c>
    </row>
    <row r="49" spans="1:37" ht="23.25" customHeight="1" x14ac:dyDescent="0.2">
      <c r="A49" s="22">
        <v>85000</v>
      </c>
      <c r="B49" s="29" t="s">
        <v>664</v>
      </c>
      <c r="C49" s="1" t="s">
        <v>923</v>
      </c>
      <c r="D49" s="1" t="s">
        <v>917</v>
      </c>
      <c r="E49" s="1">
        <v>13</v>
      </c>
      <c r="F49" s="1">
        <v>6</v>
      </c>
      <c r="G49" s="1">
        <v>15</v>
      </c>
      <c r="H49" s="1">
        <v>6</v>
      </c>
      <c r="I49" s="1">
        <v>2.14</v>
      </c>
      <c r="J49" s="1">
        <v>1.73</v>
      </c>
      <c r="K49" s="1">
        <v>65</v>
      </c>
      <c r="L49" s="1">
        <v>0</v>
      </c>
      <c r="M49" s="1">
        <v>35</v>
      </c>
      <c r="N49" s="1">
        <v>0</v>
      </c>
      <c r="O49" s="1" t="s">
        <v>14</v>
      </c>
      <c r="P49" s="1">
        <v>200</v>
      </c>
      <c r="Q49" s="1" t="s">
        <v>15</v>
      </c>
      <c r="R49" s="1">
        <v>125</v>
      </c>
      <c r="S49" s="1">
        <v>148</v>
      </c>
      <c r="T49" s="1">
        <v>0.16</v>
      </c>
      <c r="U49" s="1">
        <v>1</v>
      </c>
      <c r="V49" s="1">
        <v>0.55000000000000004</v>
      </c>
      <c r="W49" s="1">
        <v>0.25</v>
      </c>
      <c r="X49" s="1" t="s">
        <v>1149</v>
      </c>
      <c r="Y49" s="1"/>
      <c r="Z49" s="1"/>
      <c r="AA49" s="1"/>
      <c r="AB49" s="28">
        <f>_xlfn.IFNA(VLOOKUP(D49,附件!$B$19:$C$21,2,FALSE)+附件!$C$23,0)+T49+J49*((200/(附件!$C$25+100))^0.5)</f>
        <v>2.15</v>
      </c>
      <c r="AC49" s="28">
        <f t="shared" si="6"/>
        <v>41.860465116279073</v>
      </c>
      <c r="AD49" s="28">
        <f t="shared" si="7"/>
        <v>61.953488372093027</v>
      </c>
      <c r="AE49" s="28">
        <f t="shared" si="8"/>
        <v>133.19999999999999</v>
      </c>
      <c r="AF49" s="28">
        <f t="shared" si="9"/>
        <v>61.953488372093027</v>
      </c>
      <c r="AG49" s="28">
        <f t="shared" si="10"/>
        <v>34.074418604651164</v>
      </c>
      <c r="AH49" s="28">
        <f t="shared" si="11"/>
        <v>15.488372093023257</v>
      </c>
      <c r="AI49" s="28">
        <f>AF49*附件!$C$32+AG49*附件!$C$33+AH49*附件!$C$34</f>
        <v>36.862325581395346</v>
      </c>
      <c r="AJ49" s="28">
        <f>AF49*附件!$C$37+AG49*附件!$C$38+AH49*附件!$C$39</f>
        <v>46.15534883720931</v>
      </c>
      <c r="AK49" s="28">
        <f>AF49*附件!$C$42+AG49*附件!$C$43+AH49*附件!$C$44</f>
        <v>27.569302325581397</v>
      </c>
    </row>
    <row r="50" spans="1:37" ht="23.25" customHeight="1" x14ac:dyDescent="0.2">
      <c r="A50" s="22">
        <v>85000</v>
      </c>
      <c r="B50" s="29" t="s">
        <v>1019</v>
      </c>
      <c r="C50" s="1" t="s">
        <v>923</v>
      </c>
      <c r="D50" s="1" t="s">
        <v>917</v>
      </c>
      <c r="E50" s="1">
        <v>13</v>
      </c>
      <c r="F50" s="1">
        <v>6</v>
      </c>
      <c r="G50" s="1">
        <v>15</v>
      </c>
      <c r="H50" s="1">
        <v>6</v>
      </c>
      <c r="I50" s="1">
        <v>2.14</v>
      </c>
      <c r="J50" s="1">
        <v>1.73</v>
      </c>
      <c r="K50" s="1">
        <v>65</v>
      </c>
      <c r="L50" s="1">
        <v>0</v>
      </c>
      <c r="M50" s="1">
        <v>35</v>
      </c>
      <c r="N50" s="1">
        <v>0</v>
      </c>
      <c r="O50" s="1" t="s">
        <v>14</v>
      </c>
      <c r="P50" s="1">
        <v>200</v>
      </c>
      <c r="Q50" s="1" t="s">
        <v>15</v>
      </c>
      <c r="R50" s="1">
        <v>125</v>
      </c>
      <c r="S50" s="1">
        <v>125</v>
      </c>
      <c r="T50" s="1">
        <v>0.16</v>
      </c>
      <c r="U50" s="1">
        <v>1</v>
      </c>
      <c r="V50" s="1">
        <v>0.55000000000000004</v>
      </c>
      <c r="W50" s="1">
        <v>0.25</v>
      </c>
      <c r="X50" s="1" t="s">
        <v>1149</v>
      </c>
      <c r="Y50" s="1"/>
      <c r="Z50" s="1"/>
      <c r="AA50" s="1"/>
      <c r="AB50" s="28">
        <f>_xlfn.IFNA(VLOOKUP(D50,附件!$B$19:$C$21,2,FALSE)+附件!$C$23,0)+T50+J50*((200/(附件!$C$25+100))^0.5)</f>
        <v>2.15</v>
      </c>
      <c r="AC50" s="28">
        <f t="shared" si="6"/>
        <v>41.860465116279073</v>
      </c>
      <c r="AD50" s="28">
        <f t="shared" si="7"/>
        <v>52.325581395348848</v>
      </c>
      <c r="AE50" s="28">
        <f t="shared" si="8"/>
        <v>112.5</v>
      </c>
      <c r="AF50" s="28">
        <f t="shared" si="9"/>
        <v>52.325581395348848</v>
      </c>
      <c r="AG50" s="28">
        <f t="shared" si="10"/>
        <v>28.779069767441868</v>
      </c>
      <c r="AH50" s="28">
        <f t="shared" si="11"/>
        <v>13.081395348837212</v>
      </c>
      <c r="AI50" s="28">
        <f>AF50*附件!$C$32+AG50*附件!$C$33+AH50*附件!$C$34</f>
        <v>31.133720930232567</v>
      </c>
      <c r="AJ50" s="28">
        <f>AF50*附件!$C$37+AG50*附件!$C$38+AH50*附件!$C$39</f>
        <v>38.982558139534895</v>
      </c>
      <c r="AK50" s="28">
        <f>AF50*附件!$C$42+AG50*附件!$C$43+AH50*附件!$C$44</f>
        <v>23.284883720930239</v>
      </c>
    </row>
    <row r="51" spans="1:37" ht="23.25" customHeight="1" x14ac:dyDescent="0.2">
      <c r="A51" s="22">
        <v>41160</v>
      </c>
      <c r="B51" s="29" t="s">
        <v>935</v>
      </c>
      <c r="C51" s="1" t="s">
        <v>923</v>
      </c>
      <c r="D51" s="1" t="s">
        <v>917</v>
      </c>
      <c r="E51" s="1">
        <v>13</v>
      </c>
      <c r="F51" s="1">
        <v>6</v>
      </c>
      <c r="G51" s="1">
        <v>16</v>
      </c>
      <c r="H51" s="1">
        <v>4</v>
      </c>
      <c r="I51" s="1">
        <v>2.02</v>
      </c>
      <c r="J51" s="1">
        <v>1.5</v>
      </c>
      <c r="K51" s="1">
        <v>50</v>
      </c>
      <c r="L51" s="1">
        <v>0</v>
      </c>
      <c r="M51" s="1">
        <v>30</v>
      </c>
      <c r="N51" s="1">
        <v>15</v>
      </c>
      <c r="O51" s="1" t="s">
        <v>14</v>
      </c>
      <c r="P51" s="1">
        <v>360</v>
      </c>
      <c r="Q51" s="1" t="s">
        <v>45</v>
      </c>
      <c r="R51" s="1">
        <v>120</v>
      </c>
      <c r="S51" s="1">
        <v>142</v>
      </c>
      <c r="T51" s="1">
        <v>0.1</v>
      </c>
      <c r="U51" s="1">
        <v>0.9</v>
      </c>
      <c r="V51" s="1">
        <v>0.7</v>
      </c>
      <c r="W51" s="1">
        <v>0.4</v>
      </c>
      <c r="X51" s="1" t="s">
        <v>1151</v>
      </c>
      <c r="Y51" s="1"/>
      <c r="Z51" s="1"/>
      <c r="AA51" s="1"/>
      <c r="AB51" s="28">
        <f>_xlfn.IFNA(VLOOKUP(D51,附件!$B$19:$C$21,2,FALSE)+附件!$C$23,0)+T51+J51*((200/(附件!$C$25+100))^0.5)</f>
        <v>1.8599999999999999</v>
      </c>
      <c r="AC51" s="28">
        <f t="shared" si="6"/>
        <v>34.408602150537639</v>
      </c>
      <c r="AD51" s="28">
        <f t="shared" si="7"/>
        <v>48.860215053763447</v>
      </c>
      <c r="AE51" s="28">
        <f t="shared" si="8"/>
        <v>90.88</v>
      </c>
      <c r="AF51" s="28">
        <f t="shared" si="9"/>
        <v>43.974193548387106</v>
      </c>
      <c r="AG51" s="28">
        <f t="shared" si="10"/>
        <v>34.202150537634409</v>
      </c>
      <c r="AH51" s="28">
        <f t="shared" si="11"/>
        <v>19.544086021505379</v>
      </c>
      <c r="AI51" s="28">
        <f>AF51*附件!$C$32+AG51*附件!$C$33+AH51*附件!$C$34</f>
        <v>32.736344086021511</v>
      </c>
      <c r="AJ51" s="28">
        <f>AF51*附件!$C$37+AG51*附件!$C$38+AH51*附件!$C$39</f>
        <v>37.622365591397852</v>
      </c>
      <c r="AK51" s="28">
        <f>AF51*附件!$C$42+AG51*附件!$C$43+AH51*附件!$C$44</f>
        <v>27.850322580645162</v>
      </c>
    </row>
    <row r="52" spans="1:37" ht="23.25" customHeight="1" x14ac:dyDescent="0.2">
      <c r="A52" s="22">
        <v>41160</v>
      </c>
      <c r="B52" s="29" t="s">
        <v>1020</v>
      </c>
      <c r="C52" s="1" t="s">
        <v>923</v>
      </c>
      <c r="D52" s="1" t="s">
        <v>917</v>
      </c>
      <c r="E52" s="1">
        <v>13</v>
      </c>
      <c r="F52" s="1">
        <v>6</v>
      </c>
      <c r="G52" s="1">
        <v>16</v>
      </c>
      <c r="H52" s="1">
        <v>4</v>
      </c>
      <c r="I52" s="1">
        <v>2.02</v>
      </c>
      <c r="J52" s="1">
        <v>1.5</v>
      </c>
      <c r="K52" s="1">
        <v>50</v>
      </c>
      <c r="L52" s="1">
        <v>0</v>
      </c>
      <c r="M52" s="1">
        <v>30</v>
      </c>
      <c r="N52" s="1">
        <v>15</v>
      </c>
      <c r="O52" s="1" t="s">
        <v>14</v>
      </c>
      <c r="P52" s="1">
        <v>360</v>
      </c>
      <c r="Q52" s="1" t="s">
        <v>45</v>
      </c>
      <c r="R52" s="1">
        <v>120</v>
      </c>
      <c r="S52" s="1">
        <v>120</v>
      </c>
      <c r="T52" s="1">
        <v>0.1</v>
      </c>
      <c r="U52" s="1">
        <v>0.9</v>
      </c>
      <c r="V52" s="1">
        <v>0.7</v>
      </c>
      <c r="W52" s="1">
        <v>0.4</v>
      </c>
      <c r="X52" s="1" t="s">
        <v>1151</v>
      </c>
      <c r="Y52" s="1"/>
      <c r="Z52" s="1"/>
      <c r="AA52" s="1"/>
      <c r="AB52" s="28">
        <f>_xlfn.IFNA(VLOOKUP(D52,附件!$B$19:$C$21,2,FALSE)+附件!$C$23,0)+T52+J52*((200/(附件!$C$25+100))^0.5)</f>
        <v>1.8599999999999999</v>
      </c>
      <c r="AC52" s="28">
        <f t="shared" si="6"/>
        <v>34.408602150537639</v>
      </c>
      <c r="AD52" s="28">
        <f t="shared" si="7"/>
        <v>41.290322580645167</v>
      </c>
      <c r="AE52" s="28">
        <f t="shared" si="8"/>
        <v>76.8</v>
      </c>
      <c r="AF52" s="28">
        <f t="shared" si="9"/>
        <v>37.161290322580655</v>
      </c>
      <c r="AG52" s="28">
        <f t="shared" si="10"/>
        <v>28.903225806451616</v>
      </c>
      <c r="AH52" s="28">
        <f t="shared" si="11"/>
        <v>16.516129032258068</v>
      </c>
      <c r="AI52" s="28">
        <f>AF52*附件!$C$32+AG52*附件!$C$33+AH52*附件!$C$34</f>
        <v>27.664516129032261</v>
      </c>
      <c r="AJ52" s="28">
        <f>AF52*附件!$C$37+AG52*附件!$C$38+AH52*附件!$C$39</f>
        <v>31.793548387096781</v>
      </c>
      <c r="AK52" s="28">
        <f>AF52*附件!$C$42+AG52*附件!$C$43+AH52*附件!$C$44</f>
        <v>23.535483870967745</v>
      </c>
    </row>
    <row r="53" spans="1:37" ht="23.25" customHeight="1" x14ac:dyDescent="0.2">
      <c r="A53" s="22">
        <v>43000</v>
      </c>
      <c r="B53" s="29" t="s">
        <v>86</v>
      </c>
      <c r="C53" s="1" t="s">
        <v>923</v>
      </c>
      <c r="D53" s="1" t="s">
        <v>930</v>
      </c>
      <c r="E53" s="1">
        <v>13</v>
      </c>
      <c r="F53" s="1">
        <v>30</v>
      </c>
      <c r="G53" s="1">
        <v>50</v>
      </c>
      <c r="H53" s="1">
        <v>6</v>
      </c>
      <c r="I53" s="1">
        <v>9.98</v>
      </c>
      <c r="J53" s="1">
        <v>7.65</v>
      </c>
      <c r="K53" s="1">
        <v>50</v>
      </c>
      <c r="L53" s="1">
        <v>15</v>
      </c>
      <c r="M53" s="1">
        <v>45</v>
      </c>
      <c r="N53" s="1">
        <v>0</v>
      </c>
      <c r="O53" s="1" t="s">
        <v>14</v>
      </c>
      <c r="P53" s="1">
        <v>40</v>
      </c>
      <c r="Q53" s="1" t="s">
        <v>45</v>
      </c>
      <c r="R53" s="1">
        <v>110</v>
      </c>
      <c r="S53" s="1">
        <v>130</v>
      </c>
      <c r="T53" s="1">
        <v>1</v>
      </c>
      <c r="U53" s="1">
        <v>0.75</v>
      </c>
      <c r="V53" s="1">
        <v>1.1000000000000001</v>
      </c>
      <c r="W53" s="1">
        <v>0.75</v>
      </c>
      <c r="X53" s="1" t="s">
        <v>1151</v>
      </c>
      <c r="Y53" s="1"/>
      <c r="Z53" s="1"/>
      <c r="AA53" s="1"/>
      <c r="AB53" s="28">
        <f>_xlfn.IFNA(VLOOKUP(D53,附件!$B$19:$C$21,2,FALSE)+附件!$C$23,0)+T53+J53*((200/(附件!$C$25+100))^0.5)</f>
        <v>8.9500000000000011</v>
      </c>
      <c r="AC53" s="28">
        <f t="shared" si="6"/>
        <v>33.519553072625698</v>
      </c>
      <c r="AD53" s="28">
        <f t="shared" si="7"/>
        <v>43.575418994413404</v>
      </c>
      <c r="AE53" s="28">
        <f t="shared" si="8"/>
        <v>390</v>
      </c>
      <c r="AF53" s="28">
        <f t="shared" si="9"/>
        <v>32.681564245810051</v>
      </c>
      <c r="AG53" s="28">
        <f t="shared" si="10"/>
        <v>47.932960893854748</v>
      </c>
      <c r="AH53" s="28">
        <f t="shared" si="11"/>
        <v>32.681564245810051</v>
      </c>
      <c r="AI53" s="28">
        <f>AF53*附件!$C$32+AG53*附件!$C$33+AH53*附件!$C$34</f>
        <v>38.782122905027933</v>
      </c>
      <c r="AJ53" s="28">
        <f>AF53*附件!$C$37+AG53*附件!$C$38+AH53*附件!$C$39</f>
        <v>38.782122905027933</v>
      </c>
      <c r="AK53" s="28">
        <f>AF53*附件!$C$42+AG53*附件!$C$43+AH53*附件!$C$44</f>
        <v>38.782122905027933</v>
      </c>
    </row>
    <row r="54" spans="1:37" ht="23.25" customHeight="1" x14ac:dyDescent="0.2">
      <c r="A54" s="22">
        <v>23120</v>
      </c>
      <c r="B54" s="29" t="s">
        <v>1037</v>
      </c>
      <c r="C54" s="1" t="s">
        <v>947</v>
      </c>
      <c r="D54" s="1" t="s">
        <v>930</v>
      </c>
      <c r="E54" s="1">
        <v>13</v>
      </c>
      <c r="F54" s="1">
        <v>35</v>
      </c>
      <c r="G54" s="1">
        <v>54</v>
      </c>
      <c r="H54" s="1">
        <v>6</v>
      </c>
      <c r="I54" s="1">
        <v>10.51</v>
      </c>
      <c r="J54" s="1">
        <v>7.85</v>
      </c>
      <c r="K54" s="1">
        <v>55</v>
      </c>
      <c r="L54" s="1">
        <v>22</v>
      </c>
      <c r="M54" s="1">
        <v>65</v>
      </c>
      <c r="N54" s="1">
        <v>0</v>
      </c>
      <c r="O54" s="1" t="s">
        <v>14</v>
      </c>
      <c r="P54" s="1">
        <v>38</v>
      </c>
      <c r="Q54" s="1" t="s">
        <v>15</v>
      </c>
      <c r="R54" s="1">
        <v>115</v>
      </c>
      <c r="S54" s="1">
        <v>115</v>
      </c>
      <c r="T54" s="1">
        <v>0.6</v>
      </c>
      <c r="U54" s="1">
        <v>1.1499999999999999</v>
      </c>
      <c r="V54" s="1">
        <v>1.1499999999999999</v>
      </c>
      <c r="W54" s="1">
        <v>0.95</v>
      </c>
      <c r="X54" s="1" t="s">
        <v>1146</v>
      </c>
      <c r="Y54" s="1"/>
      <c r="Z54" s="1"/>
      <c r="AA54" s="1"/>
      <c r="AB54" s="28">
        <f>_xlfn.IFNA(VLOOKUP(D54,附件!$B$19:$C$21,2,FALSE)+附件!$C$23,0)+T54+J54*((200/(附件!$C$25+100))^0.5)</f>
        <v>8.75</v>
      </c>
      <c r="AC54" s="28">
        <f t="shared" si="6"/>
        <v>37.028571428571432</v>
      </c>
      <c r="AD54" s="28">
        <f t="shared" si="7"/>
        <v>42.582857142857144</v>
      </c>
      <c r="AE54" s="28">
        <f t="shared" si="8"/>
        <v>372.6</v>
      </c>
      <c r="AF54" s="28">
        <f t="shared" si="9"/>
        <v>48.970285714285708</v>
      </c>
      <c r="AG54" s="28">
        <f t="shared" si="10"/>
        <v>48.970285714285708</v>
      </c>
      <c r="AH54" s="28">
        <f t="shared" si="11"/>
        <v>40.453714285714284</v>
      </c>
      <c r="AI54" s="28">
        <f>AF54*附件!$C$32+AG54*附件!$C$33+AH54*附件!$C$34</f>
        <v>46.415314285714281</v>
      </c>
      <c r="AJ54" s="28">
        <f>AF54*附件!$C$37+AG54*附件!$C$38+AH54*附件!$C$39</f>
        <v>48.118628571428566</v>
      </c>
      <c r="AK54" s="28">
        <f>AF54*附件!$C$42+AG54*附件!$C$43+AH54*附件!$C$44</f>
        <v>44.711999999999996</v>
      </c>
    </row>
    <row r="55" spans="1:37" ht="23.25" customHeight="1" x14ac:dyDescent="0.2">
      <c r="A55" s="22">
        <v>41060</v>
      </c>
      <c r="B55" s="29" t="s">
        <v>937</v>
      </c>
      <c r="C55" s="1" t="s">
        <v>921</v>
      </c>
      <c r="D55" s="1" t="s">
        <v>917</v>
      </c>
      <c r="E55" s="1">
        <v>11</v>
      </c>
      <c r="F55" s="1">
        <v>4</v>
      </c>
      <c r="G55" s="1">
        <v>10</v>
      </c>
      <c r="H55" s="1">
        <v>4</v>
      </c>
      <c r="I55" s="1">
        <v>2.27</v>
      </c>
      <c r="J55" s="1">
        <v>1.67</v>
      </c>
      <c r="K55" s="1">
        <v>50</v>
      </c>
      <c r="L55" s="1">
        <v>0</v>
      </c>
      <c r="M55" s="1">
        <v>25</v>
      </c>
      <c r="N55" s="1">
        <v>0</v>
      </c>
      <c r="O55" s="1" t="s">
        <v>14</v>
      </c>
      <c r="P55" s="1">
        <v>360</v>
      </c>
      <c r="Q55" s="1" t="s">
        <v>45</v>
      </c>
      <c r="R55" s="1">
        <v>125</v>
      </c>
      <c r="S55" s="1">
        <v>130</v>
      </c>
      <c r="T55" s="1">
        <v>0.1</v>
      </c>
      <c r="U55" s="1">
        <v>0.9</v>
      </c>
      <c r="V55" s="1">
        <v>0.7</v>
      </c>
      <c r="W55" s="1">
        <v>0.4</v>
      </c>
      <c r="X55" s="1" t="s">
        <v>1151</v>
      </c>
      <c r="Y55" s="1"/>
      <c r="Z55" s="1"/>
      <c r="AA55" s="1"/>
      <c r="AB55" s="28">
        <f>_xlfn.IFNA(VLOOKUP(D55,附件!$B$19:$C$21,2,FALSE)+附件!$C$23,0)+T55+J55*((200/(附件!$C$25+100))^0.5)</f>
        <v>2.0299999999999998</v>
      </c>
      <c r="AC55" s="28">
        <f t="shared" si="6"/>
        <v>19.704433497536947</v>
      </c>
      <c r="AD55" s="28">
        <f t="shared" si="7"/>
        <v>25.615763546798028</v>
      </c>
      <c r="AE55" s="28">
        <f t="shared" si="8"/>
        <v>52</v>
      </c>
      <c r="AF55" s="28">
        <f t="shared" si="9"/>
        <v>23.054187192118228</v>
      </c>
      <c r="AG55" s="28">
        <f t="shared" si="10"/>
        <v>17.931034482758619</v>
      </c>
      <c r="AH55" s="28">
        <f t="shared" si="11"/>
        <v>10.246305418719212</v>
      </c>
      <c r="AI55" s="28">
        <f>AF55*附件!$C$32+AG55*附件!$C$33+AH55*附件!$C$34</f>
        <v>17.16256157635468</v>
      </c>
      <c r="AJ55" s="28">
        <f>AF55*附件!$C$37+AG55*附件!$C$38+AH55*附件!$C$39</f>
        <v>19.724137931034484</v>
      </c>
      <c r="AK55" s="28">
        <f>AF55*附件!$C$42+AG55*附件!$C$43+AH55*附件!$C$44</f>
        <v>14.600985221674875</v>
      </c>
    </row>
    <row r="56" spans="1:37" ht="23.25" customHeight="1" x14ac:dyDescent="0.2">
      <c r="A56" s="22">
        <v>41060</v>
      </c>
      <c r="B56" s="29" t="s">
        <v>1022</v>
      </c>
      <c r="C56" s="1" t="s">
        <v>921</v>
      </c>
      <c r="D56" s="1" t="s">
        <v>917</v>
      </c>
      <c r="E56" s="1">
        <v>11</v>
      </c>
      <c r="F56" s="1">
        <v>4</v>
      </c>
      <c r="G56" s="1">
        <v>10</v>
      </c>
      <c r="H56" s="1">
        <v>4</v>
      </c>
      <c r="I56" s="1">
        <v>2.27</v>
      </c>
      <c r="J56" s="1">
        <v>1.67</v>
      </c>
      <c r="K56" s="1">
        <v>50</v>
      </c>
      <c r="L56" s="1">
        <v>0</v>
      </c>
      <c r="M56" s="1">
        <v>25</v>
      </c>
      <c r="N56" s="1">
        <v>0</v>
      </c>
      <c r="O56" s="1" t="s">
        <v>14</v>
      </c>
      <c r="P56" s="1">
        <v>360</v>
      </c>
      <c r="Q56" s="1" t="s">
        <v>45</v>
      </c>
      <c r="R56" s="1">
        <v>125</v>
      </c>
      <c r="S56" s="1">
        <v>125</v>
      </c>
      <c r="T56" s="1">
        <v>0.1</v>
      </c>
      <c r="U56" s="1">
        <v>0.9</v>
      </c>
      <c r="V56" s="1">
        <v>0.7</v>
      </c>
      <c r="W56" s="1">
        <v>0.4</v>
      </c>
      <c r="X56" s="1" t="s">
        <v>1151</v>
      </c>
      <c r="Y56" s="1"/>
      <c r="Z56" s="1"/>
      <c r="AA56" s="1"/>
      <c r="AB56" s="28">
        <f>_xlfn.IFNA(VLOOKUP(D56,附件!$B$19:$C$21,2,FALSE)+附件!$C$23,0)+T56+J56*((200/(附件!$C$25+100))^0.5)</f>
        <v>2.0299999999999998</v>
      </c>
      <c r="AC56" s="28">
        <f t="shared" si="6"/>
        <v>19.704433497536947</v>
      </c>
      <c r="AD56" s="28">
        <f t="shared" si="7"/>
        <v>24.630541871921181</v>
      </c>
      <c r="AE56" s="28">
        <f t="shared" si="8"/>
        <v>50</v>
      </c>
      <c r="AF56" s="28">
        <f t="shared" si="9"/>
        <v>22.167487684729064</v>
      </c>
      <c r="AG56" s="28">
        <f t="shared" si="10"/>
        <v>17.241379310344826</v>
      </c>
      <c r="AH56" s="28">
        <f t="shared" si="11"/>
        <v>9.8522167487684733</v>
      </c>
      <c r="AI56" s="28">
        <f>AF56*附件!$C$32+AG56*附件!$C$33+AH56*附件!$C$34</f>
        <v>16.502463054187192</v>
      </c>
      <c r="AJ56" s="28">
        <f>AF56*附件!$C$37+AG56*附件!$C$38+AH56*附件!$C$39</f>
        <v>18.96551724137931</v>
      </c>
      <c r="AK56" s="28">
        <f>AF56*附件!$C$42+AG56*附件!$C$43+AH56*附件!$C$44</f>
        <v>14.039408866995073</v>
      </c>
    </row>
    <row r="57" spans="1:37" ht="23.25" customHeight="1" x14ac:dyDescent="0.2">
      <c r="A57" s="22">
        <v>14400</v>
      </c>
      <c r="B57" s="29" t="s">
        <v>938</v>
      </c>
      <c r="C57" s="1" t="s">
        <v>923</v>
      </c>
      <c r="D57" s="1" t="s">
        <v>920</v>
      </c>
      <c r="E57" s="1">
        <v>13</v>
      </c>
      <c r="F57" s="1">
        <v>62</v>
      </c>
      <c r="G57" s="1">
        <v>182</v>
      </c>
      <c r="H57" s="1">
        <v>3</v>
      </c>
      <c r="I57" s="1">
        <v>30.02</v>
      </c>
      <c r="J57" s="1">
        <v>24.02</v>
      </c>
      <c r="K57" s="1">
        <v>80</v>
      </c>
      <c r="L57" s="1">
        <v>0</v>
      </c>
      <c r="M57" s="1">
        <v>45</v>
      </c>
      <c r="N57" s="1">
        <v>0</v>
      </c>
      <c r="O57" s="1" t="s">
        <v>40</v>
      </c>
      <c r="P57" s="1">
        <v>50</v>
      </c>
      <c r="Q57" s="1" t="s">
        <v>45</v>
      </c>
      <c r="R57" s="1">
        <v>105</v>
      </c>
      <c r="S57" s="1">
        <v>124</v>
      </c>
      <c r="T57" s="1">
        <v>0</v>
      </c>
      <c r="U57" s="1">
        <v>0.45</v>
      </c>
      <c r="V57" s="1">
        <v>1.3</v>
      </c>
      <c r="W57" s="1">
        <v>1.1000000000000001</v>
      </c>
      <c r="X57" s="1" t="s">
        <v>1147</v>
      </c>
      <c r="Y57" s="1"/>
      <c r="Z57" s="1"/>
      <c r="AA57" s="1"/>
      <c r="AB57" s="28">
        <f>_xlfn.IFNA(VLOOKUP(D57,附件!$B$19:$C$21,2,FALSE)+附件!$C$23,0)+T57+J57*((200/(附件!$C$25+100))^0.5)</f>
        <v>24.02</v>
      </c>
      <c r="AC57" s="28">
        <f t="shared" si="6"/>
        <v>22.731057452123231</v>
      </c>
      <c r="AD57" s="28">
        <f t="shared" si="7"/>
        <v>28.186511240632807</v>
      </c>
      <c r="AE57" s="28">
        <f t="shared" si="8"/>
        <v>677.04</v>
      </c>
      <c r="AF57" s="28">
        <f t="shared" si="9"/>
        <v>12.683930058284764</v>
      </c>
      <c r="AG57" s="28">
        <f t="shared" si="10"/>
        <v>36.64246461282265</v>
      </c>
      <c r="AH57" s="28">
        <f t="shared" si="11"/>
        <v>31.005162364696091</v>
      </c>
      <c r="AI57" s="28">
        <f>AF57*附件!$C$32+AG57*附件!$C$33+AH57*附件!$C$34</f>
        <v>27.763713572023317</v>
      </c>
      <c r="AJ57" s="28">
        <f>AF57*附件!$C$37+AG57*附件!$C$38+AH57*附件!$C$39</f>
        <v>24.099467110741053</v>
      </c>
      <c r="AK57" s="28">
        <f>AF57*附件!$C$42+AG57*附件!$C$43+AH57*附件!$C$44</f>
        <v>31.427960033305581</v>
      </c>
    </row>
    <row r="58" spans="1:37" ht="23.25" customHeight="1" x14ac:dyDescent="0.2">
      <c r="A58" s="22">
        <v>14400</v>
      </c>
      <c r="B58" s="29" t="s">
        <v>1023</v>
      </c>
      <c r="C58" s="1" t="s">
        <v>923</v>
      </c>
      <c r="D58" s="1" t="s">
        <v>920</v>
      </c>
      <c r="E58" s="1">
        <v>13</v>
      </c>
      <c r="F58" s="1">
        <v>62</v>
      </c>
      <c r="G58" s="1">
        <v>182</v>
      </c>
      <c r="H58" s="1">
        <v>3</v>
      </c>
      <c r="I58" s="1">
        <v>30.02</v>
      </c>
      <c r="J58" s="1">
        <v>24.02</v>
      </c>
      <c r="K58" s="1">
        <v>80</v>
      </c>
      <c r="L58" s="1">
        <v>0</v>
      </c>
      <c r="M58" s="1">
        <v>45</v>
      </c>
      <c r="N58" s="1">
        <v>0</v>
      </c>
      <c r="O58" s="1" t="s">
        <v>40</v>
      </c>
      <c r="P58" s="1">
        <v>50</v>
      </c>
      <c r="Q58" s="1" t="s">
        <v>45</v>
      </c>
      <c r="R58" s="1">
        <v>105</v>
      </c>
      <c r="S58" s="1">
        <v>105</v>
      </c>
      <c r="T58" s="1">
        <v>0</v>
      </c>
      <c r="U58" s="1">
        <v>0.45</v>
      </c>
      <c r="V58" s="1">
        <v>1.3</v>
      </c>
      <c r="W58" s="1">
        <v>1.1000000000000001</v>
      </c>
      <c r="X58" s="1" t="s">
        <v>1147</v>
      </c>
      <c r="Y58" s="1"/>
      <c r="Z58" s="1"/>
      <c r="AA58" s="1"/>
      <c r="AB58" s="28">
        <f>_xlfn.IFNA(VLOOKUP(D58,附件!$B$19:$C$21,2,FALSE)+附件!$C$23,0)+T58+J58*((200/(附件!$C$25+100))^0.5)</f>
        <v>24.02</v>
      </c>
      <c r="AC58" s="28">
        <f t="shared" si="6"/>
        <v>22.731057452123231</v>
      </c>
      <c r="AD58" s="28">
        <f t="shared" si="7"/>
        <v>23.867610324729394</v>
      </c>
      <c r="AE58" s="28">
        <f t="shared" si="8"/>
        <v>573.29999999999995</v>
      </c>
      <c r="AF58" s="28">
        <f t="shared" si="9"/>
        <v>10.740424646128227</v>
      </c>
      <c r="AG58" s="28">
        <f t="shared" si="10"/>
        <v>31.027893422148214</v>
      </c>
      <c r="AH58" s="28">
        <f t="shared" si="11"/>
        <v>26.254371357202334</v>
      </c>
      <c r="AI58" s="28">
        <f>AF58*附件!$C$32+AG58*附件!$C$33+AH58*附件!$C$34</f>
        <v>23.509596169858455</v>
      </c>
      <c r="AJ58" s="28">
        <f>AF58*附件!$C$37+AG58*附件!$C$38+AH58*附件!$C$39</f>
        <v>20.406806827643631</v>
      </c>
      <c r="AK58" s="28">
        <f>AF58*附件!$C$42+AG58*附件!$C$43+AH58*附件!$C$44</f>
        <v>26.612385512073274</v>
      </c>
    </row>
    <row r="59" spans="1:37" ht="23.25" customHeight="1" x14ac:dyDescent="0.2">
      <c r="A59" s="22">
        <v>42200</v>
      </c>
      <c r="B59" s="29" t="s">
        <v>93</v>
      </c>
      <c r="C59" s="1" t="s">
        <v>921</v>
      </c>
      <c r="D59" s="1" t="s">
        <v>925</v>
      </c>
      <c r="E59" s="1">
        <v>11</v>
      </c>
      <c r="F59" s="1">
        <v>9</v>
      </c>
      <c r="G59" s="1">
        <v>21</v>
      </c>
      <c r="H59" s="1">
        <v>4</v>
      </c>
      <c r="I59" s="1">
        <v>3.35</v>
      </c>
      <c r="J59" s="1">
        <v>3</v>
      </c>
      <c r="K59" s="1">
        <v>55</v>
      </c>
      <c r="L59" s="1">
        <v>0</v>
      </c>
      <c r="M59" s="1">
        <v>25</v>
      </c>
      <c r="N59" s="1">
        <v>0</v>
      </c>
      <c r="O59" s="1" t="s">
        <v>14</v>
      </c>
      <c r="P59" s="1">
        <v>120</v>
      </c>
      <c r="Q59" s="1" t="s">
        <v>45</v>
      </c>
      <c r="R59" s="1">
        <v>105</v>
      </c>
      <c r="S59" s="1">
        <v>109</v>
      </c>
      <c r="T59" s="1">
        <v>0.1</v>
      </c>
      <c r="U59" s="1">
        <v>1</v>
      </c>
      <c r="V59" s="1">
        <v>0.8</v>
      </c>
      <c r="W59" s="1">
        <v>0.6</v>
      </c>
      <c r="X59" s="1" t="s">
        <v>1151</v>
      </c>
      <c r="Y59" s="1"/>
      <c r="Z59" s="1"/>
      <c r="AA59" s="1"/>
      <c r="AB59" s="28">
        <f>_xlfn.IFNA(VLOOKUP(D59,附件!$B$19:$C$21,2,FALSE)+附件!$C$23,0)+T59+J59*((200/(附件!$C$25+100))^0.5)</f>
        <v>3.38</v>
      </c>
      <c r="AC59" s="28">
        <f t="shared" si="6"/>
        <v>24.852071005917161</v>
      </c>
      <c r="AD59" s="28">
        <f t="shared" si="7"/>
        <v>27.088757396449704</v>
      </c>
      <c r="AE59" s="28">
        <f t="shared" si="8"/>
        <v>91.56</v>
      </c>
      <c r="AF59" s="28">
        <f t="shared" si="9"/>
        <v>27.088757396449704</v>
      </c>
      <c r="AG59" s="28">
        <f t="shared" si="10"/>
        <v>21.671005917159764</v>
      </c>
      <c r="AH59" s="28">
        <f t="shared" si="11"/>
        <v>16.25325443786982</v>
      </c>
      <c r="AI59" s="28">
        <f>AF59*附件!$C$32+AG59*附件!$C$33+AH59*附件!$C$34</f>
        <v>21.671005917159761</v>
      </c>
      <c r="AJ59" s="28">
        <f>AF59*附件!$C$37+AG59*附件!$C$38+AH59*附件!$C$39</f>
        <v>23.83810650887574</v>
      </c>
      <c r="AK59" s="28">
        <f>AF59*附件!$C$42+AG59*附件!$C$43+AH59*附件!$C$44</f>
        <v>19.503905325443789</v>
      </c>
    </row>
    <row r="60" spans="1:37" ht="23.25" customHeight="1" x14ac:dyDescent="0.2">
      <c r="A60" s="22">
        <v>42200</v>
      </c>
      <c r="B60" s="29" t="s">
        <v>1024</v>
      </c>
      <c r="C60" s="1" t="s">
        <v>921</v>
      </c>
      <c r="D60" s="1" t="s">
        <v>925</v>
      </c>
      <c r="E60" s="1">
        <v>11</v>
      </c>
      <c r="F60" s="1">
        <v>9</v>
      </c>
      <c r="G60" s="1">
        <v>21</v>
      </c>
      <c r="H60" s="1">
        <v>4</v>
      </c>
      <c r="I60" s="1">
        <v>3.35</v>
      </c>
      <c r="J60" s="1">
        <v>3</v>
      </c>
      <c r="K60" s="1">
        <v>55</v>
      </c>
      <c r="L60" s="1">
        <v>0</v>
      </c>
      <c r="M60" s="1">
        <v>25</v>
      </c>
      <c r="N60" s="1">
        <v>0</v>
      </c>
      <c r="O60" s="1" t="s">
        <v>14</v>
      </c>
      <c r="P60" s="1">
        <v>120</v>
      </c>
      <c r="Q60" s="1" t="s">
        <v>45</v>
      </c>
      <c r="R60" s="1">
        <v>105</v>
      </c>
      <c r="S60" s="1">
        <v>105</v>
      </c>
      <c r="T60" s="1">
        <v>0.1</v>
      </c>
      <c r="U60" s="1">
        <v>1</v>
      </c>
      <c r="V60" s="1">
        <v>0.8</v>
      </c>
      <c r="W60" s="1">
        <v>0.6</v>
      </c>
      <c r="X60" s="1" t="s">
        <v>1151</v>
      </c>
      <c r="Y60" s="1"/>
      <c r="Z60" s="1"/>
      <c r="AA60" s="1"/>
      <c r="AB60" s="28">
        <f>_xlfn.IFNA(VLOOKUP(D60,附件!$B$19:$C$21,2,FALSE)+附件!$C$23,0)+T60+J60*((200/(附件!$C$25+100))^0.5)</f>
        <v>3.38</v>
      </c>
      <c r="AC60" s="28">
        <f t="shared" si="6"/>
        <v>24.852071005917161</v>
      </c>
      <c r="AD60" s="28">
        <f t="shared" si="7"/>
        <v>26.094674556213018</v>
      </c>
      <c r="AE60" s="28">
        <f t="shared" si="8"/>
        <v>88.2</v>
      </c>
      <c r="AF60" s="28">
        <f t="shared" si="9"/>
        <v>26.094674556213018</v>
      </c>
      <c r="AG60" s="28">
        <f t="shared" si="10"/>
        <v>20.875739644970416</v>
      </c>
      <c r="AH60" s="28">
        <f t="shared" si="11"/>
        <v>15.65680473372781</v>
      </c>
      <c r="AI60" s="28">
        <f>AF60*附件!$C$32+AG60*附件!$C$33+AH60*附件!$C$34</f>
        <v>20.875739644970412</v>
      </c>
      <c r="AJ60" s="28">
        <f>AF60*附件!$C$37+AG60*附件!$C$38+AH60*附件!$C$39</f>
        <v>22.963313609467455</v>
      </c>
      <c r="AK60" s="28">
        <f>AF60*附件!$C$42+AG60*附件!$C$43+AH60*附件!$C$44</f>
        <v>18.788165680473373</v>
      </c>
    </row>
    <row r="61" spans="1:37" ht="23.25" customHeight="1" x14ac:dyDescent="0.2">
      <c r="A61" s="22">
        <v>34060</v>
      </c>
      <c r="B61" s="29" t="s">
        <v>939</v>
      </c>
      <c r="C61" s="1" t="s">
        <v>916</v>
      </c>
      <c r="D61" s="1" t="s">
        <v>920</v>
      </c>
      <c r="E61" s="1">
        <v>7</v>
      </c>
      <c r="F61" s="1">
        <v>46</v>
      </c>
      <c r="G61" s="1">
        <v>88</v>
      </c>
      <c r="H61" s="1">
        <v>2</v>
      </c>
      <c r="I61" s="1">
        <v>22.05</v>
      </c>
      <c r="J61" s="1">
        <v>18.100000000000001</v>
      </c>
      <c r="K61" s="1">
        <v>80</v>
      </c>
      <c r="L61" s="1">
        <v>0</v>
      </c>
      <c r="M61" s="1">
        <v>12</v>
      </c>
      <c r="N61" s="1">
        <v>0</v>
      </c>
      <c r="O61" s="1" t="s">
        <v>40</v>
      </c>
      <c r="P61" s="1">
        <v>50</v>
      </c>
      <c r="Q61" s="1" t="s">
        <v>21</v>
      </c>
      <c r="R61" s="1">
        <v>110</v>
      </c>
      <c r="S61" s="1">
        <v>114</v>
      </c>
      <c r="T61" s="1">
        <v>0</v>
      </c>
      <c r="U61" s="1">
        <v>1.4</v>
      </c>
      <c r="V61" s="1">
        <v>1.1000000000000001</v>
      </c>
      <c r="W61" s="1">
        <v>0.9</v>
      </c>
      <c r="X61" s="1" t="s">
        <v>1152</v>
      </c>
      <c r="Y61" s="1"/>
      <c r="Z61" s="1"/>
      <c r="AA61" s="1"/>
      <c r="AB61" s="28">
        <f>_xlfn.IFNA(VLOOKUP(D61,附件!$B$19:$C$21,2,FALSE)+附件!$C$23,0)+T61+J61*((200/(附件!$C$25+100))^0.5)</f>
        <v>18.100000000000001</v>
      </c>
      <c r="AC61" s="28">
        <f t="shared" si="6"/>
        <v>9.7237569060773481</v>
      </c>
      <c r="AD61" s="28">
        <f t="shared" si="7"/>
        <v>11.085082872928176</v>
      </c>
      <c r="AE61" s="28">
        <f t="shared" si="8"/>
        <v>200.64</v>
      </c>
      <c r="AF61" s="28">
        <f t="shared" si="9"/>
        <v>15.519116022099444</v>
      </c>
      <c r="AG61" s="28">
        <f t="shared" si="10"/>
        <v>12.193591160220995</v>
      </c>
      <c r="AH61" s="28">
        <f t="shared" si="11"/>
        <v>9.9765745856353583</v>
      </c>
      <c r="AI61" s="28">
        <f>AF61*附件!$C$32+AG61*附件!$C$33+AH61*附件!$C$34</f>
        <v>12.526143646408839</v>
      </c>
      <c r="AJ61" s="28">
        <f>AF61*附件!$C$37+AG61*附件!$C$38+AH61*附件!$C$39</f>
        <v>13.634651933701656</v>
      </c>
      <c r="AK61" s="28">
        <f>AF61*附件!$C$42+AG61*附件!$C$43+AH61*附件!$C$44</f>
        <v>11.417635359116023</v>
      </c>
    </row>
    <row r="62" spans="1:37" ht="23.25" customHeight="1" x14ac:dyDescent="0.2">
      <c r="A62" s="22">
        <v>55400</v>
      </c>
      <c r="B62" s="29" t="s">
        <v>940</v>
      </c>
      <c r="C62" s="1" t="s">
        <v>916</v>
      </c>
      <c r="D62" s="1" t="s">
        <v>917</v>
      </c>
      <c r="E62" s="1">
        <v>6</v>
      </c>
      <c r="F62" s="1">
        <v>6</v>
      </c>
      <c r="G62" s="1">
        <v>11</v>
      </c>
      <c r="H62" s="1">
        <v>4</v>
      </c>
      <c r="I62" s="1">
        <v>2.27</v>
      </c>
      <c r="J62" s="1">
        <v>1.96</v>
      </c>
      <c r="K62" s="1">
        <v>50</v>
      </c>
      <c r="L62" s="1">
        <v>0</v>
      </c>
      <c r="M62" s="1">
        <v>12</v>
      </c>
      <c r="N62" s="1">
        <v>0</v>
      </c>
      <c r="O62" s="1" t="s">
        <v>14</v>
      </c>
      <c r="P62" s="1">
        <v>360</v>
      </c>
      <c r="Q62" s="1" t="s">
        <v>15</v>
      </c>
      <c r="R62" s="1">
        <v>125</v>
      </c>
      <c r="S62" s="1">
        <v>125</v>
      </c>
      <c r="T62" s="1">
        <v>0.2</v>
      </c>
      <c r="U62" s="1">
        <v>1</v>
      </c>
      <c r="V62" s="1">
        <v>0.5</v>
      </c>
      <c r="W62" s="1">
        <v>0.2</v>
      </c>
      <c r="X62" s="1" t="s">
        <v>1148</v>
      </c>
      <c r="Y62" s="1"/>
      <c r="Z62" s="1"/>
      <c r="AA62" s="1"/>
      <c r="AB62" s="28">
        <f>_xlfn.IFNA(VLOOKUP(D62,附件!$B$19:$C$21,2,FALSE)+附件!$C$23,0)+T62+J62*((200/(附件!$C$25+100))^0.5)</f>
        <v>2.42</v>
      </c>
      <c r="AC62" s="28">
        <f t="shared" si="6"/>
        <v>18.181818181818183</v>
      </c>
      <c r="AD62" s="28">
        <f t="shared" si="7"/>
        <v>22.72727272727273</v>
      </c>
      <c r="AE62" s="28">
        <f t="shared" si="8"/>
        <v>55</v>
      </c>
      <c r="AF62" s="28">
        <f t="shared" si="9"/>
        <v>22.72727272727273</v>
      </c>
      <c r="AG62" s="28">
        <f t="shared" si="10"/>
        <v>11.363636363636365</v>
      </c>
      <c r="AH62" s="28">
        <f t="shared" si="11"/>
        <v>4.5454545454545459</v>
      </c>
      <c r="AI62" s="28">
        <f>AF62*附件!$C$32+AG62*附件!$C$33+AH62*附件!$C$34</f>
        <v>12.727272727272728</v>
      </c>
      <c r="AJ62" s="28">
        <f>AF62*附件!$C$37+AG62*附件!$C$38+AH62*附件!$C$39</f>
        <v>16.363636363636363</v>
      </c>
      <c r="AK62" s="28">
        <f>AF62*附件!$C$42+AG62*附件!$C$43+AH62*附件!$C$44</f>
        <v>9.0909090909090917</v>
      </c>
    </row>
    <row r="63" spans="1:37" ht="23.25" customHeight="1" x14ac:dyDescent="0.2">
      <c r="A63" s="22">
        <v>7200</v>
      </c>
      <c r="B63" s="29" t="s">
        <v>856</v>
      </c>
      <c r="C63" s="1" t="s">
        <v>921</v>
      </c>
      <c r="D63" s="1" t="s">
        <v>917</v>
      </c>
      <c r="E63" s="1">
        <v>11</v>
      </c>
      <c r="F63" s="1">
        <v>6</v>
      </c>
      <c r="G63" s="1">
        <v>17</v>
      </c>
      <c r="H63" s="1">
        <v>3</v>
      </c>
      <c r="I63" s="1">
        <v>1.6</v>
      </c>
      <c r="J63" s="1">
        <v>1.2</v>
      </c>
      <c r="K63" s="1">
        <v>50</v>
      </c>
      <c r="L63" s="1">
        <v>22</v>
      </c>
      <c r="M63" s="1">
        <v>25</v>
      </c>
      <c r="N63" s="1">
        <v>0</v>
      </c>
      <c r="O63" s="1" t="s">
        <v>14</v>
      </c>
      <c r="P63" s="1">
        <v>360</v>
      </c>
      <c r="Q63" s="1" t="s">
        <v>21</v>
      </c>
      <c r="R63" s="1">
        <v>125</v>
      </c>
      <c r="S63" s="1">
        <v>130</v>
      </c>
      <c r="T63" s="1">
        <v>0.24</v>
      </c>
      <c r="U63" s="1">
        <v>1.2</v>
      </c>
      <c r="V63" s="1">
        <v>0.6</v>
      </c>
      <c r="W63" s="1">
        <v>0.6</v>
      </c>
      <c r="X63" s="1" t="s">
        <v>1149</v>
      </c>
      <c r="Y63" s="1"/>
      <c r="Z63" s="1"/>
      <c r="AA63" s="1"/>
      <c r="AB63" s="28">
        <f>_xlfn.IFNA(VLOOKUP(D63,附件!$B$19:$C$21,2,FALSE)+附件!$C$23,0)+T63+J63*((200/(附件!$C$25+100))^0.5)</f>
        <v>1.7</v>
      </c>
      <c r="AC63" s="28">
        <f t="shared" si="6"/>
        <v>30</v>
      </c>
      <c r="AD63" s="28">
        <f t="shared" si="7"/>
        <v>39</v>
      </c>
      <c r="AE63" s="28">
        <f t="shared" si="8"/>
        <v>66.3</v>
      </c>
      <c r="AF63" s="28">
        <f t="shared" si="9"/>
        <v>46.8</v>
      </c>
      <c r="AG63" s="28">
        <f t="shared" si="10"/>
        <v>23.4</v>
      </c>
      <c r="AH63" s="28">
        <f t="shared" si="11"/>
        <v>23.4</v>
      </c>
      <c r="AI63" s="28">
        <f>AF63*附件!$C$32+AG63*附件!$C$33+AH63*附件!$C$34</f>
        <v>30.419999999999998</v>
      </c>
      <c r="AJ63" s="28">
        <f>AF63*附件!$C$37+AG63*附件!$C$38+AH63*附件!$C$39</f>
        <v>35.099999999999994</v>
      </c>
      <c r="AK63" s="28">
        <f>AF63*附件!$C$42+AG63*附件!$C$43+AH63*附件!$C$44</f>
        <v>25.74</v>
      </c>
    </row>
    <row r="64" spans="1:37" ht="23.25" customHeight="1" x14ac:dyDescent="0.2">
      <c r="A64" s="22">
        <v>7200</v>
      </c>
      <c r="B64" s="29" t="s">
        <v>1025</v>
      </c>
      <c r="C64" s="1" t="s">
        <v>921</v>
      </c>
      <c r="D64" s="1" t="s">
        <v>917</v>
      </c>
      <c r="E64" s="1">
        <v>11</v>
      </c>
      <c r="F64" s="1">
        <v>6</v>
      </c>
      <c r="G64" s="1">
        <v>17</v>
      </c>
      <c r="H64" s="1">
        <v>3</v>
      </c>
      <c r="I64" s="1">
        <v>1.6</v>
      </c>
      <c r="J64" s="1">
        <v>1.2</v>
      </c>
      <c r="K64" s="1">
        <v>50</v>
      </c>
      <c r="L64" s="1">
        <v>22</v>
      </c>
      <c r="M64" s="1">
        <v>25</v>
      </c>
      <c r="N64" s="1">
        <v>0</v>
      </c>
      <c r="O64" s="1" t="s">
        <v>14</v>
      </c>
      <c r="P64" s="1">
        <v>360</v>
      </c>
      <c r="Q64" s="1" t="s">
        <v>21</v>
      </c>
      <c r="R64" s="1">
        <v>125</v>
      </c>
      <c r="S64" s="1">
        <v>125</v>
      </c>
      <c r="T64" s="1">
        <v>0.24</v>
      </c>
      <c r="U64" s="1">
        <v>1.2</v>
      </c>
      <c r="V64" s="1">
        <v>0.6</v>
      </c>
      <c r="W64" s="1">
        <v>0.6</v>
      </c>
      <c r="X64" s="1" t="s">
        <v>1149</v>
      </c>
      <c r="Y64" s="1"/>
      <c r="Z64" s="1"/>
      <c r="AA64" s="1"/>
      <c r="AB64" s="28">
        <f>_xlfn.IFNA(VLOOKUP(D64,附件!$B$19:$C$21,2,FALSE)+附件!$C$23,0)+T64+J64*((200/(附件!$C$25+100))^0.5)</f>
        <v>1.7</v>
      </c>
      <c r="AC64" s="28">
        <f t="shared" si="6"/>
        <v>30</v>
      </c>
      <c r="AD64" s="28">
        <f t="shared" si="7"/>
        <v>37.5</v>
      </c>
      <c r="AE64" s="28">
        <f t="shared" si="8"/>
        <v>63.75</v>
      </c>
      <c r="AF64" s="28">
        <f t="shared" si="9"/>
        <v>45</v>
      </c>
      <c r="AG64" s="28">
        <f t="shared" si="10"/>
        <v>22.5</v>
      </c>
      <c r="AH64" s="28">
        <f t="shared" si="11"/>
        <v>22.5</v>
      </c>
      <c r="AI64" s="28">
        <f>AF64*附件!$C$32+AG64*附件!$C$33+AH64*附件!$C$34</f>
        <v>29.25</v>
      </c>
      <c r="AJ64" s="28">
        <f>AF64*附件!$C$37+AG64*附件!$C$38+AH64*附件!$C$39</f>
        <v>33.75</v>
      </c>
      <c r="AK64" s="28">
        <f>AF64*附件!$C$42+AG64*附件!$C$43+AH64*附件!$C$44</f>
        <v>24.75</v>
      </c>
    </row>
    <row r="65" spans="1:37" ht="23.25" customHeight="1" x14ac:dyDescent="0.2">
      <c r="A65" s="22">
        <v>32200</v>
      </c>
      <c r="B65" s="29" t="s">
        <v>853</v>
      </c>
      <c r="C65" s="1" t="s">
        <v>921</v>
      </c>
      <c r="D65" s="1" t="s">
        <v>925</v>
      </c>
      <c r="E65" s="1">
        <v>10</v>
      </c>
      <c r="F65" s="1">
        <v>7</v>
      </c>
      <c r="G65" s="1">
        <v>17</v>
      </c>
      <c r="H65" s="1">
        <v>6</v>
      </c>
      <c r="I65" s="1">
        <v>5.32</v>
      </c>
      <c r="J65" s="1">
        <v>4.26</v>
      </c>
      <c r="K65" s="1">
        <v>55</v>
      </c>
      <c r="L65" s="1">
        <v>18</v>
      </c>
      <c r="M65" s="1">
        <v>25</v>
      </c>
      <c r="N65" s="1">
        <v>0</v>
      </c>
      <c r="O65" s="1" t="s">
        <v>14</v>
      </c>
      <c r="P65" s="1">
        <v>120</v>
      </c>
      <c r="Q65" s="1" t="s">
        <v>21</v>
      </c>
      <c r="R65" s="1">
        <v>105</v>
      </c>
      <c r="S65" s="1">
        <v>105</v>
      </c>
      <c r="T65" s="1">
        <v>0.15</v>
      </c>
      <c r="U65" s="1">
        <v>1.45</v>
      </c>
      <c r="V65" s="1">
        <v>1.05</v>
      </c>
      <c r="W65" s="1">
        <v>0.7</v>
      </c>
      <c r="X65" s="1" t="s">
        <v>1152</v>
      </c>
      <c r="Y65" s="1"/>
      <c r="Z65" s="1"/>
      <c r="AA65" s="1"/>
      <c r="AB65" s="28">
        <f>_xlfn.IFNA(VLOOKUP(D65,附件!$B$19:$C$21,2,FALSE)+附件!$C$23,0)+T65+J65*((200/(附件!$C$25+100))^0.5)</f>
        <v>4.6899999999999995</v>
      </c>
      <c r="AC65" s="28">
        <f t="shared" si="6"/>
        <v>21.748400852878468</v>
      </c>
      <c r="AD65" s="28">
        <f t="shared" si="7"/>
        <v>22.835820895522392</v>
      </c>
      <c r="AE65" s="28">
        <f t="shared" si="8"/>
        <v>107.1</v>
      </c>
      <c r="AF65" s="28">
        <f t="shared" si="9"/>
        <v>33.11194029850747</v>
      </c>
      <c r="AG65" s="28">
        <f t="shared" si="10"/>
        <v>23.977611940298512</v>
      </c>
      <c r="AH65" s="28">
        <f t="shared" si="11"/>
        <v>15.985074626865673</v>
      </c>
      <c r="AI65" s="28">
        <f>AF65*附件!$C$32+AG65*附件!$C$33+AH65*附件!$C$34</f>
        <v>24.320149253731348</v>
      </c>
      <c r="AJ65" s="28">
        <f>AF65*附件!$C$37+AG65*附件!$C$38+AH65*附件!$C$39</f>
        <v>27.745522388059708</v>
      </c>
      <c r="AK65" s="28">
        <f>AF65*附件!$C$42+AG65*附件!$C$43+AH65*附件!$C$44</f>
        <v>20.894776119402991</v>
      </c>
    </row>
    <row r="66" spans="1:37" ht="23.25" customHeight="1" x14ac:dyDescent="0.2">
      <c r="A66" s="22">
        <v>44300</v>
      </c>
      <c r="B66" s="29" t="s">
        <v>867</v>
      </c>
      <c r="C66" s="1" t="s">
        <v>923</v>
      </c>
      <c r="D66" s="1" t="s">
        <v>920</v>
      </c>
      <c r="E66" s="1">
        <v>13</v>
      </c>
      <c r="F66" s="1">
        <v>57</v>
      </c>
      <c r="G66" s="1">
        <v>105</v>
      </c>
      <c r="H66" s="1">
        <v>3</v>
      </c>
      <c r="I66" s="1">
        <v>24.18</v>
      </c>
      <c r="J66" s="1">
        <v>18.2</v>
      </c>
      <c r="K66" s="1">
        <v>80</v>
      </c>
      <c r="L66" s="1">
        <v>0</v>
      </c>
      <c r="M66" s="1">
        <v>45</v>
      </c>
      <c r="N66" s="1">
        <v>0</v>
      </c>
      <c r="O66" s="1" t="s">
        <v>40</v>
      </c>
      <c r="P66" s="1">
        <v>50</v>
      </c>
      <c r="Q66" s="1" t="s">
        <v>21</v>
      </c>
      <c r="R66" s="1">
        <v>100</v>
      </c>
      <c r="S66" s="1">
        <v>118</v>
      </c>
      <c r="T66" s="1">
        <v>0</v>
      </c>
      <c r="U66" s="1">
        <v>1.4</v>
      </c>
      <c r="V66" s="1">
        <v>1.1000000000000001</v>
      </c>
      <c r="W66" s="1">
        <v>0.9</v>
      </c>
      <c r="X66" s="1" t="s">
        <v>1151</v>
      </c>
      <c r="Y66" s="1"/>
      <c r="Z66" s="1"/>
      <c r="AA66" s="1"/>
      <c r="AB66" s="28">
        <f>_xlfn.IFNA(VLOOKUP(D66,附件!$B$19:$C$21,2,FALSE)+附件!$C$23,0)+T66+J66*((200/(附件!$C$25+100))^0.5)</f>
        <v>18.2</v>
      </c>
      <c r="AC66" s="28">
        <f t="shared" si="6"/>
        <v>17.307692307692307</v>
      </c>
      <c r="AD66" s="28">
        <f t="shared" si="7"/>
        <v>20.42307692307692</v>
      </c>
      <c r="AE66" s="28">
        <f t="shared" si="8"/>
        <v>371.7</v>
      </c>
      <c r="AF66" s="28">
        <f t="shared" si="9"/>
        <v>28.592307692307685</v>
      </c>
      <c r="AG66" s="28">
        <f t="shared" si="10"/>
        <v>22.465384615384615</v>
      </c>
      <c r="AH66" s="28">
        <f t="shared" si="11"/>
        <v>18.380769230769229</v>
      </c>
      <c r="AI66" s="28">
        <f>AF66*附件!$C$32+AG66*附件!$C$33+AH66*附件!$C$34</f>
        <v>23.078076923076917</v>
      </c>
      <c r="AJ66" s="28">
        <f>AF66*附件!$C$37+AG66*附件!$C$38+AH66*附件!$C$39</f>
        <v>25.120384615384612</v>
      </c>
      <c r="AK66" s="28">
        <f>AF66*附件!$C$42+AG66*附件!$C$43+AH66*附件!$C$44</f>
        <v>21.035769230769226</v>
      </c>
    </row>
    <row r="67" spans="1:37" ht="23.25" customHeight="1" x14ac:dyDescent="0.2">
      <c r="A67" s="22">
        <v>44300</v>
      </c>
      <c r="B67" s="29" t="s">
        <v>1026</v>
      </c>
      <c r="C67" s="1" t="s">
        <v>923</v>
      </c>
      <c r="D67" s="1" t="s">
        <v>920</v>
      </c>
      <c r="E67" s="1">
        <v>13</v>
      </c>
      <c r="F67" s="1">
        <v>57</v>
      </c>
      <c r="G67" s="1">
        <v>105</v>
      </c>
      <c r="H67" s="1">
        <v>3</v>
      </c>
      <c r="I67" s="1">
        <v>24.18</v>
      </c>
      <c r="J67" s="1">
        <v>18.2</v>
      </c>
      <c r="K67" s="1">
        <v>80</v>
      </c>
      <c r="L67" s="1">
        <v>0</v>
      </c>
      <c r="M67" s="1">
        <v>45</v>
      </c>
      <c r="N67" s="1">
        <v>0</v>
      </c>
      <c r="O67" s="1" t="s">
        <v>40</v>
      </c>
      <c r="P67" s="1">
        <v>50</v>
      </c>
      <c r="Q67" s="1" t="s">
        <v>21</v>
      </c>
      <c r="R67" s="1">
        <v>100</v>
      </c>
      <c r="S67" s="1">
        <v>100</v>
      </c>
      <c r="T67" s="1">
        <v>0</v>
      </c>
      <c r="U67" s="1">
        <v>1.4</v>
      </c>
      <c r="V67" s="1">
        <v>1.1000000000000001</v>
      </c>
      <c r="W67" s="1">
        <v>0.9</v>
      </c>
      <c r="X67" s="1" t="s">
        <v>1151</v>
      </c>
      <c r="Y67" s="1"/>
      <c r="Z67" s="1"/>
      <c r="AA67" s="1"/>
      <c r="AB67" s="28">
        <f>_xlfn.IFNA(VLOOKUP(D67,附件!$B$19:$C$21,2,FALSE)+附件!$C$23,0)+T67+J67*((200/(附件!$C$25+100))^0.5)</f>
        <v>18.2</v>
      </c>
      <c r="AC67" s="28">
        <f t="shared" si="6"/>
        <v>17.307692307692307</v>
      </c>
      <c r="AD67" s="28">
        <f t="shared" si="7"/>
        <v>17.307692307692307</v>
      </c>
      <c r="AE67" s="28">
        <f t="shared" si="8"/>
        <v>315</v>
      </c>
      <c r="AF67" s="28">
        <f t="shared" si="9"/>
        <v>24.230769230769226</v>
      </c>
      <c r="AG67" s="28">
        <f t="shared" si="10"/>
        <v>19.03846153846154</v>
      </c>
      <c r="AH67" s="28">
        <f t="shared" si="11"/>
        <v>15.576923076923077</v>
      </c>
      <c r="AI67" s="28">
        <f>AF67*附件!$C$32+AG67*附件!$C$33+AH67*附件!$C$34</f>
        <v>19.557692307692307</v>
      </c>
      <c r="AJ67" s="28">
        <f>AF67*附件!$C$37+AG67*附件!$C$38+AH67*附件!$C$39</f>
        <v>21.288461538461537</v>
      </c>
      <c r="AK67" s="28">
        <f>AF67*附件!$C$42+AG67*附件!$C$43+AH67*附件!$C$44</f>
        <v>17.82692307692308</v>
      </c>
    </row>
    <row r="68" spans="1:37" ht="23.25" customHeight="1" x14ac:dyDescent="0.2">
      <c r="A68" s="22">
        <v>23100</v>
      </c>
      <c r="B68" s="29" t="s">
        <v>868</v>
      </c>
      <c r="C68" s="1" t="s">
        <v>923</v>
      </c>
      <c r="D68" s="1" t="s">
        <v>930</v>
      </c>
      <c r="E68" s="1">
        <v>13</v>
      </c>
      <c r="F68" s="1">
        <v>35</v>
      </c>
      <c r="G68" s="1">
        <v>54</v>
      </c>
      <c r="H68" s="1">
        <v>4</v>
      </c>
      <c r="I68" s="1">
        <v>8.83</v>
      </c>
      <c r="J68" s="1">
        <v>6.17</v>
      </c>
      <c r="K68" s="1">
        <v>55</v>
      </c>
      <c r="L68" s="1">
        <v>18</v>
      </c>
      <c r="M68" s="1">
        <v>45</v>
      </c>
      <c r="N68" s="1">
        <v>0</v>
      </c>
      <c r="O68" s="1" t="s">
        <v>14</v>
      </c>
      <c r="P68" s="1">
        <v>38</v>
      </c>
      <c r="Q68" s="1" t="s">
        <v>15</v>
      </c>
      <c r="R68" s="1">
        <v>115</v>
      </c>
      <c r="S68" s="1">
        <v>136</v>
      </c>
      <c r="T68" s="1">
        <v>0.6</v>
      </c>
      <c r="U68" s="1">
        <v>1.1499999999999999</v>
      </c>
      <c r="V68" s="1">
        <v>1.1000000000000001</v>
      </c>
      <c r="W68" s="1">
        <v>0.9</v>
      </c>
      <c r="X68" s="1" t="s">
        <v>1146</v>
      </c>
      <c r="Y68" s="1"/>
      <c r="Z68" s="1"/>
      <c r="AA68" s="1"/>
      <c r="AB68" s="28">
        <f>_xlfn.IFNA(VLOOKUP(D68,附件!$B$19:$C$21,2,FALSE)+附件!$C$23,0)+T68+J68*((200/(附件!$C$25+100))^0.5)</f>
        <v>7.07</v>
      </c>
      <c r="AC68" s="28">
        <f t="shared" si="6"/>
        <v>30.551626591230551</v>
      </c>
      <c r="AD68" s="28">
        <f t="shared" si="7"/>
        <v>41.550212164073542</v>
      </c>
      <c r="AE68" s="28">
        <f t="shared" si="8"/>
        <v>293.76</v>
      </c>
      <c r="AF68" s="28">
        <f t="shared" si="9"/>
        <v>47.782743988684572</v>
      </c>
      <c r="AG68" s="28">
        <f t="shared" si="10"/>
        <v>45.705233380480898</v>
      </c>
      <c r="AH68" s="28">
        <f t="shared" si="11"/>
        <v>37.395190947666187</v>
      </c>
      <c r="AI68" s="28">
        <f>AF68*附件!$C$32+AG68*附件!$C$33+AH68*附件!$C$34</f>
        <v>43.835473833097588</v>
      </c>
      <c r="AJ68" s="28">
        <f>AF68*附件!$C$37+AG68*附件!$C$38+AH68*附件!$C$39</f>
        <v>45.912984441301262</v>
      </c>
      <c r="AK68" s="28">
        <f>AF68*附件!$C$42+AG68*附件!$C$43+AH68*附件!$C$44</f>
        <v>41.757963224893913</v>
      </c>
    </row>
    <row r="69" spans="1:37" ht="23.25" customHeight="1" x14ac:dyDescent="0.2">
      <c r="A69" s="22">
        <v>23200</v>
      </c>
      <c r="B69" s="29" t="s">
        <v>1004</v>
      </c>
      <c r="C69" s="1" t="s">
        <v>923</v>
      </c>
      <c r="D69" s="1" t="s">
        <v>930</v>
      </c>
      <c r="E69" s="1">
        <v>13</v>
      </c>
      <c r="F69" s="1">
        <v>28</v>
      </c>
      <c r="G69" s="1">
        <v>49</v>
      </c>
      <c r="H69" s="1">
        <v>6</v>
      </c>
      <c r="I69" s="1">
        <v>11.84</v>
      </c>
      <c r="J69" s="1">
        <v>7.91</v>
      </c>
      <c r="K69" s="1">
        <v>50</v>
      </c>
      <c r="L69" s="1">
        <v>22</v>
      </c>
      <c r="M69" s="1">
        <v>45</v>
      </c>
      <c r="N69" s="1">
        <v>0</v>
      </c>
      <c r="O69" s="1" t="s">
        <v>14</v>
      </c>
      <c r="P69" s="1">
        <v>38</v>
      </c>
      <c r="Q69" s="1" t="s">
        <v>21</v>
      </c>
      <c r="R69" s="1">
        <v>100</v>
      </c>
      <c r="S69" s="1">
        <v>118</v>
      </c>
      <c r="T69" s="1">
        <v>0.5</v>
      </c>
      <c r="U69" s="1">
        <v>1.35</v>
      </c>
      <c r="V69" s="1">
        <v>0.95</v>
      </c>
      <c r="W69" s="1">
        <v>0.7</v>
      </c>
      <c r="X69" s="1" t="s">
        <v>1146</v>
      </c>
      <c r="Y69" s="1"/>
      <c r="Z69" s="1"/>
      <c r="AA69" s="1"/>
      <c r="AB69" s="28">
        <f>_xlfn.IFNA(VLOOKUP(D69,附件!$B$19:$C$21,2,FALSE)+附件!$C$23,0)+T69+J69*((200/(附件!$C$25+100))^0.5)</f>
        <v>8.7100000000000009</v>
      </c>
      <c r="AC69" s="28">
        <f t="shared" si="6"/>
        <v>33.754305396096434</v>
      </c>
      <c r="AD69" s="28">
        <f t="shared" si="7"/>
        <v>39.830080367393791</v>
      </c>
      <c r="AE69" s="28">
        <f t="shared" si="8"/>
        <v>346.92</v>
      </c>
      <c r="AF69" s="28">
        <f t="shared" si="9"/>
        <v>53.77060849598162</v>
      </c>
      <c r="AG69" s="28">
        <f t="shared" si="10"/>
        <v>37.838576349024102</v>
      </c>
      <c r="AH69" s="28">
        <f t="shared" si="11"/>
        <v>27.881056257175651</v>
      </c>
      <c r="AI69" s="28">
        <f>AF69*附件!$C$32+AG69*附件!$C$33+AH69*附件!$C$34</f>
        <v>39.630929965556824</v>
      </c>
      <c r="AJ69" s="28">
        <f>AF69*附件!$C$37+AG69*附件!$C$38+AH69*附件!$C$39</f>
        <v>44.808840413318016</v>
      </c>
      <c r="AK69" s="28">
        <f>AF69*附件!$C$42+AG69*附件!$C$43+AH69*附件!$C$44</f>
        <v>34.453019517795624</v>
      </c>
    </row>
    <row r="70" spans="1:37" ht="23.25" customHeight="1" x14ac:dyDescent="0.2">
      <c r="A70" s="22">
        <v>50400</v>
      </c>
      <c r="B70" s="29" t="s">
        <v>100</v>
      </c>
      <c r="C70" s="1" t="s">
        <v>916</v>
      </c>
      <c r="D70" s="1" t="s">
        <v>920</v>
      </c>
      <c r="E70" s="1">
        <v>6</v>
      </c>
      <c r="F70" s="1">
        <v>40</v>
      </c>
      <c r="G70" s="1">
        <v>76</v>
      </c>
      <c r="H70" s="1">
        <v>4</v>
      </c>
      <c r="I70" s="1">
        <v>34.92</v>
      </c>
      <c r="J70" s="1">
        <v>30.73</v>
      </c>
      <c r="K70" s="1">
        <v>80</v>
      </c>
      <c r="L70" s="1">
        <v>0</v>
      </c>
      <c r="M70" s="1">
        <v>12</v>
      </c>
      <c r="N70" s="1">
        <v>0</v>
      </c>
      <c r="O70" s="1" t="s">
        <v>40</v>
      </c>
      <c r="P70" s="1">
        <v>50</v>
      </c>
      <c r="Q70" s="1" t="s">
        <v>15</v>
      </c>
      <c r="R70" s="1">
        <v>100</v>
      </c>
      <c r="S70" s="1">
        <v>100</v>
      </c>
      <c r="T70" s="1">
        <v>0.15</v>
      </c>
      <c r="U70" s="1">
        <v>0.7</v>
      </c>
      <c r="V70" s="1">
        <v>1</v>
      </c>
      <c r="W70" s="1">
        <v>0.9</v>
      </c>
      <c r="X70" s="1" t="s">
        <v>1150</v>
      </c>
      <c r="Y70" s="1"/>
      <c r="Z70" s="1"/>
      <c r="AA70" s="1"/>
      <c r="AB70" s="28">
        <f>_xlfn.IFNA(VLOOKUP(D70,附件!$B$19:$C$21,2,FALSE)+附件!$C$23,0)+T70+J70*((200/(附件!$C$25+100))^0.5)</f>
        <v>30.88</v>
      </c>
      <c r="AC70" s="28">
        <f t="shared" si="6"/>
        <v>9.8445595854922274</v>
      </c>
      <c r="AD70" s="28">
        <f t="shared" si="7"/>
        <v>9.8445595854922274</v>
      </c>
      <c r="AE70" s="28">
        <f t="shared" si="8"/>
        <v>304</v>
      </c>
      <c r="AF70" s="28">
        <f t="shared" si="9"/>
        <v>6.8911917098445592</v>
      </c>
      <c r="AG70" s="28">
        <f t="shared" si="10"/>
        <v>9.8445595854922274</v>
      </c>
      <c r="AH70" s="28">
        <f t="shared" si="11"/>
        <v>8.8601036269430047</v>
      </c>
      <c r="AI70" s="28">
        <f>AF70*附件!$C$32+AG70*附件!$C$33+AH70*附件!$C$34</f>
        <v>8.6632124352331594</v>
      </c>
      <c r="AJ70" s="28">
        <f>AF70*附件!$C$37+AG70*附件!$C$38+AH70*附件!$C$39</f>
        <v>8.2694300518134707</v>
      </c>
      <c r="AK70" s="28">
        <f>AF70*附件!$C$42+AG70*附件!$C$43+AH70*附件!$C$44</f>
        <v>9.0569948186528499</v>
      </c>
    </row>
    <row r="71" spans="1:37" ht="23.25" customHeight="1" x14ac:dyDescent="0.2">
      <c r="A71" s="22">
        <v>31000</v>
      </c>
      <c r="B71" s="29" t="s">
        <v>69</v>
      </c>
      <c r="C71" s="1" t="s">
        <v>916</v>
      </c>
      <c r="D71" s="1" t="s">
        <v>917</v>
      </c>
      <c r="E71" s="1">
        <v>6</v>
      </c>
      <c r="F71" s="1">
        <v>4</v>
      </c>
      <c r="G71" s="1">
        <v>7</v>
      </c>
      <c r="H71" s="1">
        <v>4</v>
      </c>
      <c r="I71" s="1">
        <v>1.33</v>
      </c>
      <c r="J71" s="1">
        <v>1.17</v>
      </c>
      <c r="K71" s="1">
        <v>50</v>
      </c>
      <c r="L71" s="1">
        <v>0</v>
      </c>
      <c r="M71" s="1">
        <v>4</v>
      </c>
      <c r="N71" s="1">
        <v>8</v>
      </c>
      <c r="O71" s="1" t="s">
        <v>14</v>
      </c>
      <c r="P71" s="1">
        <v>360</v>
      </c>
      <c r="Q71" s="1" t="s">
        <v>15</v>
      </c>
      <c r="R71" s="1">
        <v>110</v>
      </c>
      <c r="S71" s="1">
        <v>110</v>
      </c>
      <c r="T71" s="1">
        <v>0.1</v>
      </c>
      <c r="U71" s="1">
        <v>1</v>
      </c>
      <c r="V71" s="1">
        <v>0.5</v>
      </c>
      <c r="W71" s="1">
        <v>0.2</v>
      </c>
      <c r="X71" s="1" t="s">
        <v>1152</v>
      </c>
      <c r="Y71" s="1"/>
      <c r="Z71" s="1"/>
      <c r="AA71" s="1"/>
      <c r="AB71" s="28">
        <f>_xlfn.IFNA(VLOOKUP(D71,附件!$B$19:$C$21,2,FALSE)+附件!$C$23,0)+T71+J71*((200/(附件!$C$25+100))^0.5)</f>
        <v>1.5299999999999998</v>
      </c>
      <c r="AC71" s="28">
        <f t="shared" si="6"/>
        <v>18.300653594771244</v>
      </c>
      <c r="AD71" s="28">
        <f t="shared" si="7"/>
        <v>20.130718954248369</v>
      </c>
      <c r="AE71" s="28">
        <f t="shared" si="8"/>
        <v>30.8</v>
      </c>
      <c r="AF71" s="28">
        <f t="shared" si="9"/>
        <v>20.130718954248369</v>
      </c>
      <c r="AG71" s="28">
        <f t="shared" si="10"/>
        <v>10.065359477124185</v>
      </c>
      <c r="AH71" s="28">
        <f t="shared" si="11"/>
        <v>4.026143790849674</v>
      </c>
      <c r="AI71" s="28">
        <f>AF71*附件!$C$32+AG71*附件!$C$33+AH71*附件!$C$34</f>
        <v>11.273202614379088</v>
      </c>
      <c r="AJ71" s="28">
        <f>AF71*附件!$C$37+AG71*附件!$C$38+AH71*附件!$C$39</f>
        <v>14.494117647058827</v>
      </c>
      <c r="AK71" s="28">
        <f>AF71*附件!$C$42+AG71*附件!$C$43+AH71*附件!$C$44</f>
        <v>8.052287581699348</v>
      </c>
    </row>
    <row r="72" spans="1:37" ht="23.25" customHeight="1" x14ac:dyDescent="0.2">
      <c r="A72" s="22">
        <v>31200</v>
      </c>
      <c r="B72" s="29" t="s">
        <v>23</v>
      </c>
      <c r="C72" s="1" t="s">
        <v>921</v>
      </c>
      <c r="D72" s="1" t="s">
        <v>917</v>
      </c>
      <c r="E72" s="1">
        <v>11</v>
      </c>
      <c r="F72" s="1">
        <v>4</v>
      </c>
      <c r="G72" s="1">
        <v>12</v>
      </c>
      <c r="H72" s="1">
        <v>4</v>
      </c>
      <c r="I72" s="1">
        <v>1.84</v>
      </c>
      <c r="J72" s="1">
        <v>1.52</v>
      </c>
      <c r="K72" s="1">
        <v>50</v>
      </c>
      <c r="L72" s="1">
        <v>0</v>
      </c>
      <c r="M72" s="1">
        <v>25</v>
      </c>
      <c r="N72" s="1">
        <v>0</v>
      </c>
      <c r="O72" s="1" t="s">
        <v>14</v>
      </c>
      <c r="P72" s="1">
        <v>360</v>
      </c>
      <c r="Q72" s="1" t="s">
        <v>21</v>
      </c>
      <c r="R72" s="1">
        <v>110</v>
      </c>
      <c r="S72" s="1">
        <v>114</v>
      </c>
      <c r="T72" s="1">
        <v>0.1</v>
      </c>
      <c r="U72" s="1">
        <v>1.2</v>
      </c>
      <c r="V72" s="1">
        <v>0.6</v>
      </c>
      <c r="W72" s="1">
        <v>0.6</v>
      </c>
      <c r="X72" s="1" t="s">
        <v>1152</v>
      </c>
      <c r="Y72" s="1"/>
      <c r="Z72" s="1"/>
      <c r="AA72" s="1"/>
      <c r="AB72" s="28">
        <f>_xlfn.IFNA(VLOOKUP(D72,附件!$B$19:$C$21,2,FALSE)+附件!$C$23,0)+T72+J72*((200/(附件!$C$25+100))^0.5)</f>
        <v>1.88</v>
      </c>
      <c r="AC72" s="28">
        <f t="shared" si="6"/>
        <v>25.531914893617024</v>
      </c>
      <c r="AD72" s="28">
        <f t="shared" si="7"/>
        <v>29.10638297872341</v>
      </c>
      <c r="AE72" s="28">
        <f t="shared" si="8"/>
        <v>54.72</v>
      </c>
      <c r="AF72" s="28">
        <f t="shared" si="9"/>
        <v>34.927659574468088</v>
      </c>
      <c r="AG72" s="28">
        <f t="shared" si="10"/>
        <v>17.463829787234044</v>
      </c>
      <c r="AH72" s="28">
        <f t="shared" si="11"/>
        <v>17.463829787234044</v>
      </c>
      <c r="AI72" s="28">
        <f>AF72*附件!$C$32+AG72*附件!$C$33+AH72*附件!$C$34</f>
        <v>22.702978723404257</v>
      </c>
      <c r="AJ72" s="28">
        <f>AF72*附件!$C$37+AG72*附件!$C$38+AH72*附件!$C$39</f>
        <v>26.195744680851064</v>
      </c>
      <c r="AK72" s="28">
        <f>AF72*附件!$C$42+AG72*附件!$C$43+AH72*附件!$C$44</f>
        <v>19.210212765957451</v>
      </c>
    </row>
    <row r="73" spans="1:37" ht="23.25" customHeight="1" x14ac:dyDescent="0.2">
      <c r="A73" s="22">
        <v>31200</v>
      </c>
      <c r="B73" s="29" t="s">
        <v>1028</v>
      </c>
      <c r="C73" s="1" t="s">
        <v>921</v>
      </c>
      <c r="D73" s="1" t="s">
        <v>917</v>
      </c>
      <c r="E73" s="1">
        <v>11</v>
      </c>
      <c r="F73" s="1">
        <v>4</v>
      </c>
      <c r="G73" s="1">
        <v>12</v>
      </c>
      <c r="H73" s="1">
        <v>4</v>
      </c>
      <c r="I73" s="1">
        <v>1.84</v>
      </c>
      <c r="J73" s="1">
        <v>1.52</v>
      </c>
      <c r="K73" s="1">
        <v>50</v>
      </c>
      <c r="L73" s="1">
        <v>0</v>
      </c>
      <c r="M73" s="1">
        <v>25</v>
      </c>
      <c r="N73" s="1">
        <v>0</v>
      </c>
      <c r="O73" s="1" t="s">
        <v>14</v>
      </c>
      <c r="P73" s="1">
        <v>360</v>
      </c>
      <c r="Q73" s="1" t="s">
        <v>21</v>
      </c>
      <c r="R73" s="1">
        <v>110</v>
      </c>
      <c r="S73" s="1">
        <v>110</v>
      </c>
      <c r="T73" s="1">
        <v>0.1</v>
      </c>
      <c r="U73" s="1">
        <v>1.2</v>
      </c>
      <c r="V73" s="1">
        <v>0.6</v>
      </c>
      <c r="W73" s="1">
        <v>0.6</v>
      </c>
      <c r="X73" s="1" t="s">
        <v>1152</v>
      </c>
      <c r="Y73" s="1"/>
      <c r="Z73" s="1"/>
      <c r="AA73" s="1"/>
      <c r="AB73" s="28">
        <f>_xlfn.IFNA(VLOOKUP(D73,附件!$B$19:$C$21,2,FALSE)+附件!$C$23,0)+T73+J73*((200/(附件!$C$25+100))^0.5)</f>
        <v>1.88</v>
      </c>
      <c r="AC73" s="28">
        <f t="shared" si="6"/>
        <v>25.531914893617024</v>
      </c>
      <c r="AD73" s="28">
        <f t="shared" si="7"/>
        <v>28.085106382978729</v>
      </c>
      <c r="AE73" s="28">
        <f t="shared" si="8"/>
        <v>52.8</v>
      </c>
      <c r="AF73" s="28">
        <f t="shared" si="9"/>
        <v>33.702127659574472</v>
      </c>
      <c r="AG73" s="28">
        <f t="shared" si="10"/>
        <v>16.851063829787236</v>
      </c>
      <c r="AH73" s="28">
        <f t="shared" si="11"/>
        <v>16.851063829787236</v>
      </c>
      <c r="AI73" s="28">
        <f>AF73*附件!$C$32+AG73*附件!$C$33+AH73*附件!$C$34</f>
        <v>21.906382978723407</v>
      </c>
      <c r="AJ73" s="28">
        <f>AF73*附件!$C$37+AG73*附件!$C$38+AH73*附件!$C$39</f>
        <v>25.276595744680854</v>
      </c>
      <c r="AK73" s="28">
        <f>AF73*附件!$C$42+AG73*附件!$C$43+AH73*附件!$C$44</f>
        <v>18.53617021276596</v>
      </c>
    </row>
    <row r="74" spans="1:37" ht="23.25" customHeight="1" x14ac:dyDescent="0.2">
      <c r="A74" s="22">
        <v>12100</v>
      </c>
      <c r="B74" s="29" t="s">
        <v>53</v>
      </c>
      <c r="C74" s="1" t="s">
        <v>916</v>
      </c>
      <c r="D74" s="1" t="s">
        <v>925</v>
      </c>
      <c r="E74" s="1">
        <v>6</v>
      </c>
      <c r="F74" s="1">
        <v>8</v>
      </c>
      <c r="G74" s="1">
        <v>14</v>
      </c>
      <c r="H74" s="1">
        <v>6</v>
      </c>
      <c r="I74" s="1">
        <v>5.59</v>
      </c>
      <c r="J74" s="1">
        <v>5.1100000000000003</v>
      </c>
      <c r="K74" s="1">
        <v>55</v>
      </c>
      <c r="L74" s="1">
        <v>42</v>
      </c>
      <c r="M74" s="1">
        <v>12</v>
      </c>
      <c r="N74" s="1">
        <v>0</v>
      </c>
      <c r="O74" s="1" t="s">
        <v>14</v>
      </c>
      <c r="P74" s="1">
        <v>120</v>
      </c>
      <c r="Q74" s="1" t="s">
        <v>15</v>
      </c>
      <c r="R74" s="1">
        <v>105</v>
      </c>
      <c r="S74" s="1">
        <v>105</v>
      </c>
      <c r="T74" s="1">
        <v>0</v>
      </c>
      <c r="U74" s="1">
        <v>1</v>
      </c>
      <c r="V74" s="1">
        <v>0.75</v>
      </c>
      <c r="W74" s="1">
        <v>0.4</v>
      </c>
      <c r="X74" s="1" t="s">
        <v>1147</v>
      </c>
      <c r="Y74" s="1"/>
      <c r="Z74" s="1"/>
      <c r="AA74" s="1"/>
      <c r="AB74" s="28">
        <f>_xlfn.IFNA(VLOOKUP(D74,附件!$B$19:$C$21,2,FALSE)+附件!$C$23,0)+T74+J74*((200/(附件!$C$25+100))^0.5)</f>
        <v>5.3900000000000006</v>
      </c>
      <c r="AC74" s="28">
        <f t="shared" si="6"/>
        <v>15.584415584415583</v>
      </c>
      <c r="AD74" s="28">
        <f t="shared" si="7"/>
        <v>16.363636363636363</v>
      </c>
      <c r="AE74" s="28">
        <f t="shared" si="8"/>
        <v>88.2</v>
      </c>
      <c r="AF74" s="28">
        <f t="shared" si="9"/>
        <v>16.363636363636363</v>
      </c>
      <c r="AG74" s="28">
        <f t="shared" si="10"/>
        <v>12.272727272727273</v>
      </c>
      <c r="AH74" s="28">
        <f t="shared" si="11"/>
        <v>6.5454545454545459</v>
      </c>
      <c r="AI74" s="28">
        <f>AF74*附件!$C$32+AG74*附件!$C$33+AH74*附件!$C$34</f>
        <v>11.781818181818183</v>
      </c>
      <c r="AJ74" s="28">
        <f>AF74*附件!$C$37+AG74*附件!$C$38+AH74*附件!$C$39</f>
        <v>13.745454545454546</v>
      </c>
      <c r="AK74" s="28">
        <f>AF74*附件!$C$42+AG74*附件!$C$43+AH74*附件!$C$44</f>
        <v>9.8181818181818201</v>
      </c>
    </row>
    <row r="75" spans="1:37" ht="23.25" customHeight="1" x14ac:dyDescent="0.2">
      <c r="A75" s="22">
        <v>32100</v>
      </c>
      <c r="B75" s="29" t="s">
        <v>33</v>
      </c>
      <c r="C75" s="1" t="s">
        <v>916</v>
      </c>
      <c r="D75" s="1" t="s">
        <v>925</v>
      </c>
      <c r="E75" s="1">
        <v>6</v>
      </c>
      <c r="F75" s="1">
        <v>6</v>
      </c>
      <c r="G75" s="1">
        <v>12</v>
      </c>
      <c r="H75" s="1">
        <v>4</v>
      </c>
      <c r="I75" s="1">
        <v>4.22</v>
      </c>
      <c r="J75" s="1">
        <v>3.64</v>
      </c>
      <c r="K75" s="1">
        <v>55</v>
      </c>
      <c r="L75" s="1">
        <v>28</v>
      </c>
      <c r="M75" s="1">
        <v>12</v>
      </c>
      <c r="N75" s="1">
        <v>0</v>
      </c>
      <c r="O75" s="1" t="s">
        <v>32</v>
      </c>
      <c r="P75" s="1">
        <v>120</v>
      </c>
      <c r="Q75" s="1" t="s">
        <v>21</v>
      </c>
      <c r="R75" s="1">
        <v>110</v>
      </c>
      <c r="S75" s="1">
        <v>110</v>
      </c>
      <c r="T75" s="1">
        <v>0</v>
      </c>
      <c r="U75" s="1">
        <v>1.45</v>
      </c>
      <c r="V75" s="1">
        <v>1.05</v>
      </c>
      <c r="W75" s="1">
        <v>0.7</v>
      </c>
      <c r="X75" s="1" t="s">
        <v>1152</v>
      </c>
      <c r="Y75" s="1"/>
      <c r="Z75" s="1"/>
      <c r="AA75" s="1"/>
      <c r="AB75" s="28">
        <f>_xlfn.IFNA(VLOOKUP(D75,附件!$B$19:$C$21,2,FALSE)+附件!$C$23,0)+T75+J75*((200/(附件!$C$25+100))^0.5)</f>
        <v>3.92</v>
      </c>
      <c r="AC75" s="28">
        <f t="shared" si="6"/>
        <v>12.244897959183673</v>
      </c>
      <c r="AD75" s="28">
        <f t="shared" si="7"/>
        <v>13.469387755102041</v>
      </c>
      <c r="AE75" s="28">
        <f t="shared" si="8"/>
        <v>52.8</v>
      </c>
      <c r="AF75" s="28">
        <f t="shared" si="9"/>
        <v>19.530612244897959</v>
      </c>
      <c r="AG75" s="28">
        <f t="shared" si="10"/>
        <v>14.142857142857144</v>
      </c>
      <c r="AH75" s="28">
        <f t="shared" si="11"/>
        <v>9.428571428571427</v>
      </c>
      <c r="AI75" s="28">
        <f>AF75*附件!$C$32+AG75*附件!$C$33+AH75*附件!$C$34</f>
        <v>14.344897959183674</v>
      </c>
      <c r="AJ75" s="28">
        <f>AF75*附件!$C$37+AG75*附件!$C$38+AH75*附件!$C$39</f>
        <v>16.365306122448981</v>
      </c>
      <c r="AK75" s="28">
        <f>AF75*附件!$C$42+AG75*附件!$C$43+AH75*附件!$C$44</f>
        <v>12.324489795918367</v>
      </c>
    </row>
    <row r="76" spans="1:37" ht="23.25" customHeight="1" x14ac:dyDescent="0.2">
      <c r="A76" s="22">
        <v>12100</v>
      </c>
      <c r="B76" s="29" t="s">
        <v>54</v>
      </c>
      <c r="C76" s="1" t="s">
        <v>921</v>
      </c>
      <c r="D76" s="1" t="s">
        <v>925</v>
      </c>
      <c r="E76" s="1">
        <v>11</v>
      </c>
      <c r="F76" s="1">
        <v>9</v>
      </c>
      <c r="G76" s="1">
        <v>19</v>
      </c>
      <c r="H76" s="1">
        <v>6</v>
      </c>
      <c r="I76" s="1">
        <v>5.45</v>
      </c>
      <c r="J76" s="1">
        <v>4.59</v>
      </c>
      <c r="K76" s="1">
        <v>55</v>
      </c>
      <c r="L76" s="1">
        <v>42</v>
      </c>
      <c r="M76" s="1">
        <v>25</v>
      </c>
      <c r="N76" s="1">
        <v>0</v>
      </c>
      <c r="O76" s="1" t="s">
        <v>14</v>
      </c>
      <c r="P76" s="1">
        <v>120</v>
      </c>
      <c r="Q76" s="1" t="s">
        <v>21</v>
      </c>
      <c r="R76" s="1">
        <v>105</v>
      </c>
      <c r="S76" s="1">
        <v>109</v>
      </c>
      <c r="T76" s="1">
        <v>0</v>
      </c>
      <c r="U76" s="1">
        <v>1.45</v>
      </c>
      <c r="V76" s="1">
        <v>1.05</v>
      </c>
      <c r="W76" s="1">
        <v>0.7</v>
      </c>
      <c r="X76" s="1" t="s">
        <v>1147</v>
      </c>
      <c r="Y76" s="1"/>
      <c r="Z76" s="1"/>
      <c r="AA76" s="1"/>
      <c r="AB76" s="28">
        <f>_xlfn.IFNA(VLOOKUP(D76,附件!$B$19:$C$21,2,FALSE)+附件!$C$23,0)+T76+J76*((200/(附件!$C$25+100))^0.5)</f>
        <v>4.87</v>
      </c>
      <c r="AC76" s="28">
        <f t="shared" si="6"/>
        <v>23.408624229979466</v>
      </c>
      <c r="AD76" s="28">
        <f t="shared" si="7"/>
        <v>25.515400410677618</v>
      </c>
      <c r="AE76" s="28">
        <f t="shared" si="8"/>
        <v>124.26</v>
      </c>
      <c r="AF76" s="28">
        <f t="shared" si="9"/>
        <v>36.997330595482545</v>
      </c>
      <c r="AG76" s="28">
        <f t="shared" si="10"/>
        <v>26.791170431211501</v>
      </c>
      <c r="AH76" s="28">
        <f t="shared" si="11"/>
        <v>17.860780287474331</v>
      </c>
      <c r="AI76" s="28">
        <f>AF76*附件!$C$32+AG76*附件!$C$33+AH76*附件!$C$34</f>
        <v>27.173901437371661</v>
      </c>
      <c r="AJ76" s="28">
        <f>AF76*附件!$C$37+AG76*附件!$C$38+AH76*附件!$C$39</f>
        <v>31.001211498973305</v>
      </c>
      <c r="AK76" s="28">
        <f>AF76*附件!$C$42+AG76*附件!$C$43+AH76*附件!$C$44</f>
        <v>23.346591375770021</v>
      </c>
    </row>
    <row r="77" spans="1:37" ht="23.25" customHeight="1" x14ac:dyDescent="0.2">
      <c r="A77" s="22">
        <v>12100</v>
      </c>
      <c r="B77" s="29" t="s">
        <v>1029</v>
      </c>
      <c r="C77" s="1" t="s">
        <v>921</v>
      </c>
      <c r="D77" s="1" t="s">
        <v>925</v>
      </c>
      <c r="E77" s="1">
        <v>11</v>
      </c>
      <c r="F77" s="1">
        <v>9</v>
      </c>
      <c r="G77" s="1">
        <v>19</v>
      </c>
      <c r="H77" s="1">
        <v>6</v>
      </c>
      <c r="I77" s="1">
        <v>5.45</v>
      </c>
      <c r="J77" s="1">
        <v>4.59</v>
      </c>
      <c r="K77" s="1">
        <v>55</v>
      </c>
      <c r="L77" s="1">
        <v>42</v>
      </c>
      <c r="M77" s="1">
        <v>25</v>
      </c>
      <c r="N77" s="1">
        <v>0</v>
      </c>
      <c r="O77" s="1" t="s">
        <v>14</v>
      </c>
      <c r="P77" s="1">
        <v>120</v>
      </c>
      <c r="Q77" s="1" t="s">
        <v>21</v>
      </c>
      <c r="R77" s="1">
        <v>105</v>
      </c>
      <c r="S77" s="1">
        <v>105</v>
      </c>
      <c r="T77" s="1">
        <v>0</v>
      </c>
      <c r="U77" s="1">
        <v>1.45</v>
      </c>
      <c r="V77" s="1">
        <v>1.05</v>
      </c>
      <c r="W77" s="1">
        <v>0.7</v>
      </c>
      <c r="X77" s="1" t="s">
        <v>1147</v>
      </c>
      <c r="Y77" s="1"/>
      <c r="Z77" s="1"/>
      <c r="AA77" s="1"/>
      <c r="AB77" s="28">
        <f>_xlfn.IFNA(VLOOKUP(D77,附件!$B$19:$C$21,2,FALSE)+附件!$C$23,0)+T77+J77*((200/(附件!$C$25+100))^0.5)</f>
        <v>4.87</v>
      </c>
      <c r="AC77" s="28">
        <f t="shared" si="6"/>
        <v>23.408624229979466</v>
      </c>
      <c r="AD77" s="28">
        <f t="shared" si="7"/>
        <v>24.579055441478442</v>
      </c>
      <c r="AE77" s="28">
        <f t="shared" si="8"/>
        <v>119.7</v>
      </c>
      <c r="AF77" s="28">
        <f t="shared" si="9"/>
        <v>35.639630390143736</v>
      </c>
      <c r="AG77" s="28">
        <f t="shared" si="10"/>
        <v>25.808008213552366</v>
      </c>
      <c r="AH77" s="28">
        <f t="shared" si="11"/>
        <v>17.20533880903491</v>
      </c>
      <c r="AI77" s="28">
        <f>AF77*附件!$C$32+AG77*附件!$C$33+AH77*附件!$C$34</f>
        <v>26.176694045174539</v>
      </c>
      <c r="AJ77" s="28">
        <f>AF77*附件!$C$37+AG77*附件!$C$38+AH77*附件!$C$39</f>
        <v>29.863552361396305</v>
      </c>
      <c r="AK77" s="28">
        <f>AF77*附件!$C$42+AG77*附件!$C$43+AH77*附件!$C$44</f>
        <v>22.489835728952777</v>
      </c>
    </row>
    <row r="78" spans="1:37" ht="23.25" customHeight="1" x14ac:dyDescent="0.2">
      <c r="A78" s="22">
        <v>42300</v>
      </c>
      <c r="B78" s="29" t="s">
        <v>942</v>
      </c>
      <c r="C78" s="1" t="s">
        <v>921</v>
      </c>
      <c r="D78" s="1" t="s">
        <v>925</v>
      </c>
      <c r="E78" s="1">
        <v>11</v>
      </c>
      <c r="F78" s="1">
        <v>6</v>
      </c>
      <c r="G78" s="1">
        <v>15</v>
      </c>
      <c r="H78" s="1">
        <v>3</v>
      </c>
      <c r="I78" s="1">
        <v>2.42</v>
      </c>
      <c r="J78" s="1">
        <v>2.19</v>
      </c>
      <c r="K78" s="1">
        <v>55</v>
      </c>
      <c r="L78" s="1">
        <v>25</v>
      </c>
      <c r="M78" s="1">
        <v>25</v>
      </c>
      <c r="N78" s="1">
        <v>0</v>
      </c>
      <c r="O78" s="1" t="s">
        <v>14</v>
      </c>
      <c r="P78" s="1">
        <v>120</v>
      </c>
      <c r="Q78" s="1" t="s">
        <v>45</v>
      </c>
      <c r="R78" s="1">
        <v>105</v>
      </c>
      <c r="S78" s="1">
        <v>109</v>
      </c>
      <c r="T78" s="1">
        <v>0.3</v>
      </c>
      <c r="U78" s="1">
        <v>1</v>
      </c>
      <c r="V78" s="1">
        <v>0.8</v>
      </c>
      <c r="W78" s="1">
        <v>0.6</v>
      </c>
      <c r="X78" s="1" t="s">
        <v>1151</v>
      </c>
      <c r="Y78" s="1"/>
      <c r="Z78" s="1"/>
      <c r="AA78" s="1"/>
      <c r="AB78" s="28">
        <f>_xlfn.IFNA(VLOOKUP(D78,附件!$B$19:$C$21,2,FALSE)+附件!$C$23,0)+T78+J78*((200/(附件!$C$25+100))^0.5)</f>
        <v>2.77</v>
      </c>
      <c r="AC78" s="28">
        <f t="shared" si="6"/>
        <v>16.245487364620939</v>
      </c>
      <c r="AD78" s="28">
        <f t="shared" si="7"/>
        <v>17.707581227436823</v>
      </c>
      <c r="AE78" s="28">
        <f t="shared" si="8"/>
        <v>49.05</v>
      </c>
      <c r="AF78" s="28">
        <f t="shared" si="9"/>
        <v>17.707581227436823</v>
      </c>
      <c r="AG78" s="28">
        <f t="shared" si="10"/>
        <v>14.166064981949459</v>
      </c>
      <c r="AH78" s="28">
        <f t="shared" si="11"/>
        <v>10.624548736462094</v>
      </c>
      <c r="AI78" s="28">
        <f>AF78*附件!$C$32+AG78*附件!$C$33+AH78*附件!$C$34</f>
        <v>14.166064981949457</v>
      </c>
      <c r="AJ78" s="28">
        <f>AF78*附件!$C$37+AG78*附件!$C$38+AH78*附件!$C$39</f>
        <v>15.582671480144406</v>
      </c>
      <c r="AK78" s="28">
        <f>AF78*附件!$C$42+AG78*附件!$C$43+AH78*附件!$C$44</f>
        <v>12.749458483754513</v>
      </c>
    </row>
    <row r="79" spans="1:37" ht="23.25" customHeight="1" x14ac:dyDescent="0.2">
      <c r="A79" s="22">
        <v>42300</v>
      </c>
      <c r="B79" s="29" t="s">
        <v>1030</v>
      </c>
      <c r="C79" s="1" t="s">
        <v>921</v>
      </c>
      <c r="D79" s="1" t="s">
        <v>925</v>
      </c>
      <c r="E79" s="1">
        <v>11</v>
      </c>
      <c r="F79" s="1">
        <v>6</v>
      </c>
      <c r="G79" s="1">
        <v>15</v>
      </c>
      <c r="H79" s="1">
        <v>3</v>
      </c>
      <c r="I79" s="1">
        <v>2.42</v>
      </c>
      <c r="J79" s="1">
        <v>2.19</v>
      </c>
      <c r="K79" s="1">
        <v>55</v>
      </c>
      <c r="L79" s="1">
        <v>25</v>
      </c>
      <c r="M79" s="1">
        <v>25</v>
      </c>
      <c r="N79" s="1">
        <v>0</v>
      </c>
      <c r="O79" s="1" t="s">
        <v>14</v>
      </c>
      <c r="P79" s="1">
        <v>120</v>
      </c>
      <c r="Q79" s="1" t="s">
        <v>45</v>
      </c>
      <c r="R79" s="1">
        <v>105</v>
      </c>
      <c r="S79" s="1">
        <v>105</v>
      </c>
      <c r="T79" s="1">
        <v>0.3</v>
      </c>
      <c r="U79" s="1">
        <v>1</v>
      </c>
      <c r="V79" s="1">
        <v>0.8</v>
      </c>
      <c r="W79" s="1">
        <v>0.6</v>
      </c>
      <c r="X79" s="1" t="s">
        <v>1151</v>
      </c>
      <c r="Y79" s="1"/>
      <c r="Z79" s="1"/>
      <c r="AA79" s="1"/>
      <c r="AB79" s="28">
        <f>_xlfn.IFNA(VLOOKUP(D79,附件!$B$19:$C$21,2,FALSE)+附件!$C$23,0)+T79+J79*((200/(附件!$C$25+100))^0.5)</f>
        <v>2.77</v>
      </c>
      <c r="AC79" s="28">
        <f t="shared" si="6"/>
        <v>16.245487364620939</v>
      </c>
      <c r="AD79" s="28">
        <f t="shared" si="7"/>
        <v>17.057761732851986</v>
      </c>
      <c r="AE79" s="28">
        <f t="shared" si="8"/>
        <v>47.25</v>
      </c>
      <c r="AF79" s="28">
        <f t="shared" si="9"/>
        <v>17.057761732851986</v>
      </c>
      <c r="AG79" s="28">
        <f t="shared" si="10"/>
        <v>13.646209386281591</v>
      </c>
      <c r="AH79" s="28">
        <f t="shared" si="11"/>
        <v>10.234657039711191</v>
      </c>
      <c r="AI79" s="28">
        <f>AF79*附件!$C$32+AG79*附件!$C$33+AH79*附件!$C$34</f>
        <v>13.646209386281589</v>
      </c>
      <c r="AJ79" s="28">
        <f>AF79*附件!$C$37+AG79*附件!$C$38+AH79*附件!$C$39</f>
        <v>15.010830324909749</v>
      </c>
      <c r="AK79" s="28">
        <f>AF79*附件!$C$42+AG79*附件!$C$43+AH79*附件!$C$44</f>
        <v>12.28158844765343</v>
      </c>
    </row>
    <row r="80" spans="1:37" ht="23.25" customHeight="1" x14ac:dyDescent="0.2">
      <c r="A80" s="22">
        <v>32200</v>
      </c>
      <c r="B80" s="29" t="s">
        <v>36</v>
      </c>
      <c r="C80" s="1" t="s">
        <v>916</v>
      </c>
      <c r="D80" s="1" t="s">
        <v>925</v>
      </c>
      <c r="E80" s="1">
        <v>6</v>
      </c>
      <c r="F80" s="1">
        <v>6</v>
      </c>
      <c r="G80" s="1">
        <v>12</v>
      </c>
      <c r="H80" s="1">
        <v>6</v>
      </c>
      <c r="I80" s="1">
        <v>5.53</v>
      </c>
      <c r="J80" s="1">
        <v>4.8899999999999997</v>
      </c>
      <c r="K80" s="1">
        <v>55</v>
      </c>
      <c r="L80" s="1">
        <v>18</v>
      </c>
      <c r="M80" s="1">
        <v>12</v>
      </c>
      <c r="N80" s="1">
        <v>0</v>
      </c>
      <c r="O80" s="1" t="s">
        <v>14</v>
      </c>
      <c r="P80" s="1">
        <v>120</v>
      </c>
      <c r="Q80" s="1" t="s">
        <v>15</v>
      </c>
      <c r="R80" s="1">
        <v>105</v>
      </c>
      <c r="S80" s="1">
        <v>105</v>
      </c>
      <c r="T80" s="1">
        <v>0.15</v>
      </c>
      <c r="U80" s="1">
        <v>1</v>
      </c>
      <c r="V80" s="1">
        <v>0.75</v>
      </c>
      <c r="W80" s="1">
        <v>0.4</v>
      </c>
      <c r="X80" s="1" t="s">
        <v>1152</v>
      </c>
      <c r="Y80" s="1"/>
      <c r="Z80" s="1"/>
      <c r="AA80" s="1"/>
      <c r="AB80" s="28">
        <f>_xlfn.IFNA(VLOOKUP(D80,附件!$B$19:$C$21,2,FALSE)+附件!$C$23,0)+T80+J80*((200/(附件!$C$25+100))^0.5)</f>
        <v>5.3199999999999994</v>
      </c>
      <c r="AC80" s="28">
        <f t="shared" si="6"/>
        <v>13.533834586466167</v>
      </c>
      <c r="AD80" s="28">
        <f t="shared" si="7"/>
        <v>14.210526315789474</v>
      </c>
      <c r="AE80" s="28">
        <f t="shared" si="8"/>
        <v>75.599999999999994</v>
      </c>
      <c r="AF80" s="28">
        <f t="shared" si="9"/>
        <v>14.210526315789474</v>
      </c>
      <c r="AG80" s="28">
        <f t="shared" si="10"/>
        <v>10.657894736842106</v>
      </c>
      <c r="AH80" s="28">
        <f t="shared" si="11"/>
        <v>5.6842105263157903</v>
      </c>
      <c r="AI80" s="28">
        <f>AF80*附件!$C$32+AG80*附件!$C$33+AH80*附件!$C$34</f>
        <v>10.231578947368423</v>
      </c>
      <c r="AJ80" s="28">
        <f>AF80*附件!$C$37+AG80*附件!$C$38+AH80*附件!$C$39</f>
        <v>11.936842105263159</v>
      </c>
      <c r="AK80" s="28">
        <f>AF80*附件!$C$42+AG80*附件!$C$43+AH80*附件!$C$44</f>
        <v>8.526315789473685</v>
      </c>
    </row>
    <row r="81" spans="1:37" ht="23.25" customHeight="1" x14ac:dyDescent="0.2">
      <c r="A81" s="22">
        <v>7300</v>
      </c>
      <c r="B81" s="29" t="s">
        <v>110</v>
      </c>
      <c r="C81" s="1" t="s">
        <v>923</v>
      </c>
      <c r="D81" s="1" t="s">
        <v>930</v>
      </c>
      <c r="E81" s="1">
        <v>13</v>
      </c>
      <c r="F81" s="1">
        <v>30</v>
      </c>
      <c r="G81" s="1">
        <v>52</v>
      </c>
      <c r="H81" s="1">
        <v>3</v>
      </c>
      <c r="I81" s="1">
        <v>8.0500000000000007</v>
      </c>
      <c r="J81" s="1">
        <v>5.39</v>
      </c>
      <c r="K81" s="1">
        <v>50</v>
      </c>
      <c r="L81" s="1">
        <v>10</v>
      </c>
      <c r="M81" s="1">
        <v>45</v>
      </c>
      <c r="N81" s="1">
        <v>0</v>
      </c>
      <c r="O81" s="1" t="s">
        <v>14</v>
      </c>
      <c r="P81" s="1">
        <v>38</v>
      </c>
      <c r="Q81" s="1" t="s">
        <v>21</v>
      </c>
      <c r="R81" s="1">
        <v>130</v>
      </c>
      <c r="S81" s="1">
        <v>153</v>
      </c>
      <c r="T81" s="1">
        <v>0.4</v>
      </c>
      <c r="U81" s="1">
        <v>1.35</v>
      </c>
      <c r="V81" s="1">
        <v>0.95</v>
      </c>
      <c r="W81" s="1">
        <v>0.7</v>
      </c>
      <c r="X81" s="1" t="s">
        <v>1150</v>
      </c>
      <c r="Y81" s="1"/>
      <c r="Z81" s="1"/>
      <c r="AA81" s="1"/>
      <c r="AB81" s="28">
        <f>_xlfn.IFNA(VLOOKUP(D81,附件!$B$19:$C$21,2,FALSE)+附件!$C$23,0)+T81+J81*((200/(附件!$C$25+100))^0.5)</f>
        <v>6.09</v>
      </c>
      <c r="AC81" s="28">
        <f t="shared" si="6"/>
        <v>25.615763546798028</v>
      </c>
      <c r="AD81" s="28">
        <f t="shared" si="7"/>
        <v>39.192118226600982</v>
      </c>
      <c r="AE81" s="28">
        <f t="shared" si="8"/>
        <v>238.68</v>
      </c>
      <c r="AF81" s="28">
        <f t="shared" si="9"/>
        <v>52.909359605911327</v>
      </c>
      <c r="AG81" s="28">
        <f t="shared" si="10"/>
        <v>37.232512315270931</v>
      </c>
      <c r="AH81" s="28">
        <f t="shared" si="11"/>
        <v>27.434482758620685</v>
      </c>
      <c r="AI81" s="28">
        <f>AF81*附件!$C$32+AG81*附件!$C$33+AH81*附件!$C$34</f>
        <v>38.996157635467981</v>
      </c>
      <c r="AJ81" s="28">
        <f>AF81*附件!$C$37+AG81*附件!$C$38+AH81*附件!$C$39</f>
        <v>44.091133004926107</v>
      </c>
      <c r="AK81" s="28">
        <f>AF81*附件!$C$42+AG81*附件!$C$43+AH81*附件!$C$44</f>
        <v>33.901182266009847</v>
      </c>
    </row>
    <row r="82" spans="1:37" ht="23.25" customHeight="1" x14ac:dyDescent="0.2">
      <c r="A82" s="22">
        <v>50860</v>
      </c>
      <c r="B82" s="29" t="s">
        <v>857</v>
      </c>
      <c r="C82" s="1" t="s">
        <v>923</v>
      </c>
      <c r="D82" s="1" t="s">
        <v>930</v>
      </c>
      <c r="E82" s="1">
        <v>13</v>
      </c>
      <c r="F82" s="1">
        <v>31</v>
      </c>
      <c r="G82" s="1">
        <v>52</v>
      </c>
      <c r="H82" s="1">
        <v>4</v>
      </c>
      <c r="I82" s="1">
        <v>8.7899999999999991</v>
      </c>
      <c r="J82" s="1">
        <v>6.13</v>
      </c>
      <c r="K82" s="1">
        <v>55</v>
      </c>
      <c r="L82" s="1">
        <v>12</v>
      </c>
      <c r="M82" s="1">
        <v>45</v>
      </c>
      <c r="N82" s="1">
        <v>0</v>
      </c>
      <c r="O82" s="1" t="s">
        <v>14</v>
      </c>
      <c r="P82" s="1">
        <v>38</v>
      </c>
      <c r="Q82" s="1" t="s">
        <v>21</v>
      </c>
      <c r="R82" s="1">
        <v>110</v>
      </c>
      <c r="S82" s="1">
        <v>130</v>
      </c>
      <c r="T82" s="1">
        <v>0.5</v>
      </c>
      <c r="U82" s="1">
        <v>1.35</v>
      </c>
      <c r="V82" s="1">
        <v>0.95</v>
      </c>
      <c r="W82" s="1">
        <v>0.7</v>
      </c>
      <c r="X82" s="1" t="s">
        <v>1150</v>
      </c>
      <c r="Y82" s="1"/>
      <c r="Z82" s="1"/>
      <c r="AA82" s="1"/>
      <c r="AB82" s="28">
        <f>_xlfn.IFNA(VLOOKUP(D82,附件!$B$19:$C$21,2,FALSE)+附件!$C$23,0)+T82+J82*((200/(附件!$C$25+100))^0.5)</f>
        <v>6.93</v>
      </c>
      <c r="AC82" s="28">
        <f t="shared" si="6"/>
        <v>30.014430014430015</v>
      </c>
      <c r="AD82" s="28">
        <f t="shared" si="7"/>
        <v>39.01875901875902</v>
      </c>
      <c r="AE82" s="28">
        <f t="shared" si="8"/>
        <v>270.39999999999998</v>
      </c>
      <c r="AF82" s="28">
        <f t="shared" si="9"/>
        <v>52.675324675324681</v>
      </c>
      <c r="AG82" s="28">
        <f t="shared" si="10"/>
        <v>37.067821067821065</v>
      </c>
      <c r="AH82" s="28">
        <f t="shared" si="11"/>
        <v>27.313131313131311</v>
      </c>
      <c r="AI82" s="28">
        <f>AF82*附件!$C$32+AG82*附件!$C$33+AH82*附件!$C$34</f>
        <v>38.823665223665223</v>
      </c>
      <c r="AJ82" s="28">
        <f>AF82*附件!$C$37+AG82*附件!$C$38+AH82*附件!$C$39</f>
        <v>43.896103896103895</v>
      </c>
      <c r="AK82" s="28">
        <f>AF82*附件!$C$42+AG82*附件!$C$43+AH82*附件!$C$44</f>
        <v>33.751226551226551</v>
      </c>
    </row>
    <row r="83" spans="1:37" ht="23.25" customHeight="1" x14ac:dyDescent="0.2">
      <c r="A83" s="22">
        <v>34200</v>
      </c>
      <c r="B83" s="29" t="s">
        <v>944</v>
      </c>
      <c r="C83" s="1" t="s">
        <v>923</v>
      </c>
      <c r="D83" s="1" t="s">
        <v>920</v>
      </c>
      <c r="E83" s="1">
        <v>10</v>
      </c>
      <c r="F83" s="1">
        <v>66</v>
      </c>
      <c r="G83" s="1">
        <v>198</v>
      </c>
      <c r="H83" s="1">
        <v>3</v>
      </c>
      <c r="I83" s="1">
        <v>38.479999999999997</v>
      </c>
      <c r="J83" s="1">
        <v>32.630000000000003</v>
      </c>
      <c r="K83" s="1">
        <v>80</v>
      </c>
      <c r="L83" s="1">
        <v>0</v>
      </c>
      <c r="M83" s="1">
        <v>45</v>
      </c>
      <c r="N83" s="1">
        <v>0</v>
      </c>
      <c r="O83" s="1" t="s">
        <v>40</v>
      </c>
      <c r="P83" s="1">
        <v>50</v>
      </c>
      <c r="Q83" s="1" t="s">
        <v>15</v>
      </c>
      <c r="R83" s="1">
        <v>105</v>
      </c>
      <c r="S83" s="1">
        <v>105</v>
      </c>
      <c r="T83" s="1">
        <v>0</v>
      </c>
      <c r="U83" s="1">
        <v>0.7</v>
      </c>
      <c r="V83" s="1">
        <v>1</v>
      </c>
      <c r="W83" s="1">
        <v>0.9</v>
      </c>
      <c r="X83" s="1" t="s">
        <v>1152</v>
      </c>
      <c r="Y83" s="1"/>
      <c r="Z83" s="1"/>
      <c r="AA83" s="1"/>
      <c r="AB83" s="28">
        <f>_xlfn.IFNA(VLOOKUP(D83,附件!$B$19:$C$21,2,FALSE)+附件!$C$23,0)+T83+J83*((200/(附件!$C$25+100))^0.5)</f>
        <v>32.630000000000003</v>
      </c>
      <c r="AC83" s="28">
        <f t="shared" si="6"/>
        <v>18.204106650321787</v>
      </c>
      <c r="AD83" s="28">
        <f t="shared" si="7"/>
        <v>19.114311982837876</v>
      </c>
      <c r="AE83" s="28">
        <f t="shared" si="8"/>
        <v>623.70000000000005</v>
      </c>
      <c r="AF83" s="28">
        <f t="shared" si="9"/>
        <v>13.380018387986512</v>
      </c>
      <c r="AG83" s="28">
        <f t="shared" si="10"/>
        <v>19.114311982837876</v>
      </c>
      <c r="AH83" s="28">
        <f t="shared" si="11"/>
        <v>17.20288078455409</v>
      </c>
      <c r="AI83" s="28">
        <f>AF83*附件!$C$32+AG83*附件!$C$33+AH83*附件!$C$34</f>
        <v>16.820594544897332</v>
      </c>
      <c r="AJ83" s="28">
        <f>AF83*附件!$C$37+AG83*附件!$C$38+AH83*附件!$C$39</f>
        <v>16.056022065583814</v>
      </c>
      <c r="AK83" s="28">
        <f>AF83*附件!$C$42+AG83*附件!$C$43+AH83*附件!$C$44</f>
        <v>17.585167024210847</v>
      </c>
    </row>
    <row r="84" spans="1:37" ht="23.25" customHeight="1" x14ac:dyDescent="0.2">
      <c r="A84" s="22">
        <v>32300</v>
      </c>
      <c r="B84" s="29" t="s">
        <v>35</v>
      </c>
      <c r="C84" s="1" t="s">
        <v>916</v>
      </c>
      <c r="D84" s="1" t="s">
        <v>925</v>
      </c>
      <c r="E84" s="1">
        <v>6</v>
      </c>
      <c r="F84" s="1">
        <v>7</v>
      </c>
      <c r="G84" s="1">
        <v>13</v>
      </c>
      <c r="H84" s="1">
        <v>4</v>
      </c>
      <c r="I84" s="1">
        <v>4.29</v>
      </c>
      <c r="J84" s="1">
        <v>3.69</v>
      </c>
      <c r="K84" s="1">
        <v>55</v>
      </c>
      <c r="L84" s="1">
        <v>28</v>
      </c>
      <c r="M84" s="1">
        <v>12</v>
      </c>
      <c r="N84" s="1">
        <v>0</v>
      </c>
      <c r="O84" s="1" t="s">
        <v>32</v>
      </c>
      <c r="P84" s="1">
        <v>120</v>
      </c>
      <c r="Q84" s="1" t="s">
        <v>21</v>
      </c>
      <c r="R84" s="1">
        <v>110</v>
      </c>
      <c r="S84" s="1">
        <v>110</v>
      </c>
      <c r="T84" s="1">
        <v>0</v>
      </c>
      <c r="U84" s="1">
        <v>1.45</v>
      </c>
      <c r="V84" s="1">
        <v>1.05</v>
      </c>
      <c r="W84" s="1">
        <v>0.7</v>
      </c>
      <c r="X84" s="1" t="s">
        <v>1152</v>
      </c>
      <c r="Y84" s="1"/>
      <c r="Z84" s="1"/>
      <c r="AA84" s="1"/>
      <c r="AB84" s="28">
        <f>_xlfn.IFNA(VLOOKUP(D84,附件!$B$19:$C$21,2,FALSE)+附件!$C$23,0)+T84+J84*((200/(附件!$C$25+100))^0.5)</f>
        <v>3.9699999999999998</v>
      </c>
      <c r="AC84" s="28">
        <f t="shared" si="6"/>
        <v>13.098236775818641</v>
      </c>
      <c r="AD84" s="28">
        <f t="shared" si="7"/>
        <v>14.408060453400505</v>
      </c>
      <c r="AE84" s="28">
        <f t="shared" si="8"/>
        <v>57.2</v>
      </c>
      <c r="AF84" s="28">
        <f t="shared" si="9"/>
        <v>20.891687657430733</v>
      </c>
      <c r="AG84" s="28">
        <f t="shared" si="10"/>
        <v>15.128463476070531</v>
      </c>
      <c r="AH84" s="28">
        <f t="shared" si="11"/>
        <v>10.085642317380353</v>
      </c>
      <c r="AI84" s="28">
        <f>AF84*附件!$C$32+AG84*附件!$C$33+AH84*附件!$C$34</f>
        <v>15.344584382871538</v>
      </c>
      <c r="AJ84" s="28">
        <f>AF84*附件!$C$37+AG84*附件!$C$38+AH84*附件!$C$39</f>
        <v>17.505793450881612</v>
      </c>
      <c r="AK84" s="28">
        <f>AF84*附件!$C$42+AG84*附件!$C$43+AH84*附件!$C$44</f>
        <v>13.183375314861461</v>
      </c>
    </row>
    <row r="85" spans="1:37" ht="23.25" customHeight="1" x14ac:dyDescent="0.2">
      <c r="A85" s="22">
        <v>24000</v>
      </c>
      <c r="B85" s="29" t="s">
        <v>98</v>
      </c>
      <c r="C85" s="1" t="s">
        <v>921</v>
      </c>
      <c r="D85" s="1" t="s">
        <v>920</v>
      </c>
      <c r="E85" s="1">
        <v>10</v>
      </c>
      <c r="F85" s="1">
        <v>44</v>
      </c>
      <c r="G85" s="1">
        <v>99</v>
      </c>
      <c r="H85" s="1">
        <v>4</v>
      </c>
      <c r="I85" s="1">
        <v>35.119999999999997</v>
      </c>
      <c r="J85" s="1">
        <v>30.73</v>
      </c>
      <c r="K85" s="1">
        <v>80</v>
      </c>
      <c r="L85" s="1">
        <v>0</v>
      </c>
      <c r="M85" s="1">
        <v>25</v>
      </c>
      <c r="N85" s="1">
        <v>0</v>
      </c>
      <c r="O85" s="1" t="s">
        <v>40</v>
      </c>
      <c r="P85" s="1">
        <v>50</v>
      </c>
      <c r="Q85" s="1" t="s">
        <v>21</v>
      </c>
      <c r="R85" s="1">
        <v>100</v>
      </c>
      <c r="S85" s="1">
        <v>100</v>
      </c>
      <c r="T85" s="1">
        <v>0</v>
      </c>
      <c r="U85" s="1">
        <v>1.4</v>
      </c>
      <c r="V85" s="1">
        <v>1.1000000000000001</v>
      </c>
      <c r="W85" s="1">
        <v>0.9</v>
      </c>
      <c r="X85" s="1" t="s">
        <v>1146</v>
      </c>
      <c r="Y85" s="1"/>
      <c r="Z85" s="1"/>
      <c r="AA85" s="1"/>
      <c r="AB85" s="28">
        <f>_xlfn.IFNA(VLOOKUP(D85,附件!$B$19:$C$21,2,FALSE)+附件!$C$23,0)+T85+J85*((200/(附件!$C$25+100))^0.5)</f>
        <v>30.73</v>
      </c>
      <c r="AC85" s="28">
        <f t="shared" si="6"/>
        <v>12.886430198503092</v>
      </c>
      <c r="AD85" s="28">
        <f t="shared" si="7"/>
        <v>12.886430198503092</v>
      </c>
      <c r="AE85" s="28">
        <f t="shared" si="8"/>
        <v>396</v>
      </c>
      <c r="AF85" s="28">
        <f t="shared" si="9"/>
        <v>18.041002277904326</v>
      </c>
      <c r="AG85" s="28">
        <f t="shared" si="10"/>
        <v>14.175073218353402</v>
      </c>
      <c r="AH85" s="28">
        <f t="shared" si="11"/>
        <v>11.597787178652784</v>
      </c>
      <c r="AI85" s="28">
        <f>AF85*附件!$C$32+AG85*附件!$C$33+AH85*附件!$C$34</f>
        <v>14.561666124308493</v>
      </c>
      <c r="AJ85" s="28">
        <f>AF85*附件!$C$37+AG85*附件!$C$38+AH85*附件!$C$39</f>
        <v>15.850309144158802</v>
      </c>
      <c r="AK85" s="28">
        <f>AF85*附件!$C$42+AG85*附件!$C$43+AH85*附件!$C$44</f>
        <v>13.273023104458186</v>
      </c>
    </row>
    <row r="86" spans="1:37" ht="23.25" customHeight="1" x14ac:dyDescent="0.2">
      <c r="A86" s="22">
        <v>34000</v>
      </c>
      <c r="B86" s="29" t="s">
        <v>41</v>
      </c>
      <c r="C86" s="1" t="s">
        <v>916</v>
      </c>
      <c r="D86" s="1" t="s">
        <v>920</v>
      </c>
      <c r="E86" s="1">
        <v>7</v>
      </c>
      <c r="F86" s="1">
        <v>46</v>
      </c>
      <c r="G86" s="1">
        <v>88</v>
      </c>
      <c r="H86" s="1">
        <v>2</v>
      </c>
      <c r="I86" s="1">
        <v>21.89</v>
      </c>
      <c r="J86" s="1">
        <v>19.27</v>
      </c>
      <c r="K86" s="1">
        <v>80</v>
      </c>
      <c r="L86" s="1">
        <v>0</v>
      </c>
      <c r="M86" s="1">
        <v>12</v>
      </c>
      <c r="N86" s="1">
        <v>0</v>
      </c>
      <c r="O86" s="1" t="s">
        <v>40</v>
      </c>
      <c r="P86" s="1">
        <v>50</v>
      </c>
      <c r="Q86" s="1" t="s">
        <v>21</v>
      </c>
      <c r="R86" s="1">
        <v>110</v>
      </c>
      <c r="S86" s="1">
        <v>114</v>
      </c>
      <c r="T86" s="1">
        <v>0</v>
      </c>
      <c r="U86" s="1">
        <v>1.4</v>
      </c>
      <c r="V86" s="1">
        <v>1.1000000000000001</v>
      </c>
      <c r="W86" s="1">
        <v>0.9</v>
      </c>
      <c r="X86" s="1" t="s">
        <v>1152</v>
      </c>
      <c r="Y86" s="1"/>
      <c r="Z86" s="1"/>
      <c r="AA86" s="1"/>
      <c r="AB86" s="28">
        <f>_xlfn.IFNA(VLOOKUP(D86,附件!$B$19:$C$21,2,FALSE)+附件!$C$23,0)+T86+J86*((200/(附件!$C$25+100))^0.5)</f>
        <v>19.27</v>
      </c>
      <c r="AC86" s="28">
        <f t="shared" si="6"/>
        <v>9.1333679294239758</v>
      </c>
      <c r="AD86" s="28">
        <f t="shared" si="7"/>
        <v>10.412039439543332</v>
      </c>
      <c r="AE86" s="28">
        <f t="shared" si="8"/>
        <v>200.64</v>
      </c>
      <c r="AF86" s="28">
        <f t="shared" si="9"/>
        <v>14.576855215360663</v>
      </c>
      <c r="AG86" s="28">
        <f t="shared" si="10"/>
        <v>11.453243383497666</v>
      </c>
      <c r="AH86" s="28">
        <f t="shared" si="11"/>
        <v>9.3708354955889988</v>
      </c>
      <c r="AI86" s="28">
        <f>AF86*附件!$C$32+AG86*附件!$C$33+AH86*附件!$C$34</f>
        <v>11.765604566683963</v>
      </c>
      <c r="AJ86" s="28">
        <f>AF86*附件!$C$37+AG86*附件!$C$38+AH86*附件!$C$39</f>
        <v>12.806808510638298</v>
      </c>
      <c r="AK86" s="28">
        <f>AF86*附件!$C$42+AG86*附件!$C$43+AH86*附件!$C$44</f>
        <v>10.724400622729632</v>
      </c>
    </row>
    <row r="87" spans="1:37" ht="23.25" customHeight="1" x14ac:dyDescent="0.2">
      <c r="A87" s="22">
        <v>34100</v>
      </c>
      <c r="B87" s="29" t="s">
        <v>43</v>
      </c>
      <c r="C87" s="1" t="s">
        <v>916</v>
      </c>
      <c r="D87" s="1" t="s">
        <v>920</v>
      </c>
      <c r="E87" s="1">
        <v>6</v>
      </c>
      <c r="F87" s="1">
        <v>53</v>
      </c>
      <c r="G87" s="1">
        <v>106</v>
      </c>
      <c r="H87" s="1">
        <v>2</v>
      </c>
      <c r="I87" s="1">
        <v>26.34</v>
      </c>
      <c r="J87" s="1">
        <v>23.18</v>
      </c>
      <c r="K87" s="1">
        <v>80</v>
      </c>
      <c r="L87" s="1">
        <v>0</v>
      </c>
      <c r="M87" s="1">
        <v>12</v>
      </c>
      <c r="N87" s="1">
        <v>0</v>
      </c>
      <c r="O87" s="1" t="s">
        <v>40</v>
      </c>
      <c r="P87" s="1">
        <v>50</v>
      </c>
      <c r="Q87" s="1" t="s">
        <v>21</v>
      </c>
      <c r="R87" s="1">
        <v>110</v>
      </c>
      <c r="S87" s="1">
        <v>110</v>
      </c>
      <c r="T87" s="1">
        <v>0</v>
      </c>
      <c r="U87" s="1">
        <v>1.4</v>
      </c>
      <c r="V87" s="1">
        <v>1.1000000000000001</v>
      </c>
      <c r="W87" s="1">
        <v>0.9</v>
      </c>
      <c r="X87" s="1" t="s">
        <v>1152</v>
      </c>
      <c r="Y87" s="1"/>
      <c r="Z87" s="1"/>
      <c r="AA87" s="1"/>
      <c r="AB87" s="28">
        <f>_xlfn.IFNA(VLOOKUP(D87,附件!$B$19:$C$21,2,FALSE)+附件!$C$23,0)+T87+J87*((200/(附件!$C$25+100))^0.5)</f>
        <v>23.18</v>
      </c>
      <c r="AC87" s="28">
        <f t="shared" si="6"/>
        <v>9.1458153580672992</v>
      </c>
      <c r="AD87" s="28">
        <f t="shared" si="7"/>
        <v>10.060396893874028</v>
      </c>
      <c r="AE87" s="28">
        <f t="shared" si="8"/>
        <v>233.2</v>
      </c>
      <c r="AF87" s="28">
        <f t="shared" si="9"/>
        <v>14.084555651423639</v>
      </c>
      <c r="AG87" s="28">
        <f t="shared" si="10"/>
        <v>11.066436583261432</v>
      </c>
      <c r="AH87" s="28">
        <f t="shared" si="11"/>
        <v>9.0543572044866263</v>
      </c>
      <c r="AI87" s="28">
        <f>AF87*附件!$C$32+AG87*附件!$C$33+AH87*附件!$C$34</f>
        <v>11.368248490077651</v>
      </c>
      <c r="AJ87" s="28">
        <f>AF87*附件!$C$37+AG87*附件!$C$38+AH87*附件!$C$39</f>
        <v>12.374288179465056</v>
      </c>
      <c r="AK87" s="28">
        <f>AF87*附件!$C$42+AG87*附件!$C$43+AH87*附件!$C$44</f>
        <v>10.362208800690251</v>
      </c>
    </row>
    <row r="88" spans="1:37" ht="23.25" customHeight="1" x14ac:dyDescent="0.2">
      <c r="A88" s="22">
        <v>50700</v>
      </c>
      <c r="B88" s="29" t="s">
        <v>850</v>
      </c>
      <c r="C88" s="1" t="s">
        <v>916</v>
      </c>
      <c r="D88" s="1" t="s">
        <v>917</v>
      </c>
      <c r="E88" s="1">
        <v>6</v>
      </c>
      <c r="F88" s="1">
        <v>8</v>
      </c>
      <c r="G88" s="1">
        <v>14</v>
      </c>
      <c r="H88" s="1">
        <v>4</v>
      </c>
      <c r="I88" s="1">
        <v>2.0699999999999998</v>
      </c>
      <c r="J88" s="1">
        <v>1.83</v>
      </c>
      <c r="K88" s="1">
        <v>50</v>
      </c>
      <c r="L88" s="1">
        <v>15</v>
      </c>
      <c r="M88" s="1">
        <v>12</v>
      </c>
      <c r="N88" s="1">
        <v>0</v>
      </c>
      <c r="O88" s="1" t="s">
        <v>14</v>
      </c>
      <c r="P88" s="1">
        <v>360</v>
      </c>
      <c r="Q88" s="1" t="s">
        <v>15</v>
      </c>
      <c r="R88" s="1">
        <v>110</v>
      </c>
      <c r="S88" s="1">
        <v>110</v>
      </c>
      <c r="T88" s="1">
        <v>0.15</v>
      </c>
      <c r="U88" s="1">
        <v>1</v>
      </c>
      <c r="V88" s="1">
        <v>0.5</v>
      </c>
      <c r="W88" s="1">
        <v>0.2</v>
      </c>
      <c r="X88" s="1" t="s">
        <v>1150</v>
      </c>
      <c r="Y88" s="1"/>
      <c r="Z88" s="1"/>
      <c r="AA88" s="1"/>
      <c r="AB88" s="28">
        <f>_xlfn.IFNA(VLOOKUP(D88,附件!$B$19:$C$21,2,FALSE)+附件!$C$23,0)+T88+J88*((200/(附件!$C$25+100))^0.5)</f>
        <v>2.2400000000000002</v>
      </c>
      <c r="AC88" s="28">
        <f t="shared" ref="AC88:AC151" si="12">G88*H88/AB88</f>
        <v>24.999999999999996</v>
      </c>
      <c r="AD88" s="28">
        <f t="shared" ref="AD88:AD151" si="13">AC88*S88/100</f>
        <v>27.499999999999996</v>
      </c>
      <c r="AE88" s="28">
        <f t="shared" ref="AE88:AE151" si="14">G88*H88*S88/100</f>
        <v>61.6</v>
      </c>
      <c r="AF88" s="28">
        <f t="shared" ref="AF88:AF151" si="15">$AD88*U88</f>
        <v>27.499999999999996</v>
      </c>
      <c r="AG88" s="28">
        <f t="shared" ref="AG88:AG151" si="16">$AD88*V88</f>
        <v>13.749999999999998</v>
      </c>
      <c r="AH88" s="28">
        <f t="shared" ref="AH88:AH151" si="17">$AD88*W88</f>
        <v>5.5</v>
      </c>
      <c r="AI88" s="28">
        <f>AF88*附件!$C$32+AG88*附件!$C$33+AH88*附件!$C$34</f>
        <v>15.399999999999999</v>
      </c>
      <c r="AJ88" s="28">
        <f>AF88*附件!$C$37+AG88*附件!$C$38+AH88*附件!$C$39</f>
        <v>19.8</v>
      </c>
      <c r="AK88" s="28">
        <f>AF88*附件!$C$42+AG88*附件!$C$43+AH88*附件!$C$44</f>
        <v>11</v>
      </c>
    </row>
    <row r="89" spans="1:37" ht="23.25" customHeight="1" x14ac:dyDescent="0.2">
      <c r="A89" s="22">
        <v>34100</v>
      </c>
      <c r="B89" s="29" t="s">
        <v>945</v>
      </c>
      <c r="C89" s="1" t="s">
        <v>921</v>
      </c>
      <c r="D89" s="1" t="s">
        <v>920</v>
      </c>
      <c r="E89" s="1">
        <v>11</v>
      </c>
      <c r="F89" s="1">
        <v>58</v>
      </c>
      <c r="G89" s="1">
        <v>154</v>
      </c>
      <c r="H89" s="1">
        <v>2</v>
      </c>
      <c r="I89" s="1">
        <v>25.02</v>
      </c>
      <c r="J89" s="1">
        <v>20.02</v>
      </c>
      <c r="K89" s="1">
        <v>80</v>
      </c>
      <c r="L89" s="1">
        <v>0</v>
      </c>
      <c r="M89" s="1">
        <v>25</v>
      </c>
      <c r="N89" s="1">
        <v>0</v>
      </c>
      <c r="O89" s="1" t="s">
        <v>40</v>
      </c>
      <c r="P89" s="1">
        <v>50</v>
      </c>
      <c r="Q89" s="1" t="s">
        <v>21</v>
      </c>
      <c r="R89" s="1">
        <v>110</v>
      </c>
      <c r="S89" s="1">
        <v>114</v>
      </c>
      <c r="T89" s="1">
        <v>0</v>
      </c>
      <c r="U89" s="1">
        <v>1.4</v>
      </c>
      <c r="V89" s="1">
        <v>1.1000000000000001</v>
      </c>
      <c r="W89" s="1">
        <v>0.9</v>
      </c>
      <c r="X89" s="1" t="s">
        <v>1152</v>
      </c>
      <c r="Y89" s="1"/>
      <c r="Z89" s="1"/>
      <c r="AA89" s="1"/>
      <c r="AB89" s="28">
        <f>_xlfn.IFNA(VLOOKUP(D89,附件!$B$19:$C$21,2,FALSE)+附件!$C$23,0)+T89+J89*((200/(附件!$C$25+100))^0.5)</f>
        <v>20.02</v>
      </c>
      <c r="AC89" s="28">
        <f t="shared" si="12"/>
        <v>15.384615384615385</v>
      </c>
      <c r="AD89" s="28">
        <f t="shared" si="13"/>
        <v>17.538461538461537</v>
      </c>
      <c r="AE89" s="28">
        <f t="shared" si="14"/>
        <v>351.12</v>
      </c>
      <c r="AF89" s="28">
        <f t="shared" si="15"/>
        <v>24.553846153846148</v>
      </c>
      <c r="AG89" s="28">
        <f t="shared" si="16"/>
        <v>19.292307692307691</v>
      </c>
      <c r="AH89" s="28">
        <f t="shared" si="17"/>
        <v>15.784615384615384</v>
      </c>
      <c r="AI89" s="28">
        <f>AF89*附件!$C$32+AG89*附件!$C$33+AH89*附件!$C$34</f>
        <v>19.818461538461538</v>
      </c>
      <c r="AJ89" s="28">
        <f>AF89*附件!$C$37+AG89*附件!$C$38+AH89*附件!$C$39</f>
        <v>21.572307692307689</v>
      </c>
      <c r="AK89" s="28">
        <f>AF89*附件!$C$42+AG89*附件!$C$43+AH89*附件!$C$44</f>
        <v>18.064615384615383</v>
      </c>
    </row>
    <row r="90" spans="1:37" ht="23.25" customHeight="1" x14ac:dyDescent="0.2">
      <c r="A90" s="22">
        <v>34100</v>
      </c>
      <c r="B90" s="29" t="s">
        <v>1032</v>
      </c>
      <c r="C90" s="1" t="s">
        <v>921</v>
      </c>
      <c r="D90" s="1" t="s">
        <v>920</v>
      </c>
      <c r="E90" s="1">
        <v>11</v>
      </c>
      <c r="F90" s="1">
        <v>58</v>
      </c>
      <c r="G90" s="1">
        <v>154</v>
      </c>
      <c r="H90" s="1">
        <v>2</v>
      </c>
      <c r="I90" s="1">
        <v>25.02</v>
      </c>
      <c r="J90" s="1">
        <v>20.02</v>
      </c>
      <c r="K90" s="1">
        <v>80</v>
      </c>
      <c r="L90" s="1">
        <v>0</v>
      </c>
      <c r="M90" s="1">
        <v>25</v>
      </c>
      <c r="N90" s="1">
        <v>0</v>
      </c>
      <c r="O90" s="1" t="s">
        <v>40</v>
      </c>
      <c r="P90" s="1">
        <v>50</v>
      </c>
      <c r="Q90" s="1" t="s">
        <v>21</v>
      </c>
      <c r="R90" s="1">
        <v>110</v>
      </c>
      <c r="S90" s="1">
        <v>110</v>
      </c>
      <c r="T90" s="1">
        <v>0</v>
      </c>
      <c r="U90" s="1">
        <v>1.4</v>
      </c>
      <c r="V90" s="1">
        <v>1.1000000000000001</v>
      </c>
      <c r="W90" s="1">
        <v>0.9</v>
      </c>
      <c r="X90" s="1" t="s">
        <v>1152</v>
      </c>
      <c r="Y90" s="1"/>
      <c r="Z90" s="1"/>
      <c r="AA90" s="1"/>
      <c r="AB90" s="28">
        <f>_xlfn.IFNA(VLOOKUP(D90,附件!$B$19:$C$21,2,FALSE)+附件!$C$23,0)+T90+J90*((200/(附件!$C$25+100))^0.5)</f>
        <v>20.02</v>
      </c>
      <c r="AC90" s="28">
        <f t="shared" si="12"/>
        <v>15.384615384615385</v>
      </c>
      <c r="AD90" s="28">
        <f t="shared" si="13"/>
        <v>16.923076923076923</v>
      </c>
      <c r="AE90" s="28">
        <f t="shared" si="14"/>
        <v>338.8</v>
      </c>
      <c r="AF90" s="28">
        <f t="shared" si="15"/>
        <v>23.69230769230769</v>
      </c>
      <c r="AG90" s="28">
        <f t="shared" si="16"/>
        <v>18.615384615384617</v>
      </c>
      <c r="AH90" s="28">
        <f t="shared" si="17"/>
        <v>15.230769230769232</v>
      </c>
      <c r="AI90" s="28">
        <f>AF90*附件!$C$32+AG90*附件!$C$33+AH90*附件!$C$34</f>
        <v>19.123076923076923</v>
      </c>
      <c r="AJ90" s="28">
        <f>AF90*附件!$C$37+AG90*附件!$C$38+AH90*附件!$C$39</f>
        <v>20.815384615384616</v>
      </c>
      <c r="AK90" s="28">
        <f>AF90*附件!$C$42+AG90*附件!$C$43+AH90*附件!$C$44</f>
        <v>17.430769230769233</v>
      </c>
    </row>
    <row r="91" spans="1:37" ht="23.25" customHeight="1" x14ac:dyDescent="0.2">
      <c r="A91" s="22">
        <v>14500</v>
      </c>
      <c r="B91" s="29" t="s">
        <v>946</v>
      </c>
      <c r="C91" s="1" t="s">
        <v>947</v>
      </c>
      <c r="D91" s="1" t="s">
        <v>920</v>
      </c>
      <c r="E91" s="1">
        <v>13</v>
      </c>
      <c r="F91" s="1">
        <v>78</v>
      </c>
      <c r="G91" s="1">
        <v>207</v>
      </c>
      <c r="H91" s="1">
        <v>2</v>
      </c>
      <c r="I91" s="1">
        <v>25.65</v>
      </c>
      <c r="J91" s="1">
        <v>20.65</v>
      </c>
      <c r="K91" s="1">
        <v>80</v>
      </c>
      <c r="L91" s="1">
        <v>0</v>
      </c>
      <c r="M91" s="1">
        <v>65</v>
      </c>
      <c r="N91" s="1">
        <v>0</v>
      </c>
      <c r="O91" s="1" t="s">
        <v>40</v>
      </c>
      <c r="P91" s="1">
        <v>50</v>
      </c>
      <c r="Q91" s="1" t="s">
        <v>45</v>
      </c>
      <c r="R91" s="1">
        <v>105</v>
      </c>
      <c r="S91" s="1">
        <v>124</v>
      </c>
      <c r="T91" s="1">
        <v>0</v>
      </c>
      <c r="U91" s="1">
        <v>0.55000000000000004</v>
      </c>
      <c r="V91" s="1">
        <v>1.45</v>
      </c>
      <c r="W91" s="1">
        <v>1.25</v>
      </c>
      <c r="X91" s="1" t="s">
        <v>1147</v>
      </c>
      <c r="Y91" s="1"/>
      <c r="Z91" s="1"/>
      <c r="AA91" s="1"/>
      <c r="AB91" s="28">
        <f>_xlfn.IFNA(VLOOKUP(D91,附件!$B$19:$C$21,2,FALSE)+附件!$C$23,0)+T91+J91*((200/(附件!$C$25+100))^0.5)</f>
        <v>20.65</v>
      </c>
      <c r="AC91" s="28">
        <f t="shared" si="12"/>
        <v>20.048426150121067</v>
      </c>
      <c r="AD91" s="28">
        <f t="shared" si="13"/>
        <v>24.860048426150126</v>
      </c>
      <c r="AE91" s="28">
        <f t="shared" si="14"/>
        <v>513.36</v>
      </c>
      <c r="AF91" s="28">
        <f t="shared" si="15"/>
        <v>13.67302663438257</v>
      </c>
      <c r="AG91" s="28">
        <f t="shared" si="16"/>
        <v>36.047070217917678</v>
      </c>
      <c r="AH91" s="28">
        <f t="shared" si="17"/>
        <v>31.075060532687658</v>
      </c>
      <c r="AI91" s="28">
        <f>AF91*附件!$C$32+AG91*附件!$C$33+AH91*附件!$C$34</f>
        <v>27.843254237288139</v>
      </c>
      <c r="AJ91" s="28">
        <f>AF91*附件!$C$37+AG91*附件!$C$38+AH91*附件!$C$39</f>
        <v>24.362847457627119</v>
      </c>
      <c r="AK91" s="28">
        <f>AF91*附件!$C$42+AG91*附件!$C$43+AH91*附件!$C$44</f>
        <v>31.32366101694916</v>
      </c>
    </row>
    <row r="92" spans="1:37" ht="23.25" customHeight="1" x14ac:dyDescent="0.2">
      <c r="A92" s="22">
        <v>14500</v>
      </c>
      <c r="B92" s="29" t="s">
        <v>1033</v>
      </c>
      <c r="C92" s="1" t="s">
        <v>947</v>
      </c>
      <c r="D92" s="1" t="s">
        <v>920</v>
      </c>
      <c r="E92" s="1">
        <v>13</v>
      </c>
      <c r="F92" s="1">
        <v>78</v>
      </c>
      <c r="G92" s="1">
        <v>207</v>
      </c>
      <c r="H92" s="1">
        <v>2</v>
      </c>
      <c r="I92" s="1">
        <v>25.65</v>
      </c>
      <c r="J92" s="1">
        <v>20.65</v>
      </c>
      <c r="K92" s="1">
        <v>80</v>
      </c>
      <c r="L92" s="1">
        <v>0</v>
      </c>
      <c r="M92" s="1">
        <v>65</v>
      </c>
      <c r="N92" s="1">
        <v>0</v>
      </c>
      <c r="O92" s="1" t="s">
        <v>40</v>
      </c>
      <c r="P92" s="1">
        <v>50</v>
      </c>
      <c r="Q92" s="1" t="s">
        <v>45</v>
      </c>
      <c r="R92" s="1">
        <v>105</v>
      </c>
      <c r="S92" s="1">
        <v>105</v>
      </c>
      <c r="T92" s="1">
        <v>0</v>
      </c>
      <c r="U92" s="1">
        <v>0.55000000000000004</v>
      </c>
      <c r="V92" s="1">
        <v>1.45</v>
      </c>
      <c r="W92" s="1">
        <v>1.25</v>
      </c>
      <c r="X92" s="1" t="s">
        <v>1147</v>
      </c>
      <c r="Y92" s="1"/>
      <c r="Z92" s="1"/>
      <c r="AA92" s="1"/>
      <c r="AB92" s="28">
        <f>_xlfn.IFNA(VLOOKUP(D92,附件!$B$19:$C$21,2,FALSE)+附件!$C$23,0)+T92+J92*((200/(附件!$C$25+100))^0.5)</f>
        <v>20.65</v>
      </c>
      <c r="AC92" s="28">
        <f t="shared" si="12"/>
        <v>20.048426150121067</v>
      </c>
      <c r="AD92" s="28">
        <f t="shared" si="13"/>
        <v>21.050847457627118</v>
      </c>
      <c r="AE92" s="28">
        <f t="shared" si="14"/>
        <v>434.7</v>
      </c>
      <c r="AF92" s="28">
        <f t="shared" si="15"/>
        <v>11.577966101694916</v>
      </c>
      <c r="AG92" s="28">
        <f t="shared" si="16"/>
        <v>30.52372881355932</v>
      </c>
      <c r="AH92" s="28">
        <f t="shared" si="17"/>
        <v>26.313559322033896</v>
      </c>
      <c r="AI92" s="28">
        <f>AF92*附件!$C$32+AG92*附件!$C$33+AH92*附件!$C$34</f>
        <v>23.576949152542372</v>
      </c>
      <c r="AJ92" s="28">
        <f>AF92*附件!$C$37+AG92*附件!$C$38+AH92*附件!$C$39</f>
        <v>20.629830508474576</v>
      </c>
      <c r="AK92" s="28">
        <f>AF92*附件!$C$42+AG92*附件!$C$43+AH92*附件!$C$44</f>
        <v>26.524067796610169</v>
      </c>
    </row>
    <row r="93" spans="1:37" ht="23.25" customHeight="1" x14ac:dyDescent="0.2">
      <c r="A93" s="22">
        <v>34300</v>
      </c>
      <c r="B93" s="29" t="s">
        <v>948</v>
      </c>
      <c r="C93" s="1" t="s">
        <v>921</v>
      </c>
      <c r="D93" s="1" t="s">
        <v>920</v>
      </c>
      <c r="E93" s="1">
        <v>11</v>
      </c>
      <c r="F93" s="1">
        <v>60</v>
      </c>
      <c r="G93" s="1">
        <v>156</v>
      </c>
      <c r="H93" s="1">
        <v>2</v>
      </c>
      <c r="I93" s="1">
        <v>24.97</v>
      </c>
      <c r="J93" s="1">
        <v>19.97</v>
      </c>
      <c r="K93" s="1">
        <v>80</v>
      </c>
      <c r="L93" s="1">
        <v>0</v>
      </c>
      <c r="M93" s="1">
        <v>25</v>
      </c>
      <c r="N93" s="1">
        <v>0</v>
      </c>
      <c r="O93" s="1" t="s">
        <v>40</v>
      </c>
      <c r="P93" s="1">
        <v>50</v>
      </c>
      <c r="Q93" s="1" t="s">
        <v>21</v>
      </c>
      <c r="R93" s="1">
        <v>110</v>
      </c>
      <c r="S93" s="1">
        <v>114</v>
      </c>
      <c r="T93" s="1">
        <v>0</v>
      </c>
      <c r="U93" s="1">
        <v>1.4</v>
      </c>
      <c r="V93" s="1">
        <v>1.1000000000000001</v>
      </c>
      <c r="W93" s="1">
        <v>0.9</v>
      </c>
      <c r="X93" s="1" t="s">
        <v>1152</v>
      </c>
      <c r="Y93" s="1"/>
      <c r="Z93" s="1"/>
      <c r="AA93" s="1"/>
      <c r="AB93" s="28">
        <f>_xlfn.IFNA(VLOOKUP(D93,附件!$B$19:$C$21,2,FALSE)+附件!$C$23,0)+T93+J93*((200/(附件!$C$25+100))^0.5)</f>
        <v>19.97</v>
      </c>
      <c r="AC93" s="28">
        <f t="shared" si="12"/>
        <v>15.623435152729094</v>
      </c>
      <c r="AD93" s="28">
        <f t="shared" si="13"/>
        <v>17.810716074111166</v>
      </c>
      <c r="AE93" s="28">
        <f t="shared" si="14"/>
        <v>355.68</v>
      </c>
      <c r="AF93" s="28">
        <f t="shared" si="15"/>
        <v>24.93500250375563</v>
      </c>
      <c r="AG93" s="28">
        <f t="shared" si="16"/>
        <v>19.591787681522284</v>
      </c>
      <c r="AH93" s="28">
        <f t="shared" si="17"/>
        <v>16.029644466700049</v>
      </c>
      <c r="AI93" s="28">
        <f>AF93*附件!$C$32+AG93*附件!$C$33+AH93*附件!$C$34</f>
        <v>20.126109163745618</v>
      </c>
      <c r="AJ93" s="28">
        <f>AF93*附件!$C$37+AG93*附件!$C$38+AH93*附件!$C$39</f>
        <v>21.907180771156735</v>
      </c>
      <c r="AK93" s="28">
        <f>AF93*附件!$C$42+AG93*附件!$C$43+AH93*附件!$C$44</f>
        <v>18.345037556334503</v>
      </c>
    </row>
    <row r="94" spans="1:37" ht="23.25" customHeight="1" x14ac:dyDescent="0.2">
      <c r="A94" s="22">
        <v>34300</v>
      </c>
      <c r="B94" s="29" t="s">
        <v>1034</v>
      </c>
      <c r="C94" s="1" t="s">
        <v>921</v>
      </c>
      <c r="D94" s="1" t="s">
        <v>920</v>
      </c>
      <c r="E94" s="1">
        <v>11</v>
      </c>
      <c r="F94" s="1">
        <v>60</v>
      </c>
      <c r="G94" s="1">
        <v>156</v>
      </c>
      <c r="H94" s="1">
        <v>2</v>
      </c>
      <c r="I94" s="1">
        <v>24.97</v>
      </c>
      <c r="J94" s="1">
        <v>19.97</v>
      </c>
      <c r="K94" s="1">
        <v>80</v>
      </c>
      <c r="L94" s="1">
        <v>0</v>
      </c>
      <c r="M94" s="1">
        <v>25</v>
      </c>
      <c r="N94" s="1">
        <v>0</v>
      </c>
      <c r="O94" s="1" t="s">
        <v>40</v>
      </c>
      <c r="P94" s="1">
        <v>50</v>
      </c>
      <c r="Q94" s="1" t="s">
        <v>21</v>
      </c>
      <c r="R94" s="1">
        <v>110</v>
      </c>
      <c r="S94" s="1">
        <v>110</v>
      </c>
      <c r="T94" s="1">
        <v>0</v>
      </c>
      <c r="U94" s="1">
        <v>1.4</v>
      </c>
      <c r="V94" s="1">
        <v>1.1000000000000001</v>
      </c>
      <c r="W94" s="1">
        <v>0.9</v>
      </c>
      <c r="X94" s="1" t="s">
        <v>1152</v>
      </c>
      <c r="Y94" s="1"/>
      <c r="Z94" s="1"/>
      <c r="AA94" s="1"/>
      <c r="AB94" s="28">
        <f>_xlfn.IFNA(VLOOKUP(D94,附件!$B$19:$C$21,2,FALSE)+附件!$C$23,0)+T94+J94*((200/(附件!$C$25+100))^0.5)</f>
        <v>19.97</v>
      </c>
      <c r="AC94" s="28">
        <f t="shared" si="12"/>
        <v>15.623435152729094</v>
      </c>
      <c r="AD94" s="28">
        <f t="shared" si="13"/>
        <v>17.185778668002005</v>
      </c>
      <c r="AE94" s="28">
        <f t="shared" si="14"/>
        <v>343.2</v>
      </c>
      <c r="AF94" s="28">
        <f t="shared" si="15"/>
        <v>24.060090135202806</v>
      </c>
      <c r="AG94" s="28">
        <f t="shared" si="16"/>
        <v>18.904356534802208</v>
      </c>
      <c r="AH94" s="28">
        <f t="shared" si="17"/>
        <v>15.467200801201805</v>
      </c>
      <c r="AI94" s="28">
        <f>AF94*附件!$C$32+AG94*附件!$C$33+AH94*附件!$C$34</f>
        <v>19.419929894842266</v>
      </c>
      <c r="AJ94" s="28">
        <f>AF94*附件!$C$37+AG94*附件!$C$38+AH94*附件!$C$39</f>
        <v>21.138507761642469</v>
      </c>
      <c r="AK94" s="28">
        <f>AF94*附件!$C$42+AG94*附件!$C$43+AH94*附件!$C$44</f>
        <v>17.701352028042066</v>
      </c>
    </row>
    <row r="95" spans="1:37" ht="23.25" customHeight="1" x14ac:dyDescent="0.2">
      <c r="A95" s="22">
        <v>50800</v>
      </c>
      <c r="B95" s="29" t="s">
        <v>860</v>
      </c>
      <c r="C95" s="1" t="s">
        <v>916</v>
      </c>
      <c r="D95" s="1" t="s">
        <v>925</v>
      </c>
      <c r="E95" s="1">
        <v>7</v>
      </c>
      <c r="F95" s="1">
        <v>10</v>
      </c>
      <c r="G95" s="1">
        <v>19</v>
      </c>
      <c r="H95" s="1">
        <v>4</v>
      </c>
      <c r="I95" s="1">
        <v>3.72</v>
      </c>
      <c r="J95" s="1">
        <v>3.33</v>
      </c>
      <c r="K95" s="1">
        <v>55</v>
      </c>
      <c r="L95" s="1">
        <v>15</v>
      </c>
      <c r="M95" s="1">
        <v>12</v>
      </c>
      <c r="N95" s="1">
        <v>0</v>
      </c>
      <c r="O95" s="1" t="s">
        <v>14</v>
      </c>
      <c r="P95" s="1">
        <v>120</v>
      </c>
      <c r="Q95" s="1" t="s">
        <v>15</v>
      </c>
      <c r="R95" s="1">
        <v>110</v>
      </c>
      <c r="S95" s="1">
        <v>114</v>
      </c>
      <c r="T95" s="1">
        <v>0.15</v>
      </c>
      <c r="U95" s="1">
        <v>1</v>
      </c>
      <c r="V95" s="1">
        <v>0.75</v>
      </c>
      <c r="W95" s="1">
        <v>0.4</v>
      </c>
      <c r="X95" s="1" t="s">
        <v>1150</v>
      </c>
      <c r="Y95" s="1"/>
      <c r="Z95" s="1"/>
      <c r="AA95" s="1"/>
      <c r="AB95" s="28">
        <f>_xlfn.IFNA(VLOOKUP(D95,附件!$B$19:$C$21,2,FALSE)+附件!$C$23,0)+T95+J95*((200/(附件!$C$25+100))^0.5)</f>
        <v>3.7600000000000002</v>
      </c>
      <c r="AC95" s="28">
        <f t="shared" si="12"/>
        <v>20.212765957446809</v>
      </c>
      <c r="AD95" s="28">
        <f t="shared" si="13"/>
        <v>23.042553191489365</v>
      </c>
      <c r="AE95" s="28">
        <f t="shared" si="14"/>
        <v>86.64</v>
      </c>
      <c r="AF95" s="28">
        <f t="shared" si="15"/>
        <v>23.042553191489365</v>
      </c>
      <c r="AG95" s="28">
        <f t="shared" si="16"/>
        <v>17.281914893617024</v>
      </c>
      <c r="AH95" s="28">
        <f t="shared" si="17"/>
        <v>9.2170212765957462</v>
      </c>
      <c r="AI95" s="28">
        <f>AF95*附件!$C$32+AG95*附件!$C$33+AH95*附件!$C$34</f>
        <v>16.590638297872346</v>
      </c>
      <c r="AJ95" s="28">
        <f>AF95*附件!$C$37+AG95*附件!$C$38+AH95*附件!$C$39</f>
        <v>19.355744680851068</v>
      </c>
      <c r="AK95" s="28">
        <f>AF95*附件!$C$42+AG95*附件!$C$43+AH95*附件!$C$44</f>
        <v>13.82553191489362</v>
      </c>
    </row>
    <row r="96" spans="1:37" ht="23.25" customHeight="1" x14ac:dyDescent="0.2">
      <c r="A96" s="22">
        <v>43060</v>
      </c>
      <c r="B96" s="29" t="s">
        <v>1051</v>
      </c>
      <c r="C96" s="1" t="s">
        <v>923</v>
      </c>
      <c r="D96" s="1" t="s">
        <v>930</v>
      </c>
      <c r="E96" s="1">
        <v>13</v>
      </c>
      <c r="F96" s="1">
        <v>30</v>
      </c>
      <c r="G96" s="1">
        <v>50</v>
      </c>
      <c r="H96" s="1">
        <v>6</v>
      </c>
      <c r="I96" s="1">
        <v>9.64</v>
      </c>
      <c r="J96" s="1">
        <v>7.32</v>
      </c>
      <c r="K96" s="1">
        <v>50</v>
      </c>
      <c r="L96" s="1">
        <v>22</v>
      </c>
      <c r="M96" s="1">
        <v>45</v>
      </c>
      <c r="N96" s="1">
        <v>0</v>
      </c>
      <c r="O96" s="1" t="s">
        <v>14</v>
      </c>
      <c r="P96" s="1">
        <v>38</v>
      </c>
      <c r="Q96" s="1" t="s">
        <v>45</v>
      </c>
      <c r="R96" s="1">
        <v>105</v>
      </c>
      <c r="S96" s="1">
        <v>105</v>
      </c>
      <c r="T96" s="1">
        <v>0.5</v>
      </c>
      <c r="U96" s="1">
        <v>0.75</v>
      </c>
      <c r="V96" s="1">
        <v>1.1000000000000001</v>
      </c>
      <c r="W96" s="1">
        <v>0.75</v>
      </c>
      <c r="X96" s="1" t="s">
        <v>1151</v>
      </c>
      <c r="Y96" s="1"/>
      <c r="Z96" s="1"/>
      <c r="AA96" s="1"/>
      <c r="AB96" s="28">
        <f>_xlfn.IFNA(VLOOKUP(D96,附件!$B$19:$C$21,2,FALSE)+附件!$C$23,0)+T96+J96*((200/(附件!$C$25+100))^0.5)</f>
        <v>8.120000000000001</v>
      </c>
      <c r="AC96" s="28">
        <f t="shared" si="12"/>
        <v>36.945812807881772</v>
      </c>
      <c r="AD96" s="28">
        <f t="shared" si="13"/>
        <v>38.793103448275858</v>
      </c>
      <c r="AE96" s="28">
        <f t="shared" si="14"/>
        <v>315</v>
      </c>
      <c r="AF96" s="28">
        <f t="shared" si="15"/>
        <v>29.094827586206893</v>
      </c>
      <c r="AG96" s="28">
        <f t="shared" si="16"/>
        <v>42.672413793103445</v>
      </c>
      <c r="AH96" s="28">
        <f t="shared" si="17"/>
        <v>29.094827586206893</v>
      </c>
      <c r="AI96" s="28">
        <f>AF96*附件!$C$32+AG96*附件!$C$33+AH96*附件!$C$34</f>
        <v>34.525862068965509</v>
      </c>
      <c r="AJ96" s="28">
        <f>AF96*附件!$C$37+AG96*附件!$C$38+AH96*附件!$C$39</f>
        <v>34.525862068965516</v>
      </c>
      <c r="AK96" s="28">
        <f>AF96*附件!$C$42+AG96*附件!$C$43+AH96*附件!$C$44</f>
        <v>34.525862068965516</v>
      </c>
    </row>
    <row r="97" spans="1:37" ht="23.25" customHeight="1" x14ac:dyDescent="0.2">
      <c r="A97" s="22">
        <v>7340</v>
      </c>
      <c r="B97" s="29" t="s">
        <v>87</v>
      </c>
      <c r="C97" s="1" t="s">
        <v>916</v>
      </c>
      <c r="D97" s="1" t="s">
        <v>930</v>
      </c>
      <c r="E97" s="1">
        <v>7</v>
      </c>
      <c r="F97" s="1">
        <v>22</v>
      </c>
      <c r="G97" s="1">
        <v>34</v>
      </c>
      <c r="H97" s="1">
        <v>4</v>
      </c>
      <c r="I97" s="1">
        <v>3.46</v>
      </c>
      <c r="J97" s="1">
        <v>3.06</v>
      </c>
      <c r="K97" s="1">
        <v>65</v>
      </c>
      <c r="L97" s="1">
        <v>12</v>
      </c>
      <c r="M97" s="1">
        <v>12</v>
      </c>
      <c r="N97" s="1">
        <v>0</v>
      </c>
      <c r="O97" s="1" t="s">
        <v>14</v>
      </c>
      <c r="P97" s="1">
        <v>40</v>
      </c>
      <c r="Q97" s="1" t="s">
        <v>15</v>
      </c>
      <c r="R97" s="1">
        <v>105</v>
      </c>
      <c r="S97" s="1">
        <v>109</v>
      </c>
      <c r="T97" s="1">
        <v>0.5</v>
      </c>
      <c r="U97" s="1">
        <v>1</v>
      </c>
      <c r="V97" s="1">
        <v>0.9</v>
      </c>
      <c r="W97" s="1">
        <v>0.5</v>
      </c>
      <c r="X97" s="1" t="s">
        <v>1150</v>
      </c>
      <c r="Y97" s="1"/>
      <c r="Z97" s="1"/>
      <c r="AA97" s="1"/>
      <c r="AB97" s="28">
        <f>_xlfn.IFNA(VLOOKUP(D97,附件!$B$19:$C$21,2,FALSE)+附件!$C$23,0)+T97+J97*((200/(附件!$C$25+100))^0.5)</f>
        <v>3.8600000000000003</v>
      </c>
      <c r="AC97" s="28">
        <f t="shared" si="12"/>
        <v>35.233160621761655</v>
      </c>
      <c r="AD97" s="28">
        <f t="shared" si="13"/>
        <v>38.404145077720202</v>
      </c>
      <c r="AE97" s="28">
        <f t="shared" si="14"/>
        <v>148.24</v>
      </c>
      <c r="AF97" s="28">
        <f t="shared" si="15"/>
        <v>38.404145077720202</v>
      </c>
      <c r="AG97" s="28">
        <f t="shared" si="16"/>
        <v>34.563730569948184</v>
      </c>
      <c r="AH97" s="28">
        <f t="shared" si="17"/>
        <v>19.202072538860101</v>
      </c>
      <c r="AI97" s="28">
        <f>AF97*附件!$C$32+AG97*附件!$C$33+AH97*附件!$C$34</f>
        <v>31.107357512953364</v>
      </c>
      <c r="AJ97" s="28">
        <f>AF97*附件!$C$37+AG97*附件!$C$38+AH97*附件!$C$39</f>
        <v>34.947772020725388</v>
      </c>
      <c r="AK97" s="28">
        <f>AF97*附件!$C$42+AG97*附件!$C$43+AH97*附件!$C$44</f>
        <v>27.266943005181346</v>
      </c>
    </row>
    <row r="98" spans="1:37" ht="23.25" customHeight="1" x14ac:dyDescent="0.2">
      <c r="A98" s="22">
        <v>14000</v>
      </c>
      <c r="B98" s="29" t="s">
        <v>949</v>
      </c>
      <c r="C98" s="1" t="s">
        <v>916</v>
      </c>
      <c r="D98" s="1" t="s">
        <v>920</v>
      </c>
      <c r="E98" s="1">
        <v>6</v>
      </c>
      <c r="F98" s="1">
        <v>36</v>
      </c>
      <c r="G98" s="1">
        <v>60</v>
      </c>
      <c r="H98" s="1">
        <v>3</v>
      </c>
      <c r="I98" s="1">
        <v>22.4</v>
      </c>
      <c r="J98" s="1">
        <v>19.71</v>
      </c>
      <c r="K98" s="1">
        <v>80</v>
      </c>
      <c r="L98" s="1">
        <v>0</v>
      </c>
      <c r="M98" s="1">
        <v>12</v>
      </c>
      <c r="N98" s="1">
        <v>0</v>
      </c>
      <c r="O98" s="1" t="s">
        <v>40</v>
      </c>
      <c r="P98" s="1">
        <v>50</v>
      </c>
      <c r="Q98" s="1" t="s">
        <v>15</v>
      </c>
      <c r="R98" s="1">
        <v>105</v>
      </c>
      <c r="S98" s="1">
        <v>105</v>
      </c>
      <c r="T98" s="1">
        <v>0</v>
      </c>
      <c r="U98" s="1">
        <v>0.7</v>
      </c>
      <c r="V98" s="1">
        <v>1</v>
      </c>
      <c r="W98" s="1">
        <v>0.9</v>
      </c>
      <c r="X98" s="1" t="s">
        <v>1147</v>
      </c>
      <c r="Y98" s="1"/>
      <c r="Z98" s="1"/>
      <c r="AA98" s="1"/>
      <c r="AB98" s="28">
        <f>_xlfn.IFNA(VLOOKUP(D98,附件!$B$19:$C$21,2,FALSE)+附件!$C$23,0)+T98+J98*((200/(附件!$C$25+100))^0.5)</f>
        <v>19.71</v>
      </c>
      <c r="AC98" s="28">
        <f t="shared" si="12"/>
        <v>9.1324200913242013</v>
      </c>
      <c r="AD98" s="28">
        <f t="shared" si="13"/>
        <v>9.589041095890412</v>
      </c>
      <c r="AE98" s="28">
        <f t="shared" si="14"/>
        <v>189</v>
      </c>
      <c r="AF98" s="28">
        <f t="shared" si="15"/>
        <v>6.7123287671232879</v>
      </c>
      <c r="AG98" s="28">
        <f t="shared" si="16"/>
        <v>9.589041095890412</v>
      </c>
      <c r="AH98" s="28">
        <f t="shared" si="17"/>
        <v>8.6301369863013715</v>
      </c>
      <c r="AI98" s="28">
        <f>AF98*附件!$C$32+AG98*附件!$C$33+AH98*附件!$C$34</f>
        <v>8.4383561643835634</v>
      </c>
      <c r="AJ98" s="28">
        <f>AF98*附件!$C$37+AG98*附件!$C$38+AH98*附件!$C$39</f>
        <v>8.0547945205479454</v>
      </c>
      <c r="AK98" s="28">
        <f>AF98*附件!$C$42+AG98*附件!$C$43+AH98*附件!$C$44</f>
        <v>8.8219178082191796</v>
      </c>
    </row>
    <row r="99" spans="1:37" ht="23.25" customHeight="1" x14ac:dyDescent="0.2">
      <c r="A99" s="22">
        <v>30000</v>
      </c>
      <c r="B99" s="29" t="s">
        <v>39</v>
      </c>
      <c r="C99" s="1" t="s">
        <v>916</v>
      </c>
      <c r="D99" s="1" t="s">
        <v>920</v>
      </c>
      <c r="E99" s="1">
        <v>7</v>
      </c>
      <c r="F99" s="1">
        <v>40</v>
      </c>
      <c r="G99" s="1">
        <v>74</v>
      </c>
      <c r="H99" s="1">
        <v>2</v>
      </c>
      <c r="I99" s="1">
        <v>20.62</v>
      </c>
      <c r="J99" s="1">
        <v>17.420000000000002</v>
      </c>
      <c r="K99" s="1">
        <v>80</v>
      </c>
      <c r="L99" s="1">
        <v>0</v>
      </c>
      <c r="M99" s="1">
        <v>12</v>
      </c>
      <c r="N99" s="1">
        <v>0</v>
      </c>
      <c r="O99" s="1" t="s">
        <v>40</v>
      </c>
      <c r="P99" s="1">
        <v>50</v>
      </c>
      <c r="Q99" s="1" t="s">
        <v>15</v>
      </c>
      <c r="R99" s="1">
        <v>110</v>
      </c>
      <c r="S99" s="1">
        <v>114</v>
      </c>
      <c r="T99" s="1">
        <v>0</v>
      </c>
      <c r="U99" s="1">
        <v>0.7</v>
      </c>
      <c r="V99" s="1">
        <v>1</v>
      </c>
      <c r="W99" s="1">
        <v>0.9</v>
      </c>
      <c r="X99" s="1" t="s">
        <v>1152</v>
      </c>
      <c r="Y99" s="1"/>
      <c r="Z99" s="1"/>
      <c r="AA99" s="1"/>
      <c r="AB99" s="28">
        <f>_xlfn.IFNA(VLOOKUP(D99,附件!$B$19:$C$21,2,FALSE)+附件!$C$23,0)+T99+J99*((200/(附件!$C$25+100))^0.5)</f>
        <v>17.420000000000002</v>
      </c>
      <c r="AC99" s="28">
        <f t="shared" si="12"/>
        <v>8.4959816303099878</v>
      </c>
      <c r="AD99" s="28">
        <f t="shared" si="13"/>
        <v>9.6854190585533857</v>
      </c>
      <c r="AE99" s="28">
        <f t="shared" si="14"/>
        <v>168.72</v>
      </c>
      <c r="AF99" s="28">
        <f t="shared" si="15"/>
        <v>6.7797933409873696</v>
      </c>
      <c r="AG99" s="28">
        <f t="shared" si="16"/>
        <v>9.6854190585533857</v>
      </c>
      <c r="AH99" s="28">
        <f t="shared" si="17"/>
        <v>8.7168771526980482</v>
      </c>
      <c r="AI99" s="28">
        <f>AF99*附件!$C$32+AG99*附件!$C$33+AH99*附件!$C$34</f>
        <v>8.5231687715269793</v>
      </c>
      <c r="AJ99" s="28">
        <f>AF99*附件!$C$37+AG99*附件!$C$38+AH99*附件!$C$39</f>
        <v>8.135752009184845</v>
      </c>
      <c r="AK99" s="28">
        <f>AF99*附件!$C$42+AG99*附件!$C$43+AH99*附件!$C$44</f>
        <v>8.9105855338691153</v>
      </c>
    </row>
    <row r="100" spans="1:37" ht="23.25" customHeight="1" x14ac:dyDescent="0.2">
      <c r="A100" s="22">
        <v>13160</v>
      </c>
      <c r="B100" s="29" t="s">
        <v>1031</v>
      </c>
      <c r="C100" s="1" t="s">
        <v>923</v>
      </c>
      <c r="D100" s="1" t="s">
        <v>930</v>
      </c>
      <c r="E100" s="1">
        <v>13</v>
      </c>
      <c r="F100" s="1">
        <v>27</v>
      </c>
      <c r="G100" s="1">
        <v>51</v>
      </c>
      <c r="H100" s="1">
        <v>6</v>
      </c>
      <c r="I100" s="1">
        <v>9.94</v>
      </c>
      <c r="J100" s="1">
        <v>7.62</v>
      </c>
      <c r="K100" s="1">
        <v>50</v>
      </c>
      <c r="L100" s="1">
        <v>22</v>
      </c>
      <c r="M100" s="1">
        <v>45</v>
      </c>
      <c r="N100" s="1">
        <v>0</v>
      </c>
      <c r="O100" s="1" t="s">
        <v>14</v>
      </c>
      <c r="P100" s="1">
        <v>40</v>
      </c>
      <c r="Q100" s="1" t="s">
        <v>45</v>
      </c>
      <c r="R100" s="1">
        <v>105</v>
      </c>
      <c r="S100" s="1">
        <v>105</v>
      </c>
      <c r="T100" s="1">
        <v>0.5</v>
      </c>
      <c r="U100" s="1">
        <v>0.75</v>
      </c>
      <c r="V100" s="1">
        <v>1.1000000000000001</v>
      </c>
      <c r="W100" s="1">
        <v>0.85</v>
      </c>
      <c r="X100" s="1" t="s">
        <v>1147</v>
      </c>
      <c r="Y100" s="1"/>
      <c r="Z100" s="1"/>
      <c r="AA100" s="1"/>
      <c r="AB100" s="28">
        <f>_xlfn.IFNA(VLOOKUP(D100,附件!$B$19:$C$21,2,FALSE)+附件!$C$23,0)+T100+J100*((200/(附件!$C$25+100))^0.5)</f>
        <v>8.42</v>
      </c>
      <c r="AC100" s="28">
        <f t="shared" si="12"/>
        <v>36.342042755344416</v>
      </c>
      <c r="AD100" s="28">
        <f t="shared" si="13"/>
        <v>38.159144893111637</v>
      </c>
      <c r="AE100" s="28">
        <f t="shared" si="14"/>
        <v>321.3</v>
      </c>
      <c r="AF100" s="28">
        <f t="shared" si="15"/>
        <v>28.61935866983373</v>
      </c>
      <c r="AG100" s="28">
        <f t="shared" si="16"/>
        <v>41.975059382422806</v>
      </c>
      <c r="AH100" s="28">
        <f t="shared" si="17"/>
        <v>32.435273159144892</v>
      </c>
      <c r="AI100" s="28">
        <f>AF100*附件!$C$32+AG100*附件!$C$33+AH100*附件!$C$34</f>
        <v>35.106413301662712</v>
      </c>
      <c r="AJ100" s="28">
        <f>AF100*附件!$C$37+AG100*附件!$C$38+AH100*附件!$C$39</f>
        <v>34.343230403800476</v>
      </c>
      <c r="AK100" s="28">
        <f>AF100*附件!$C$42+AG100*附件!$C$43+AH100*附件!$C$44</f>
        <v>35.869596199524942</v>
      </c>
    </row>
    <row r="101" spans="1:37" ht="23.25" customHeight="1" x14ac:dyDescent="0.2">
      <c r="A101" s="22">
        <v>22000</v>
      </c>
      <c r="B101" s="29" t="s">
        <v>66</v>
      </c>
      <c r="C101" s="1" t="s">
        <v>916</v>
      </c>
      <c r="D101" s="1" t="s">
        <v>925</v>
      </c>
      <c r="E101" s="1">
        <v>7</v>
      </c>
      <c r="F101" s="1">
        <v>10</v>
      </c>
      <c r="G101" s="1">
        <v>16</v>
      </c>
      <c r="H101" s="1">
        <v>3</v>
      </c>
      <c r="I101" s="1">
        <v>3.9</v>
      </c>
      <c r="J101" s="1">
        <v>3.34</v>
      </c>
      <c r="K101" s="1">
        <v>55</v>
      </c>
      <c r="L101" s="1">
        <v>14</v>
      </c>
      <c r="M101" s="1">
        <v>12</v>
      </c>
      <c r="N101" s="1">
        <v>0</v>
      </c>
      <c r="O101" s="1" t="s">
        <v>32</v>
      </c>
      <c r="P101" s="1">
        <v>120</v>
      </c>
      <c r="Q101" s="1" t="s">
        <v>45</v>
      </c>
      <c r="R101" s="1">
        <v>110</v>
      </c>
      <c r="S101" s="1">
        <v>114</v>
      </c>
      <c r="T101" s="1">
        <v>0</v>
      </c>
      <c r="U101" s="1">
        <v>1</v>
      </c>
      <c r="V101" s="1">
        <v>0.8</v>
      </c>
      <c r="W101" s="1">
        <v>0.6</v>
      </c>
      <c r="X101" s="1" t="s">
        <v>1146</v>
      </c>
      <c r="Y101" s="1"/>
      <c r="Z101" s="1"/>
      <c r="AA101" s="1"/>
      <c r="AB101" s="28">
        <f>_xlfn.IFNA(VLOOKUP(D101,附件!$B$19:$C$21,2,FALSE)+附件!$C$23,0)+T101+J101*((200/(附件!$C$25+100))^0.5)</f>
        <v>3.62</v>
      </c>
      <c r="AC101" s="28">
        <f t="shared" si="12"/>
        <v>13.259668508287293</v>
      </c>
      <c r="AD101" s="28">
        <f t="shared" si="13"/>
        <v>15.116022099447514</v>
      </c>
      <c r="AE101" s="28">
        <f t="shared" si="14"/>
        <v>54.72</v>
      </c>
      <c r="AF101" s="28">
        <f t="shared" si="15"/>
        <v>15.116022099447514</v>
      </c>
      <c r="AG101" s="28">
        <f t="shared" si="16"/>
        <v>12.092817679558012</v>
      </c>
      <c r="AH101" s="28">
        <f t="shared" si="17"/>
        <v>9.0696132596685075</v>
      </c>
      <c r="AI101" s="28">
        <f>AF101*附件!$C$32+AG101*附件!$C$33+AH101*附件!$C$34</f>
        <v>12.09281767955801</v>
      </c>
      <c r="AJ101" s="28">
        <f>AF101*附件!$C$37+AG101*附件!$C$38+AH101*附件!$C$39</f>
        <v>13.302099447513813</v>
      </c>
      <c r="AK101" s="28">
        <f>AF101*附件!$C$42+AG101*附件!$C$43+AH101*附件!$C$44</f>
        <v>10.883535911602209</v>
      </c>
    </row>
    <row r="102" spans="1:37" ht="23.25" customHeight="1" x14ac:dyDescent="0.2">
      <c r="A102" s="22">
        <v>31000</v>
      </c>
      <c r="B102" s="29" t="s">
        <v>70</v>
      </c>
      <c r="C102" s="1" t="s">
        <v>921</v>
      </c>
      <c r="D102" s="1" t="s">
        <v>917</v>
      </c>
      <c r="E102" s="1">
        <v>10</v>
      </c>
      <c r="F102" s="1">
        <v>4</v>
      </c>
      <c r="G102" s="1">
        <v>11</v>
      </c>
      <c r="H102" s="1">
        <v>4</v>
      </c>
      <c r="I102" s="1">
        <v>1.27</v>
      </c>
      <c r="J102" s="1">
        <v>1.02</v>
      </c>
      <c r="K102" s="1">
        <v>50</v>
      </c>
      <c r="L102" s="1">
        <v>0</v>
      </c>
      <c r="M102" s="1">
        <v>9</v>
      </c>
      <c r="N102" s="1">
        <v>16</v>
      </c>
      <c r="O102" s="1" t="s">
        <v>14</v>
      </c>
      <c r="P102" s="1">
        <v>360</v>
      </c>
      <c r="Q102" s="1" t="s">
        <v>15</v>
      </c>
      <c r="R102" s="1">
        <v>110</v>
      </c>
      <c r="S102" s="1">
        <v>110</v>
      </c>
      <c r="T102" s="1">
        <v>0.1</v>
      </c>
      <c r="U102" s="1">
        <v>1</v>
      </c>
      <c r="V102" s="1">
        <v>0.5</v>
      </c>
      <c r="W102" s="1">
        <v>0.2</v>
      </c>
      <c r="X102" s="1" t="s">
        <v>1152</v>
      </c>
      <c r="Y102" s="1"/>
      <c r="Z102" s="1"/>
      <c r="AA102" s="1"/>
      <c r="AB102" s="28">
        <f>_xlfn.IFNA(VLOOKUP(D102,附件!$B$19:$C$21,2,FALSE)+附件!$C$23,0)+T102+J102*((200/(附件!$C$25+100))^0.5)</f>
        <v>1.38</v>
      </c>
      <c r="AC102" s="28">
        <f t="shared" si="12"/>
        <v>31.884057971014496</v>
      </c>
      <c r="AD102" s="28">
        <f t="shared" si="13"/>
        <v>35.072463768115945</v>
      </c>
      <c r="AE102" s="28">
        <f t="shared" si="14"/>
        <v>48.4</v>
      </c>
      <c r="AF102" s="28">
        <f t="shared" si="15"/>
        <v>35.072463768115945</v>
      </c>
      <c r="AG102" s="28">
        <f t="shared" si="16"/>
        <v>17.536231884057973</v>
      </c>
      <c r="AH102" s="28">
        <f t="shared" si="17"/>
        <v>7.0144927536231894</v>
      </c>
      <c r="AI102" s="28">
        <f>AF102*附件!$C$32+AG102*附件!$C$33+AH102*附件!$C$34</f>
        <v>19.64057971014493</v>
      </c>
      <c r="AJ102" s="28">
        <f>AF102*附件!$C$37+AG102*附件!$C$38+AH102*附件!$C$39</f>
        <v>25.252173913043482</v>
      </c>
      <c r="AK102" s="28">
        <f>AF102*附件!$C$42+AG102*附件!$C$43+AH102*附件!$C$44</f>
        <v>14.028985507246379</v>
      </c>
    </row>
    <row r="103" spans="1:37" ht="23.25" customHeight="1" x14ac:dyDescent="0.2">
      <c r="A103" s="22">
        <v>41100</v>
      </c>
      <c r="B103" s="29" t="s">
        <v>78</v>
      </c>
      <c r="C103" s="1" t="s">
        <v>916</v>
      </c>
      <c r="D103" s="1" t="s">
        <v>917</v>
      </c>
      <c r="E103" s="1">
        <v>6</v>
      </c>
      <c r="F103" s="1">
        <v>4</v>
      </c>
      <c r="G103" s="1">
        <v>8</v>
      </c>
      <c r="H103" s="1">
        <v>4</v>
      </c>
      <c r="I103" s="1">
        <v>2.1800000000000002</v>
      </c>
      <c r="J103" s="1">
        <v>1.88</v>
      </c>
      <c r="K103" s="1">
        <v>50</v>
      </c>
      <c r="L103" s="1">
        <v>0</v>
      </c>
      <c r="M103" s="1">
        <v>7</v>
      </c>
      <c r="N103" s="1">
        <v>5</v>
      </c>
      <c r="O103" s="1" t="s">
        <v>14</v>
      </c>
      <c r="P103" s="1">
        <v>360</v>
      </c>
      <c r="Q103" s="1" t="s">
        <v>45</v>
      </c>
      <c r="R103" s="1">
        <v>115</v>
      </c>
      <c r="S103" s="1">
        <v>115</v>
      </c>
      <c r="T103" s="1">
        <v>0.1</v>
      </c>
      <c r="U103" s="1">
        <v>0.9</v>
      </c>
      <c r="V103" s="1">
        <v>0.7</v>
      </c>
      <c r="W103" s="1">
        <v>0.4</v>
      </c>
      <c r="X103" s="1" t="s">
        <v>1151</v>
      </c>
      <c r="Y103" s="1"/>
      <c r="Z103" s="1"/>
      <c r="AA103" s="1"/>
      <c r="AB103" s="28">
        <f>_xlfn.IFNA(VLOOKUP(D103,附件!$B$19:$C$21,2,FALSE)+附件!$C$23,0)+T103+J103*((200/(附件!$C$25+100))^0.5)</f>
        <v>2.2399999999999998</v>
      </c>
      <c r="AC103" s="28">
        <f t="shared" si="12"/>
        <v>14.285714285714286</v>
      </c>
      <c r="AD103" s="28">
        <f t="shared" si="13"/>
        <v>16.428571428571431</v>
      </c>
      <c r="AE103" s="28">
        <f t="shared" si="14"/>
        <v>36.799999999999997</v>
      </c>
      <c r="AF103" s="28">
        <f t="shared" si="15"/>
        <v>14.785714285714288</v>
      </c>
      <c r="AG103" s="28">
        <f t="shared" si="16"/>
        <v>11.5</v>
      </c>
      <c r="AH103" s="28">
        <f t="shared" si="17"/>
        <v>6.571428571428573</v>
      </c>
      <c r="AI103" s="28">
        <f>AF103*附件!$C$32+AG103*附件!$C$33+AH103*附件!$C$34</f>
        <v>11.007142857142858</v>
      </c>
      <c r="AJ103" s="28">
        <f>AF103*附件!$C$37+AG103*附件!$C$38+AH103*附件!$C$39</f>
        <v>12.65</v>
      </c>
      <c r="AK103" s="28">
        <f>AF103*附件!$C$42+AG103*附件!$C$43+AH103*附件!$C$44</f>
        <v>9.3642857142857157</v>
      </c>
    </row>
    <row r="104" spans="1:37" ht="23.25" customHeight="1" x14ac:dyDescent="0.2">
      <c r="A104" s="22">
        <v>55000</v>
      </c>
      <c r="B104" s="29" t="s">
        <v>665</v>
      </c>
      <c r="C104" s="1" t="s">
        <v>923</v>
      </c>
      <c r="D104" s="1" t="s">
        <v>920</v>
      </c>
      <c r="E104" s="1">
        <v>13</v>
      </c>
      <c r="F104" s="1">
        <v>52</v>
      </c>
      <c r="G104" s="1">
        <v>148</v>
      </c>
      <c r="H104" s="1">
        <v>3</v>
      </c>
      <c r="I104" s="1">
        <v>30.02</v>
      </c>
      <c r="J104" s="1">
        <v>24.02</v>
      </c>
      <c r="K104" s="1">
        <v>80</v>
      </c>
      <c r="L104" s="1">
        <v>0</v>
      </c>
      <c r="M104" s="1">
        <v>45</v>
      </c>
      <c r="N104" s="1">
        <v>0</v>
      </c>
      <c r="O104" s="1" t="s">
        <v>40</v>
      </c>
      <c r="P104" s="1">
        <v>50</v>
      </c>
      <c r="Q104" s="1" t="s">
        <v>45</v>
      </c>
      <c r="R104" s="1">
        <v>100</v>
      </c>
      <c r="S104" s="1">
        <v>118</v>
      </c>
      <c r="T104" s="1">
        <v>0</v>
      </c>
      <c r="U104" s="1">
        <v>0.4</v>
      </c>
      <c r="V104" s="1">
        <v>1.35</v>
      </c>
      <c r="W104" s="1">
        <v>1.1499999999999999</v>
      </c>
      <c r="X104" s="1" t="s">
        <v>1148</v>
      </c>
      <c r="Y104" s="1"/>
      <c r="Z104" s="1"/>
      <c r="AA104" s="1"/>
      <c r="AB104" s="28">
        <f>_xlfn.IFNA(VLOOKUP(D104,附件!$B$19:$C$21,2,FALSE)+附件!$C$23,0)+T104+J104*((200/(附件!$C$25+100))^0.5)</f>
        <v>24.02</v>
      </c>
      <c r="AC104" s="28">
        <f t="shared" si="12"/>
        <v>18.484596169858452</v>
      </c>
      <c r="AD104" s="28">
        <f t="shared" si="13"/>
        <v>21.811823480432974</v>
      </c>
      <c r="AE104" s="28">
        <f t="shared" si="14"/>
        <v>523.91999999999996</v>
      </c>
      <c r="AF104" s="28">
        <f t="shared" si="15"/>
        <v>8.7247293921731899</v>
      </c>
      <c r="AG104" s="28">
        <f t="shared" si="16"/>
        <v>29.445961698584515</v>
      </c>
      <c r="AH104" s="28">
        <f t="shared" si="17"/>
        <v>25.083597002497918</v>
      </c>
      <c r="AI104" s="28">
        <f>AF104*附件!$C$32+AG104*附件!$C$33+AH104*附件!$C$34</f>
        <v>21.920882597835138</v>
      </c>
      <c r="AJ104" s="28">
        <f>AF104*附件!$C$37+AG104*附件!$C$38+AH104*附件!$C$39</f>
        <v>18.649109075770191</v>
      </c>
      <c r="AK104" s="28">
        <f>AF104*附件!$C$42+AG104*附件!$C$43+AH104*附件!$C$44</f>
        <v>25.192656119900086</v>
      </c>
    </row>
    <row r="105" spans="1:37" ht="23.25" customHeight="1" x14ac:dyDescent="0.2">
      <c r="A105" s="22">
        <v>55000</v>
      </c>
      <c r="B105" s="29" t="s">
        <v>1036</v>
      </c>
      <c r="C105" s="1" t="s">
        <v>923</v>
      </c>
      <c r="D105" s="1" t="s">
        <v>920</v>
      </c>
      <c r="E105" s="1">
        <v>13</v>
      </c>
      <c r="F105" s="1">
        <v>52</v>
      </c>
      <c r="G105" s="1">
        <v>148</v>
      </c>
      <c r="H105" s="1">
        <v>3</v>
      </c>
      <c r="I105" s="1">
        <v>30.02</v>
      </c>
      <c r="J105" s="1">
        <v>24.02</v>
      </c>
      <c r="K105" s="1">
        <v>80</v>
      </c>
      <c r="L105" s="1">
        <v>0</v>
      </c>
      <c r="M105" s="1">
        <v>45</v>
      </c>
      <c r="N105" s="1">
        <v>0</v>
      </c>
      <c r="O105" s="1" t="s">
        <v>40</v>
      </c>
      <c r="P105" s="1">
        <v>50</v>
      </c>
      <c r="Q105" s="1" t="s">
        <v>45</v>
      </c>
      <c r="R105" s="1">
        <v>100</v>
      </c>
      <c r="S105" s="1">
        <v>100</v>
      </c>
      <c r="T105" s="1">
        <v>0</v>
      </c>
      <c r="U105" s="1">
        <v>0.4</v>
      </c>
      <c r="V105" s="1">
        <v>1.35</v>
      </c>
      <c r="W105" s="1">
        <v>1.1499999999999999</v>
      </c>
      <c r="X105" s="1" t="s">
        <v>1148</v>
      </c>
      <c r="Y105" s="1"/>
      <c r="Z105" s="1"/>
      <c r="AA105" s="1"/>
      <c r="AB105" s="28">
        <f>_xlfn.IFNA(VLOOKUP(D105,附件!$B$19:$C$21,2,FALSE)+附件!$C$23,0)+T105+J105*((200/(附件!$C$25+100))^0.5)</f>
        <v>24.02</v>
      </c>
      <c r="AC105" s="28">
        <f t="shared" si="12"/>
        <v>18.484596169858452</v>
      </c>
      <c r="AD105" s="28">
        <f t="shared" si="13"/>
        <v>18.484596169858452</v>
      </c>
      <c r="AE105" s="28">
        <f t="shared" si="14"/>
        <v>444</v>
      </c>
      <c r="AF105" s="28">
        <f t="shared" si="15"/>
        <v>7.3938384679433815</v>
      </c>
      <c r="AG105" s="28">
        <f t="shared" si="16"/>
        <v>24.954204829308914</v>
      </c>
      <c r="AH105" s="28">
        <f t="shared" si="17"/>
        <v>21.257285595337219</v>
      </c>
      <c r="AI105" s="28">
        <f>AF105*附件!$C$32+AG105*附件!$C$33+AH105*附件!$C$34</f>
        <v>18.577019150707745</v>
      </c>
      <c r="AJ105" s="28">
        <f>AF105*附件!$C$37+AG105*附件!$C$38+AH105*附件!$C$39</f>
        <v>15.804329725228978</v>
      </c>
      <c r="AK105" s="28">
        <f>AF105*附件!$C$42+AG105*附件!$C$43+AH105*附件!$C$44</f>
        <v>21.349708576186515</v>
      </c>
    </row>
    <row r="106" spans="1:37" ht="23.25" customHeight="1" x14ac:dyDescent="0.2">
      <c r="A106" s="22">
        <v>85300</v>
      </c>
      <c r="B106" s="29" t="s">
        <v>950</v>
      </c>
      <c r="C106" s="1" t="s">
        <v>916</v>
      </c>
      <c r="D106" s="1" t="s">
        <v>920</v>
      </c>
      <c r="E106" s="1">
        <v>6</v>
      </c>
      <c r="F106" s="1">
        <v>50</v>
      </c>
      <c r="G106" s="1">
        <v>101</v>
      </c>
      <c r="H106" s="1">
        <v>3</v>
      </c>
      <c r="I106" s="1">
        <v>33.270000000000003</v>
      </c>
      <c r="J106" s="1">
        <v>29.27</v>
      </c>
      <c r="K106" s="1">
        <v>80</v>
      </c>
      <c r="L106" s="1">
        <v>0</v>
      </c>
      <c r="M106" s="1">
        <v>12</v>
      </c>
      <c r="N106" s="1">
        <v>0</v>
      </c>
      <c r="O106" s="1" t="s">
        <v>40</v>
      </c>
      <c r="P106" s="1">
        <v>50</v>
      </c>
      <c r="Q106" s="1" t="s">
        <v>21</v>
      </c>
      <c r="R106" s="1">
        <v>100</v>
      </c>
      <c r="S106" s="1">
        <v>100</v>
      </c>
      <c r="T106" s="1">
        <v>0</v>
      </c>
      <c r="U106" s="1">
        <v>1.4</v>
      </c>
      <c r="V106" s="1">
        <v>1.1000000000000001</v>
      </c>
      <c r="W106" s="1">
        <v>0.9</v>
      </c>
      <c r="X106" s="1" t="s">
        <v>1149</v>
      </c>
      <c r="Y106" s="1"/>
      <c r="Z106" s="1"/>
      <c r="AA106" s="1"/>
      <c r="AB106" s="28">
        <f>_xlfn.IFNA(VLOOKUP(D106,附件!$B$19:$C$21,2,FALSE)+附件!$C$23,0)+T106+J106*((200/(附件!$C$25+100))^0.5)</f>
        <v>29.27</v>
      </c>
      <c r="AC106" s="28">
        <f t="shared" si="12"/>
        <v>10.351896139391869</v>
      </c>
      <c r="AD106" s="28">
        <f t="shared" si="13"/>
        <v>10.35189613939187</v>
      </c>
      <c r="AE106" s="28">
        <f t="shared" si="14"/>
        <v>303</v>
      </c>
      <c r="AF106" s="28">
        <f t="shared" si="15"/>
        <v>14.492654595148618</v>
      </c>
      <c r="AG106" s="28">
        <f t="shared" si="16"/>
        <v>11.387085753331059</v>
      </c>
      <c r="AH106" s="28">
        <f t="shared" si="17"/>
        <v>9.316706525452684</v>
      </c>
      <c r="AI106" s="28">
        <f>AF106*附件!$C$32+AG106*附件!$C$33+AH106*附件!$C$34</f>
        <v>11.697642637512814</v>
      </c>
      <c r="AJ106" s="28">
        <f>AF106*附件!$C$37+AG106*附件!$C$38+AH106*附件!$C$39</f>
        <v>12.732832251452001</v>
      </c>
      <c r="AK106" s="28">
        <f>AF106*附件!$C$42+AG106*附件!$C$43+AH106*附件!$C$44</f>
        <v>10.662453023573628</v>
      </c>
    </row>
    <row r="107" spans="1:37" ht="23.25" customHeight="1" x14ac:dyDescent="0.2">
      <c r="A107" s="22">
        <v>14000</v>
      </c>
      <c r="B107" s="29" t="s">
        <v>951</v>
      </c>
      <c r="C107" s="1" t="s">
        <v>921</v>
      </c>
      <c r="D107" s="1" t="s">
        <v>920</v>
      </c>
      <c r="E107" s="1">
        <v>10</v>
      </c>
      <c r="F107" s="1">
        <v>40</v>
      </c>
      <c r="G107" s="1">
        <v>84</v>
      </c>
      <c r="H107" s="1">
        <v>3</v>
      </c>
      <c r="I107" s="1">
        <v>21.34</v>
      </c>
      <c r="J107" s="1">
        <v>17.07</v>
      </c>
      <c r="K107" s="1">
        <v>80</v>
      </c>
      <c r="L107" s="1">
        <v>0</v>
      </c>
      <c r="M107" s="1">
        <v>25</v>
      </c>
      <c r="N107" s="1">
        <v>0</v>
      </c>
      <c r="O107" s="1" t="s">
        <v>40</v>
      </c>
      <c r="P107" s="1">
        <v>50</v>
      </c>
      <c r="Q107" s="1" t="s">
        <v>15</v>
      </c>
      <c r="R107" s="1">
        <v>105</v>
      </c>
      <c r="S107" s="1">
        <v>105</v>
      </c>
      <c r="T107" s="1">
        <v>0</v>
      </c>
      <c r="U107" s="1">
        <v>0.7</v>
      </c>
      <c r="V107" s="1">
        <v>1</v>
      </c>
      <c r="W107" s="1">
        <v>0.9</v>
      </c>
      <c r="X107" s="1" t="s">
        <v>1147</v>
      </c>
      <c r="Y107" s="1"/>
      <c r="Z107" s="1"/>
      <c r="AA107" s="1"/>
      <c r="AB107" s="28">
        <f>_xlfn.IFNA(VLOOKUP(D107,附件!$B$19:$C$21,2,FALSE)+附件!$C$23,0)+T107+J107*((200/(附件!$C$25+100))^0.5)</f>
        <v>17.07</v>
      </c>
      <c r="AC107" s="28">
        <f t="shared" si="12"/>
        <v>14.76274165202109</v>
      </c>
      <c r="AD107" s="28">
        <f t="shared" si="13"/>
        <v>15.500878734622145</v>
      </c>
      <c r="AE107" s="28">
        <f t="shared" si="14"/>
        <v>264.60000000000002</v>
      </c>
      <c r="AF107" s="28">
        <f t="shared" si="15"/>
        <v>10.850615114235501</v>
      </c>
      <c r="AG107" s="28">
        <f t="shared" si="16"/>
        <v>15.500878734622145</v>
      </c>
      <c r="AH107" s="28">
        <f t="shared" si="17"/>
        <v>13.950790861159931</v>
      </c>
      <c r="AI107" s="28">
        <f>AF107*附件!$C$32+AG107*附件!$C$33+AH107*附件!$C$34</f>
        <v>13.640773286467489</v>
      </c>
      <c r="AJ107" s="28">
        <f>AF107*附件!$C$37+AG107*附件!$C$38+AH107*附件!$C$39</f>
        <v>13.020738137082601</v>
      </c>
      <c r="AK107" s="28">
        <f>AF107*附件!$C$42+AG107*附件!$C$43+AH107*附件!$C$44</f>
        <v>14.260808435852374</v>
      </c>
    </row>
    <row r="108" spans="1:37" ht="23.25" customHeight="1" x14ac:dyDescent="0.2">
      <c r="A108" s="22">
        <v>32060</v>
      </c>
      <c r="B108" s="29" t="s">
        <v>952</v>
      </c>
      <c r="C108" s="1" t="s">
        <v>916</v>
      </c>
      <c r="D108" s="1" t="s">
        <v>925</v>
      </c>
      <c r="E108" s="1">
        <v>7</v>
      </c>
      <c r="F108" s="1">
        <v>6</v>
      </c>
      <c r="G108" s="1">
        <v>16</v>
      </c>
      <c r="H108" s="1">
        <v>3</v>
      </c>
      <c r="I108" s="1">
        <v>3.23</v>
      </c>
      <c r="J108" s="1">
        <v>2.68</v>
      </c>
      <c r="K108" s="1">
        <v>55</v>
      </c>
      <c r="L108" s="1">
        <v>25</v>
      </c>
      <c r="M108" s="1">
        <v>12</v>
      </c>
      <c r="N108" s="1">
        <v>0</v>
      </c>
      <c r="O108" s="1" t="s">
        <v>14</v>
      </c>
      <c r="P108" s="1">
        <v>120</v>
      </c>
      <c r="Q108" s="1" t="s">
        <v>21</v>
      </c>
      <c r="R108" s="1">
        <v>125</v>
      </c>
      <c r="S108" s="1">
        <v>130</v>
      </c>
      <c r="T108" s="1">
        <v>0.3</v>
      </c>
      <c r="U108" s="1">
        <v>1.45</v>
      </c>
      <c r="V108" s="1">
        <v>1.05</v>
      </c>
      <c r="W108" s="1">
        <v>0.7</v>
      </c>
      <c r="X108" s="1" t="s">
        <v>1152</v>
      </c>
      <c r="Y108" s="1"/>
      <c r="Z108" s="1"/>
      <c r="AA108" s="1"/>
      <c r="AB108" s="28">
        <f>_xlfn.IFNA(VLOOKUP(D108,附件!$B$19:$C$21,2,FALSE)+附件!$C$23,0)+T108+J108*((200/(附件!$C$25+100))^0.5)</f>
        <v>3.2600000000000002</v>
      </c>
      <c r="AC108" s="28">
        <f t="shared" si="12"/>
        <v>14.723926380368097</v>
      </c>
      <c r="AD108" s="28">
        <f t="shared" si="13"/>
        <v>19.141104294478524</v>
      </c>
      <c r="AE108" s="28">
        <f t="shared" si="14"/>
        <v>62.4</v>
      </c>
      <c r="AF108" s="28">
        <f t="shared" si="15"/>
        <v>27.754601226993859</v>
      </c>
      <c r="AG108" s="28">
        <f t="shared" si="16"/>
        <v>20.09815950920245</v>
      </c>
      <c r="AH108" s="28">
        <f t="shared" si="17"/>
        <v>13.398773006134967</v>
      </c>
      <c r="AI108" s="28">
        <f>AF108*附件!$C$32+AG108*附件!$C$33+AH108*附件!$C$34</f>
        <v>20.385276073619629</v>
      </c>
      <c r="AJ108" s="28">
        <f>AF108*附件!$C$37+AG108*附件!$C$38+AH108*附件!$C$39</f>
        <v>23.256441717791407</v>
      </c>
      <c r="AK108" s="28">
        <f>AF108*附件!$C$42+AG108*附件!$C$43+AH108*附件!$C$44</f>
        <v>17.514110429447847</v>
      </c>
    </row>
    <row r="109" spans="1:37" ht="23.25" customHeight="1" x14ac:dyDescent="0.2">
      <c r="A109" s="22">
        <v>55200</v>
      </c>
      <c r="B109" s="29" t="s">
        <v>1086</v>
      </c>
      <c r="C109" s="1" t="s">
        <v>923</v>
      </c>
      <c r="D109" s="1" t="s">
        <v>930</v>
      </c>
      <c r="E109" s="1">
        <v>13</v>
      </c>
      <c r="F109" s="1">
        <v>36</v>
      </c>
      <c r="G109" s="1">
        <v>43</v>
      </c>
      <c r="H109" s="1">
        <v>8</v>
      </c>
      <c r="I109" s="1">
        <v>10.91</v>
      </c>
      <c r="J109" s="1">
        <v>8.58</v>
      </c>
      <c r="K109" s="1">
        <v>50</v>
      </c>
      <c r="L109" s="1">
        <v>16</v>
      </c>
      <c r="M109" s="1">
        <v>45</v>
      </c>
      <c r="N109" s="1">
        <v>0</v>
      </c>
      <c r="O109" s="1" t="s">
        <v>14</v>
      </c>
      <c r="P109" s="1">
        <v>39</v>
      </c>
      <c r="Q109" s="1" t="s">
        <v>662</v>
      </c>
      <c r="R109" s="1">
        <v>110</v>
      </c>
      <c r="S109" s="1">
        <v>110</v>
      </c>
      <c r="T109" s="1">
        <v>1.2</v>
      </c>
      <c r="U109" s="1">
        <v>0.65</v>
      </c>
      <c r="V109" s="1">
        <v>1.25</v>
      </c>
      <c r="W109" s="1">
        <v>0.65</v>
      </c>
      <c r="X109" s="1" t="s">
        <v>1148</v>
      </c>
      <c r="Y109" s="1"/>
      <c r="Z109" s="1"/>
      <c r="AA109" s="1"/>
      <c r="AB109" s="28">
        <f>_xlfn.IFNA(VLOOKUP(D109,附件!$B$19:$C$21,2,FALSE)+附件!$C$23,0)+T109+J109*((200/(附件!$C$25+100))^0.5)</f>
        <v>10.08</v>
      </c>
      <c r="AC109" s="28">
        <f t="shared" si="12"/>
        <v>34.126984126984127</v>
      </c>
      <c r="AD109" s="28">
        <f t="shared" si="13"/>
        <v>37.539682539682538</v>
      </c>
      <c r="AE109" s="28">
        <f t="shared" si="14"/>
        <v>378.4</v>
      </c>
      <c r="AF109" s="28">
        <f t="shared" si="15"/>
        <v>24.400793650793652</v>
      </c>
      <c r="AG109" s="28">
        <f t="shared" si="16"/>
        <v>46.92460317460317</v>
      </c>
      <c r="AH109" s="28">
        <f t="shared" si="17"/>
        <v>24.400793650793652</v>
      </c>
      <c r="AI109" s="28">
        <f>AF109*附件!$C$32+AG109*附件!$C$33+AH109*附件!$C$34</f>
        <v>33.410317460317458</v>
      </c>
      <c r="AJ109" s="28">
        <f>AF109*附件!$C$37+AG109*附件!$C$38+AH109*附件!$C$39</f>
        <v>33.410317460317458</v>
      </c>
      <c r="AK109" s="28">
        <f>AF109*附件!$C$42+AG109*附件!$C$43+AH109*附件!$C$44</f>
        <v>33.410317460317458</v>
      </c>
    </row>
    <row r="110" spans="1:37" ht="23.25" customHeight="1" x14ac:dyDescent="0.2">
      <c r="A110" s="22">
        <v>33060</v>
      </c>
      <c r="B110" s="29" t="s">
        <v>103</v>
      </c>
      <c r="C110" s="1" t="s">
        <v>923</v>
      </c>
      <c r="D110" s="1" t="s">
        <v>930</v>
      </c>
      <c r="E110" s="1">
        <v>13</v>
      </c>
      <c r="F110" s="1">
        <v>28</v>
      </c>
      <c r="G110" s="1">
        <v>48</v>
      </c>
      <c r="H110" s="1">
        <v>4</v>
      </c>
      <c r="I110" s="1">
        <v>8.58</v>
      </c>
      <c r="J110" s="1">
        <v>5.92</v>
      </c>
      <c r="K110" s="1">
        <v>50</v>
      </c>
      <c r="L110" s="1">
        <v>12</v>
      </c>
      <c r="M110" s="1">
        <v>45</v>
      </c>
      <c r="N110" s="1">
        <v>0</v>
      </c>
      <c r="O110" s="1" t="s">
        <v>14</v>
      </c>
      <c r="P110" s="1">
        <v>40</v>
      </c>
      <c r="Q110" s="1" t="s">
        <v>21</v>
      </c>
      <c r="R110" s="1">
        <v>110</v>
      </c>
      <c r="S110" s="1">
        <v>130</v>
      </c>
      <c r="T110" s="1">
        <v>0.5</v>
      </c>
      <c r="U110" s="1">
        <v>1.35</v>
      </c>
      <c r="V110" s="1">
        <v>0.95</v>
      </c>
      <c r="W110" s="1">
        <v>0.7</v>
      </c>
      <c r="X110" s="1" t="s">
        <v>1152</v>
      </c>
      <c r="Y110" s="1"/>
      <c r="Z110" s="1"/>
      <c r="AA110" s="1"/>
      <c r="AB110" s="28">
        <f>_xlfn.IFNA(VLOOKUP(D110,附件!$B$19:$C$21,2,FALSE)+附件!$C$23,0)+T110+J110*((200/(附件!$C$25+100))^0.5)</f>
        <v>6.72</v>
      </c>
      <c r="AC110" s="28">
        <f t="shared" si="12"/>
        <v>28.571428571428573</v>
      </c>
      <c r="AD110" s="28">
        <f t="shared" si="13"/>
        <v>37.142857142857146</v>
      </c>
      <c r="AE110" s="28">
        <f t="shared" si="14"/>
        <v>249.6</v>
      </c>
      <c r="AF110" s="28">
        <f t="shared" si="15"/>
        <v>50.142857142857153</v>
      </c>
      <c r="AG110" s="28">
        <f t="shared" si="16"/>
        <v>35.285714285714285</v>
      </c>
      <c r="AH110" s="28">
        <f t="shared" si="17"/>
        <v>26</v>
      </c>
      <c r="AI110" s="28">
        <f>AF110*附件!$C$32+AG110*附件!$C$33+AH110*附件!$C$34</f>
        <v>36.957142857142856</v>
      </c>
      <c r="AJ110" s="28">
        <f>AF110*附件!$C$37+AG110*附件!$C$38+AH110*附件!$C$39</f>
        <v>41.785714285714292</v>
      </c>
      <c r="AK110" s="28">
        <f>AF110*附件!$C$42+AG110*附件!$C$43+AH110*附件!$C$44</f>
        <v>32.128571428571433</v>
      </c>
    </row>
    <row r="111" spans="1:37" ht="23.25" customHeight="1" x14ac:dyDescent="0.2">
      <c r="A111" s="22">
        <v>32100</v>
      </c>
      <c r="B111" s="29" t="s">
        <v>34</v>
      </c>
      <c r="C111" s="1" t="s">
        <v>921</v>
      </c>
      <c r="D111" s="1" t="s">
        <v>925</v>
      </c>
      <c r="E111" s="1">
        <v>11</v>
      </c>
      <c r="F111" s="1">
        <v>7</v>
      </c>
      <c r="G111" s="1">
        <v>17</v>
      </c>
      <c r="H111" s="1">
        <v>4</v>
      </c>
      <c r="I111" s="1">
        <v>3.98</v>
      </c>
      <c r="J111" s="1">
        <v>3.07</v>
      </c>
      <c r="K111" s="1">
        <v>55</v>
      </c>
      <c r="L111" s="1">
        <v>28</v>
      </c>
      <c r="M111" s="1">
        <v>25</v>
      </c>
      <c r="N111" s="1">
        <v>0</v>
      </c>
      <c r="O111" s="1" t="s">
        <v>32</v>
      </c>
      <c r="P111" s="1">
        <v>120</v>
      </c>
      <c r="Q111" s="1" t="s">
        <v>21</v>
      </c>
      <c r="R111" s="1">
        <v>110</v>
      </c>
      <c r="S111" s="1">
        <v>114</v>
      </c>
      <c r="T111" s="1">
        <v>0</v>
      </c>
      <c r="U111" s="1">
        <v>1.45</v>
      </c>
      <c r="V111" s="1">
        <v>1.05</v>
      </c>
      <c r="W111" s="1">
        <v>0.7</v>
      </c>
      <c r="X111" s="1" t="s">
        <v>1152</v>
      </c>
      <c r="Y111" s="1"/>
      <c r="Z111" s="1"/>
      <c r="AA111" s="1"/>
      <c r="AB111" s="28">
        <f>_xlfn.IFNA(VLOOKUP(D111,附件!$B$19:$C$21,2,FALSE)+附件!$C$23,0)+T111+J111*((200/(附件!$C$25+100))^0.5)</f>
        <v>3.3499999999999996</v>
      </c>
      <c r="AC111" s="28">
        <f t="shared" si="12"/>
        <v>20.298507462686569</v>
      </c>
      <c r="AD111" s="28">
        <f t="shared" si="13"/>
        <v>23.140298507462688</v>
      </c>
      <c r="AE111" s="28">
        <f t="shared" si="14"/>
        <v>77.52</v>
      </c>
      <c r="AF111" s="28">
        <f t="shared" si="15"/>
        <v>33.5534328358209</v>
      </c>
      <c r="AG111" s="28">
        <f t="shared" si="16"/>
        <v>24.297313432835825</v>
      </c>
      <c r="AH111" s="28">
        <f t="shared" si="17"/>
        <v>16.19820895522388</v>
      </c>
      <c r="AI111" s="28">
        <f>AF111*附件!$C$32+AG111*附件!$C$33+AH111*附件!$C$34</f>
        <v>24.644417910447764</v>
      </c>
      <c r="AJ111" s="28">
        <f>AF111*附件!$C$37+AG111*附件!$C$38+AH111*附件!$C$39</f>
        <v>28.11546268656717</v>
      </c>
      <c r="AK111" s="28">
        <f>AF111*附件!$C$42+AG111*附件!$C$43+AH111*附件!$C$44</f>
        <v>21.173373134328362</v>
      </c>
    </row>
    <row r="112" spans="1:37" ht="23.25" customHeight="1" x14ac:dyDescent="0.2">
      <c r="A112" s="22">
        <v>32100</v>
      </c>
      <c r="B112" s="29" t="s">
        <v>1038</v>
      </c>
      <c r="C112" s="1" t="s">
        <v>921</v>
      </c>
      <c r="D112" s="1" t="s">
        <v>925</v>
      </c>
      <c r="E112" s="1">
        <v>11</v>
      </c>
      <c r="F112" s="1">
        <v>7</v>
      </c>
      <c r="G112" s="1">
        <v>17</v>
      </c>
      <c r="H112" s="1">
        <v>4</v>
      </c>
      <c r="I112" s="1">
        <v>3.98</v>
      </c>
      <c r="J112" s="1">
        <v>3.07</v>
      </c>
      <c r="K112" s="1">
        <v>55</v>
      </c>
      <c r="L112" s="1">
        <v>28</v>
      </c>
      <c r="M112" s="1">
        <v>25</v>
      </c>
      <c r="N112" s="1">
        <v>0</v>
      </c>
      <c r="O112" s="1" t="s">
        <v>32</v>
      </c>
      <c r="P112" s="1">
        <v>120</v>
      </c>
      <c r="Q112" s="1" t="s">
        <v>21</v>
      </c>
      <c r="R112" s="1">
        <v>110</v>
      </c>
      <c r="S112" s="1">
        <v>110</v>
      </c>
      <c r="T112" s="1">
        <v>0</v>
      </c>
      <c r="U112" s="1">
        <v>1.45</v>
      </c>
      <c r="V112" s="1">
        <v>1.05</v>
      </c>
      <c r="W112" s="1">
        <v>0.7</v>
      </c>
      <c r="X112" s="1" t="s">
        <v>1152</v>
      </c>
      <c r="Y112" s="1"/>
      <c r="Z112" s="1"/>
      <c r="AA112" s="1"/>
      <c r="AB112" s="28">
        <f>_xlfn.IFNA(VLOOKUP(D112,附件!$B$19:$C$21,2,FALSE)+附件!$C$23,0)+T112+J112*((200/(附件!$C$25+100))^0.5)</f>
        <v>3.3499999999999996</v>
      </c>
      <c r="AC112" s="28">
        <f t="shared" si="12"/>
        <v>20.298507462686569</v>
      </c>
      <c r="AD112" s="28">
        <f t="shared" si="13"/>
        <v>22.328358208955223</v>
      </c>
      <c r="AE112" s="28">
        <f t="shared" si="14"/>
        <v>74.8</v>
      </c>
      <c r="AF112" s="28">
        <f t="shared" si="15"/>
        <v>32.376119402985069</v>
      </c>
      <c r="AG112" s="28">
        <f t="shared" si="16"/>
        <v>23.444776119402984</v>
      </c>
      <c r="AH112" s="28">
        <f t="shared" si="17"/>
        <v>15.629850746268655</v>
      </c>
      <c r="AI112" s="28">
        <f>AF112*附件!$C$32+AG112*附件!$C$33+AH112*附件!$C$34</f>
        <v>23.779701492537313</v>
      </c>
      <c r="AJ112" s="28">
        <f>AF112*附件!$C$37+AG112*附件!$C$38+AH112*附件!$C$39</f>
        <v>27.128955223880595</v>
      </c>
      <c r="AK112" s="28">
        <f>AF112*附件!$C$42+AG112*附件!$C$43+AH112*附件!$C$44</f>
        <v>20.430447761194028</v>
      </c>
    </row>
    <row r="113" spans="1:37" ht="23.25" customHeight="1" x14ac:dyDescent="0.2">
      <c r="A113" s="22">
        <v>31060</v>
      </c>
      <c r="B113" s="29" t="s">
        <v>953</v>
      </c>
      <c r="C113" s="1" t="s">
        <v>921</v>
      </c>
      <c r="D113" s="1" t="s">
        <v>917</v>
      </c>
      <c r="E113" s="1">
        <v>11</v>
      </c>
      <c r="F113" s="1">
        <v>4</v>
      </c>
      <c r="G113" s="1">
        <v>9</v>
      </c>
      <c r="H113" s="1">
        <v>4</v>
      </c>
      <c r="I113" s="1">
        <v>1.64</v>
      </c>
      <c r="J113" s="1">
        <v>1.32</v>
      </c>
      <c r="K113" s="1">
        <v>50</v>
      </c>
      <c r="L113" s="1">
        <v>0</v>
      </c>
      <c r="M113" s="1">
        <v>10</v>
      </c>
      <c r="N113" s="1">
        <v>15</v>
      </c>
      <c r="O113" s="1" t="s">
        <v>14</v>
      </c>
      <c r="P113" s="1">
        <v>360</v>
      </c>
      <c r="Q113" s="1" t="s">
        <v>15</v>
      </c>
      <c r="R113" s="1">
        <v>110</v>
      </c>
      <c r="S113" s="1">
        <v>114</v>
      </c>
      <c r="T113" s="1">
        <v>0.1</v>
      </c>
      <c r="U113" s="1">
        <v>1</v>
      </c>
      <c r="V113" s="1">
        <v>0.5</v>
      </c>
      <c r="W113" s="1">
        <v>0.2</v>
      </c>
      <c r="X113" s="1" t="s">
        <v>1152</v>
      </c>
      <c r="Y113" s="1"/>
      <c r="Z113" s="1"/>
      <c r="AA113" s="1"/>
      <c r="AB113" s="28">
        <f>_xlfn.IFNA(VLOOKUP(D113,附件!$B$19:$C$21,2,FALSE)+附件!$C$23,0)+T113+J113*((200/(附件!$C$25+100))^0.5)</f>
        <v>1.6800000000000002</v>
      </c>
      <c r="AC113" s="28">
        <f t="shared" si="12"/>
        <v>21.428571428571427</v>
      </c>
      <c r="AD113" s="28">
        <f t="shared" si="13"/>
        <v>24.428571428571427</v>
      </c>
      <c r="AE113" s="28">
        <f t="shared" si="14"/>
        <v>41.04</v>
      </c>
      <c r="AF113" s="28">
        <f t="shared" si="15"/>
        <v>24.428571428571427</v>
      </c>
      <c r="AG113" s="28">
        <f t="shared" si="16"/>
        <v>12.214285714285714</v>
      </c>
      <c r="AH113" s="28">
        <f t="shared" si="17"/>
        <v>4.8857142857142861</v>
      </c>
      <c r="AI113" s="28">
        <f>AF113*附件!$C$32+AG113*附件!$C$33+AH113*附件!$C$34</f>
        <v>13.68</v>
      </c>
      <c r="AJ113" s="28">
        <f>AF113*附件!$C$37+AG113*附件!$C$38+AH113*附件!$C$39</f>
        <v>17.588571428571431</v>
      </c>
      <c r="AK113" s="28">
        <f>AF113*附件!$C$42+AG113*附件!$C$43+AH113*附件!$C$44</f>
        <v>9.7714285714285722</v>
      </c>
    </row>
    <row r="114" spans="1:37" ht="23.25" customHeight="1" x14ac:dyDescent="0.2">
      <c r="A114" s="22">
        <v>31060</v>
      </c>
      <c r="B114" s="29" t="s">
        <v>1039</v>
      </c>
      <c r="C114" s="1" t="s">
        <v>921</v>
      </c>
      <c r="D114" s="1" t="s">
        <v>917</v>
      </c>
      <c r="E114" s="1">
        <v>11</v>
      </c>
      <c r="F114" s="1">
        <v>4</v>
      </c>
      <c r="G114" s="1">
        <v>9</v>
      </c>
      <c r="H114" s="1">
        <v>4</v>
      </c>
      <c r="I114" s="1">
        <v>1.64</v>
      </c>
      <c r="J114" s="1">
        <v>1.32</v>
      </c>
      <c r="K114" s="1">
        <v>50</v>
      </c>
      <c r="L114" s="1">
        <v>0</v>
      </c>
      <c r="M114" s="1">
        <v>10</v>
      </c>
      <c r="N114" s="1">
        <v>15</v>
      </c>
      <c r="O114" s="1" t="s">
        <v>14</v>
      </c>
      <c r="P114" s="1">
        <v>360</v>
      </c>
      <c r="Q114" s="1" t="s">
        <v>15</v>
      </c>
      <c r="R114" s="1">
        <v>110</v>
      </c>
      <c r="S114" s="1">
        <v>110</v>
      </c>
      <c r="T114" s="1">
        <v>0.1</v>
      </c>
      <c r="U114" s="1">
        <v>1</v>
      </c>
      <c r="V114" s="1">
        <v>0.5</v>
      </c>
      <c r="W114" s="1">
        <v>0.2</v>
      </c>
      <c r="X114" s="1" t="s">
        <v>1152</v>
      </c>
      <c r="Y114" s="1"/>
      <c r="Z114" s="1"/>
      <c r="AA114" s="1"/>
      <c r="AB114" s="28">
        <f>_xlfn.IFNA(VLOOKUP(D114,附件!$B$19:$C$21,2,FALSE)+附件!$C$23,0)+T114+J114*((200/(附件!$C$25+100))^0.5)</f>
        <v>1.6800000000000002</v>
      </c>
      <c r="AC114" s="28">
        <f t="shared" si="12"/>
        <v>21.428571428571427</v>
      </c>
      <c r="AD114" s="28">
        <f t="shared" si="13"/>
        <v>23.571428571428569</v>
      </c>
      <c r="AE114" s="28">
        <f t="shared" si="14"/>
        <v>39.6</v>
      </c>
      <c r="AF114" s="28">
        <f t="shared" si="15"/>
        <v>23.571428571428569</v>
      </c>
      <c r="AG114" s="28">
        <f t="shared" si="16"/>
        <v>11.785714285714285</v>
      </c>
      <c r="AH114" s="28">
        <f t="shared" si="17"/>
        <v>4.7142857142857144</v>
      </c>
      <c r="AI114" s="28">
        <f>AF114*附件!$C$32+AG114*附件!$C$33+AH114*附件!$C$34</f>
        <v>13.2</v>
      </c>
      <c r="AJ114" s="28">
        <f>AF114*附件!$C$37+AG114*附件!$C$38+AH114*附件!$C$39</f>
        <v>16.971428571428572</v>
      </c>
      <c r="AK114" s="28">
        <f>AF114*附件!$C$42+AG114*附件!$C$43+AH114*附件!$C$44</f>
        <v>9.4285714285714288</v>
      </c>
    </row>
    <row r="115" spans="1:37" ht="23.25" customHeight="1" x14ac:dyDescent="0.2">
      <c r="A115" s="22">
        <v>12200</v>
      </c>
      <c r="B115" s="29" t="s">
        <v>108</v>
      </c>
      <c r="C115" s="1" t="s">
        <v>923</v>
      </c>
      <c r="D115" s="1" t="s">
        <v>925</v>
      </c>
      <c r="E115" s="1">
        <v>13</v>
      </c>
      <c r="F115" s="1">
        <v>5</v>
      </c>
      <c r="G115" s="1">
        <v>15</v>
      </c>
      <c r="H115" s="1">
        <v>6</v>
      </c>
      <c r="I115" s="1">
        <v>3.67</v>
      </c>
      <c r="J115" s="1">
        <v>3.27</v>
      </c>
      <c r="K115" s="1">
        <v>70</v>
      </c>
      <c r="L115" s="1">
        <v>16</v>
      </c>
      <c r="M115" s="1">
        <v>30</v>
      </c>
      <c r="N115" s="1">
        <v>15</v>
      </c>
      <c r="O115" s="1" t="s">
        <v>14</v>
      </c>
      <c r="P115" s="1">
        <v>115</v>
      </c>
      <c r="Q115" s="1" t="s">
        <v>21</v>
      </c>
      <c r="R115" s="1">
        <v>105</v>
      </c>
      <c r="S115" s="1">
        <v>124</v>
      </c>
      <c r="T115" s="1">
        <v>0.15</v>
      </c>
      <c r="U115" s="1">
        <v>1.45</v>
      </c>
      <c r="V115" s="1">
        <v>1.1000000000000001</v>
      </c>
      <c r="W115" s="1">
        <v>0.75</v>
      </c>
      <c r="X115" s="1" t="s">
        <v>1147</v>
      </c>
      <c r="Y115" s="1"/>
      <c r="Z115" s="1"/>
      <c r="AA115" s="1"/>
      <c r="AB115" s="28">
        <f>_xlfn.IFNA(VLOOKUP(D115,附件!$B$19:$C$21,2,FALSE)+附件!$C$23,0)+T115+J115*((200/(附件!$C$25+100))^0.5)</f>
        <v>3.7</v>
      </c>
      <c r="AC115" s="28">
        <f t="shared" si="12"/>
        <v>24.324324324324323</v>
      </c>
      <c r="AD115" s="28">
        <f t="shared" si="13"/>
        <v>30.162162162162158</v>
      </c>
      <c r="AE115" s="28">
        <f t="shared" si="14"/>
        <v>111.6</v>
      </c>
      <c r="AF115" s="28">
        <f t="shared" si="15"/>
        <v>43.735135135135124</v>
      </c>
      <c r="AG115" s="28">
        <f t="shared" si="16"/>
        <v>33.178378378378376</v>
      </c>
      <c r="AH115" s="28">
        <f t="shared" si="17"/>
        <v>22.621621621621617</v>
      </c>
      <c r="AI115" s="28">
        <f>AF115*附件!$C$32+AG115*附件!$C$33+AH115*附件!$C$34</f>
        <v>33.178378378378369</v>
      </c>
      <c r="AJ115" s="28">
        <f>AF115*附件!$C$37+AG115*附件!$C$38+AH115*附件!$C$39</f>
        <v>37.401081081081074</v>
      </c>
      <c r="AK115" s="28">
        <f>AF115*附件!$C$42+AG115*附件!$C$43+AH115*附件!$C$44</f>
        <v>28.955675675675671</v>
      </c>
    </row>
    <row r="116" spans="1:37" ht="23.25" customHeight="1" x14ac:dyDescent="0.2">
      <c r="A116" s="22">
        <v>12200</v>
      </c>
      <c r="B116" s="29" t="s">
        <v>1040</v>
      </c>
      <c r="C116" s="1" t="s">
        <v>923</v>
      </c>
      <c r="D116" s="1" t="s">
        <v>925</v>
      </c>
      <c r="E116" s="1">
        <v>13</v>
      </c>
      <c r="F116" s="1">
        <v>5</v>
      </c>
      <c r="G116" s="1">
        <v>15</v>
      </c>
      <c r="H116" s="1">
        <v>6</v>
      </c>
      <c r="I116" s="1">
        <v>3.67</v>
      </c>
      <c r="J116" s="1">
        <v>3.27</v>
      </c>
      <c r="K116" s="1">
        <v>70</v>
      </c>
      <c r="L116" s="1">
        <v>16</v>
      </c>
      <c r="M116" s="1">
        <v>30</v>
      </c>
      <c r="N116" s="1">
        <v>15</v>
      </c>
      <c r="O116" s="1" t="s">
        <v>14</v>
      </c>
      <c r="P116" s="1">
        <v>115</v>
      </c>
      <c r="Q116" s="1" t="s">
        <v>21</v>
      </c>
      <c r="R116" s="1">
        <v>105</v>
      </c>
      <c r="S116" s="1">
        <v>105</v>
      </c>
      <c r="T116" s="1">
        <v>0.15</v>
      </c>
      <c r="U116" s="1">
        <v>1.45</v>
      </c>
      <c r="V116" s="1">
        <v>1.1000000000000001</v>
      </c>
      <c r="W116" s="1">
        <v>0.75</v>
      </c>
      <c r="X116" s="1" t="s">
        <v>1147</v>
      </c>
      <c r="Y116" s="1"/>
      <c r="Z116" s="1"/>
      <c r="AA116" s="1"/>
      <c r="AB116" s="28">
        <f>_xlfn.IFNA(VLOOKUP(D116,附件!$B$19:$C$21,2,FALSE)+附件!$C$23,0)+T116+J116*((200/(附件!$C$25+100))^0.5)</f>
        <v>3.7</v>
      </c>
      <c r="AC116" s="28">
        <f t="shared" si="12"/>
        <v>24.324324324324323</v>
      </c>
      <c r="AD116" s="28">
        <f t="shared" si="13"/>
        <v>25.540540540540537</v>
      </c>
      <c r="AE116" s="28">
        <f t="shared" si="14"/>
        <v>94.5</v>
      </c>
      <c r="AF116" s="28">
        <f t="shared" si="15"/>
        <v>37.033783783783775</v>
      </c>
      <c r="AG116" s="28">
        <f t="shared" si="16"/>
        <v>28.094594594594593</v>
      </c>
      <c r="AH116" s="28">
        <f t="shared" si="17"/>
        <v>19.155405405405403</v>
      </c>
      <c r="AI116" s="28">
        <f>AF116*附件!$C$32+AG116*附件!$C$33+AH116*附件!$C$34</f>
        <v>28.094594594594589</v>
      </c>
      <c r="AJ116" s="28">
        <f>AF116*附件!$C$37+AG116*附件!$C$38+AH116*附件!$C$39</f>
        <v>31.670270270270265</v>
      </c>
      <c r="AK116" s="28">
        <f>AF116*附件!$C$42+AG116*附件!$C$43+AH116*附件!$C$44</f>
        <v>24.518918918918917</v>
      </c>
    </row>
    <row r="117" spans="1:37" ht="23.25" customHeight="1" x14ac:dyDescent="0.2">
      <c r="A117" s="22">
        <v>43000</v>
      </c>
      <c r="B117" s="29" t="s">
        <v>1052</v>
      </c>
      <c r="C117" s="1" t="s">
        <v>923</v>
      </c>
      <c r="D117" s="1" t="s">
        <v>930</v>
      </c>
      <c r="E117" s="1">
        <v>13</v>
      </c>
      <c r="F117" s="1">
        <v>30</v>
      </c>
      <c r="G117" s="1">
        <v>50</v>
      </c>
      <c r="H117" s="1">
        <v>6</v>
      </c>
      <c r="I117" s="1">
        <v>9.98</v>
      </c>
      <c r="J117" s="1">
        <v>7.65</v>
      </c>
      <c r="K117" s="1">
        <v>50</v>
      </c>
      <c r="L117" s="1">
        <v>15</v>
      </c>
      <c r="M117" s="1">
        <v>45</v>
      </c>
      <c r="N117" s="1">
        <v>0</v>
      </c>
      <c r="O117" s="1" t="s">
        <v>14</v>
      </c>
      <c r="P117" s="1">
        <v>40</v>
      </c>
      <c r="Q117" s="1" t="s">
        <v>45</v>
      </c>
      <c r="R117" s="1">
        <v>110</v>
      </c>
      <c r="S117" s="1">
        <v>110</v>
      </c>
      <c r="T117" s="1">
        <v>1</v>
      </c>
      <c r="U117" s="1">
        <v>0.75</v>
      </c>
      <c r="V117" s="1">
        <v>1.1000000000000001</v>
      </c>
      <c r="W117" s="1">
        <v>0.75</v>
      </c>
      <c r="X117" s="1" t="s">
        <v>1151</v>
      </c>
      <c r="Y117" s="1"/>
      <c r="Z117" s="1"/>
      <c r="AA117" s="1"/>
      <c r="AB117" s="28">
        <f>_xlfn.IFNA(VLOOKUP(D117,附件!$B$19:$C$21,2,FALSE)+附件!$C$23,0)+T117+J117*((200/(附件!$C$25+100))^0.5)</f>
        <v>8.9500000000000011</v>
      </c>
      <c r="AC117" s="28">
        <f t="shared" si="12"/>
        <v>33.519553072625698</v>
      </c>
      <c r="AD117" s="28">
        <f t="shared" si="13"/>
        <v>36.871508379888269</v>
      </c>
      <c r="AE117" s="28">
        <f t="shared" si="14"/>
        <v>330</v>
      </c>
      <c r="AF117" s="28">
        <f t="shared" si="15"/>
        <v>27.653631284916202</v>
      </c>
      <c r="AG117" s="28">
        <f t="shared" si="16"/>
        <v>40.5586592178771</v>
      </c>
      <c r="AH117" s="28">
        <f t="shared" si="17"/>
        <v>27.653631284916202</v>
      </c>
      <c r="AI117" s="28">
        <f>AF117*附件!$C$32+AG117*附件!$C$33+AH117*附件!$C$34</f>
        <v>32.815642458100555</v>
      </c>
      <c r="AJ117" s="28">
        <f>AF117*附件!$C$37+AG117*附件!$C$38+AH117*附件!$C$39</f>
        <v>32.815642458100562</v>
      </c>
      <c r="AK117" s="28">
        <f>AF117*附件!$C$42+AG117*附件!$C$43+AH117*附件!$C$44</f>
        <v>32.815642458100562</v>
      </c>
    </row>
    <row r="118" spans="1:37" ht="23.25" customHeight="1" x14ac:dyDescent="0.2">
      <c r="A118" s="22">
        <v>11200</v>
      </c>
      <c r="B118" s="29" t="s">
        <v>954</v>
      </c>
      <c r="C118" s="1" t="s">
        <v>923</v>
      </c>
      <c r="D118" s="1" t="s">
        <v>917</v>
      </c>
      <c r="E118" s="1">
        <v>13</v>
      </c>
      <c r="F118" s="1">
        <v>4</v>
      </c>
      <c r="G118" s="1">
        <v>15</v>
      </c>
      <c r="H118" s="1">
        <v>4</v>
      </c>
      <c r="I118" s="1">
        <v>1.86</v>
      </c>
      <c r="J118" s="1">
        <v>1.53</v>
      </c>
      <c r="K118" s="1">
        <v>50</v>
      </c>
      <c r="L118" s="1">
        <v>0</v>
      </c>
      <c r="M118" s="1">
        <v>20</v>
      </c>
      <c r="N118" s="1">
        <v>25</v>
      </c>
      <c r="O118" s="1" t="s">
        <v>14</v>
      </c>
      <c r="P118" s="1">
        <v>360</v>
      </c>
      <c r="Q118" s="1" t="s">
        <v>21</v>
      </c>
      <c r="R118" s="1">
        <v>110</v>
      </c>
      <c r="S118" s="1">
        <v>130</v>
      </c>
      <c r="T118" s="1">
        <v>0.1</v>
      </c>
      <c r="U118" s="1">
        <v>1.2</v>
      </c>
      <c r="V118" s="1">
        <v>0.6</v>
      </c>
      <c r="W118" s="1">
        <v>0.6</v>
      </c>
      <c r="X118" s="1" t="s">
        <v>1147</v>
      </c>
      <c r="Y118" s="1"/>
      <c r="Z118" s="1"/>
      <c r="AA118" s="1"/>
      <c r="AB118" s="28">
        <f>_xlfn.IFNA(VLOOKUP(D118,附件!$B$19:$C$21,2,FALSE)+附件!$C$23,0)+T118+J118*((200/(附件!$C$25+100))^0.5)</f>
        <v>1.8900000000000001</v>
      </c>
      <c r="AC118" s="28">
        <f t="shared" si="12"/>
        <v>31.746031746031743</v>
      </c>
      <c r="AD118" s="28">
        <f t="shared" si="13"/>
        <v>41.269841269841265</v>
      </c>
      <c r="AE118" s="28">
        <f t="shared" si="14"/>
        <v>78</v>
      </c>
      <c r="AF118" s="28">
        <f t="shared" si="15"/>
        <v>49.523809523809518</v>
      </c>
      <c r="AG118" s="28">
        <f t="shared" si="16"/>
        <v>24.761904761904759</v>
      </c>
      <c r="AH118" s="28">
        <f t="shared" si="17"/>
        <v>24.761904761904759</v>
      </c>
      <c r="AI118" s="28">
        <f>AF118*附件!$C$32+AG118*附件!$C$33+AH118*附件!$C$34</f>
        <v>32.19047619047619</v>
      </c>
      <c r="AJ118" s="28">
        <f>AF118*附件!$C$37+AG118*附件!$C$38+AH118*附件!$C$39</f>
        <v>37.142857142857139</v>
      </c>
      <c r="AK118" s="28">
        <f>AF118*附件!$C$42+AG118*附件!$C$43+AH118*附件!$C$44</f>
        <v>27.238095238095237</v>
      </c>
    </row>
    <row r="119" spans="1:37" ht="23.25" customHeight="1" x14ac:dyDescent="0.2">
      <c r="A119" s="22">
        <v>11200</v>
      </c>
      <c r="B119" s="29" t="s">
        <v>1041</v>
      </c>
      <c r="C119" s="1" t="s">
        <v>923</v>
      </c>
      <c r="D119" s="1" t="s">
        <v>917</v>
      </c>
      <c r="E119" s="1">
        <v>13</v>
      </c>
      <c r="F119" s="1">
        <v>4</v>
      </c>
      <c r="G119" s="1">
        <v>15</v>
      </c>
      <c r="H119" s="1">
        <v>4</v>
      </c>
      <c r="I119" s="1">
        <v>1.86</v>
      </c>
      <c r="J119" s="1">
        <v>1.53</v>
      </c>
      <c r="K119" s="1">
        <v>50</v>
      </c>
      <c r="L119" s="1">
        <v>0</v>
      </c>
      <c r="M119" s="1">
        <v>20</v>
      </c>
      <c r="N119" s="1">
        <v>25</v>
      </c>
      <c r="O119" s="1" t="s">
        <v>14</v>
      </c>
      <c r="P119" s="1">
        <v>360</v>
      </c>
      <c r="Q119" s="1" t="s">
        <v>21</v>
      </c>
      <c r="R119" s="1">
        <v>110</v>
      </c>
      <c r="S119" s="1">
        <v>110</v>
      </c>
      <c r="T119" s="1">
        <v>0.1</v>
      </c>
      <c r="U119" s="1">
        <v>1.2</v>
      </c>
      <c r="V119" s="1">
        <v>0.6</v>
      </c>
      <c r="W119" s="1">
        <v>0.6</v>
      </c>
      <c r="X119" s="1" t="s">
        <v>1147</v>
      </c>
      <c r="Y119" s="1"/>
      <c r="Z119" s="1"/>
      <c r="AA119" s="1"/>
      <c r="AB119" s="28">
        <f>_xlfn.IFNA(VLOOKUP(D119,附件!$B$19:$C$21,2,FALSE)+附件!$C$23,0)+T119+J119*((200/(附件!$C$25+100))^0.5)</f>
        <v>1.8900000000000001</v>
      </c>
      <c r="AC119" s="28">
        <f t="shared" si="12"/>
        <v>31.746031746031743</v>
      </c>
      <c r="AD119" s="28">
        <f t="shared" si="13"/>
        <v>34.920634920634917</v>
      </c>
      <c r="AE119" s="28">
        <f t="shared" si="14"/>
        <v>66</v>
      </c>
      <c r="AF119" s="28">
        <f t="shared" si="15"/>
        <v>41.904761904761898</v>
      </c>
      <c r="AG119" s="28">
        <f t="shared" si="16"/>
        <v>20.952380952380949</v>
      </c>
      <c r="AH119" s="28">
        <f t="shared" si="17"/>
        <v>20.952380952380949</v>
      </c>
      <c r="AI119" s="28">
        <f>AF119*附件!$C$32+AG119*附件!$C$33+AH119*附件!$C$34</f>
        <v>27.238095238095234</v>
      </c>
      <c r="AJ119" s="28">
        <f>AF119*附件!$C$37+AG119*附件!$C$38+AH119*附件!$C$39</f>
        <v>31.428571428571423</v>
      </c>
      <c r="AK119" s="28">
        <f>AF119*附件!$C$42+AG119*附件!$C$43+AH119*附件!$C$44</f>
        <v>23.047619047619044</v>
      </c>
    </row>
    <row r="120" spans="1:37" ht="23.25" customHeight="1" x14ac:dyDescent="0.2">
      <c r="A120" s="22">
        <v>14000</v>
      </c>
      <c r="B120" s="29" t="s">
        <v>955</v>
      </c>
      <c r="C120" s="1" t="s">
        <v>923</v>
      </c>
      <c r="D120" s="1" t="s">
        <v>920</v>
      </c>
      <c r="E120" s="1">
        <v>13</v>
      </c>
      <c r="F120" s="1">
        <v>44</v>
      </c>
      <c r="G120" s="1">
        <v>92</v>
      </c>
      <c r="H120" s="1">
        <v>3</v>
      </c>
      <c r="I120" s="1">
        <v>20.260000000000002</v>
      </c>
      <c r="J120" s="1">
        <v>16.21</v>
      </c>
      <c r="K120" s="1">
        <v>80</v>
      </c>
      <c r="L120" s="1">
        <v>0</v>
      </c>
      <c r="M120" s="1">
        <v>45</v>
      </c>
      <c r="N120" s="1">
        <v>0</v>
      </c>
      <c r="O120" s="1" t="s">
        <v>40</v>
      </c>
      <c r="P120" s="1">
        <v>50</v>
      </c>
      <c r="Q120" s="1" t="s">
        <v>15</v>
      </c>
      <c r="R120" s="1">
        <v>105</v>
      </c>
      <c r="S120" s="1">
        <v>124</v>
      </c>
      <c r="T120" s="1">
        <v>0</v>
      </c>
      <c r="U120" s="1">
        <v>0.7</v>
      </c>
      <c r="V120" s="1">
        <v>1</v>
      </c>
      <c r="W120" s="1">
        <v>0.9</v>
      </c>
      <c r="X120" s="1" t="s">
        <v>1147</v>
      </c>
      <c r="Y120" s="1"/>
      <c r="Z120" s="1"/>
      <c r="AA120" s="16"/>
      <c r="AB120" s="28">
        <f>_xlfn.IFNA(VLOOKUP(D120,附件!$B$19:$C$21,2,FALSE)+附件!$C$23,0)+T120+J120*((200/(附件!$C$25+100))^0.5)</f>
        <v>16.21</v>
      </c>
      <c r="AC120" s="28">
        <f t="shared" si="12"/>
        <v>17.026526835286859</v>
      </c>
      <c r="AD120" s="28">
        <f t="shared" si="13"/>
        <v>21.112893275755706</v>
      </c>
      <c r="AE120" s="28">
        <f t="shared" si="14"/>
        <v>342.24</v>
      </c>
      <c r="AF120" s="28">
        <f t="shared" si="15"/>
        <v>14.779025293028994</v>
      </c>
      <c r="AG120" s="28">
        <f t="shared" si="16"/>
        <v>21.112893275755706</v>
      </c>
      <c r="AH120" s="28">
        <f t="shared" si="17"/>
        <v>19.001603948180136</v>
      </c>
      <c r="AI120" s="28">
        <f>AF120*附件!$C$32+AG120*附件!$C$33+AH120*附件!$C$34</f>
        <v>18.579346082665023</v>
      </c>
      <c r="AJ120" s="28">
        <f>AF120*附件!$C$37+AG120*附件!$C$38+AH120*附件!$C$39</f>
        <v>17.734830351634795</v>
      </c>
      <c r="AK120" s="28">
        <f>AF120*附件!$C$42+AG120*附件!$C$43+AH120*附件!$C$44</f>
        <v>19.423861813695254</v>
      </c>
    </row>
    <row r="121" spans="1:37" ht="23.25" customHeight="1" x14ac:dyDescent="0.2">
      <c r="A121" s="22">
        <v>14000</v>
      </c>
      <c r="B121" s="29" t="s">
        <v>1042</v>
      </c>
      <c r="C121" s="1" t="s">
        <v>923</v>
      </c>
      <c r="D121" s="1" t="s">
        <v>920</v>
      </c>
      <c r="E121" s="1">
        <v>13</v>
      </c>
      <c r="F121" s="1">
        <v>44</v>
      </c>
      <c r="G121" s="1">
        <v>92</v>
      </c>
      <c r="H121" s="1">
        <v>3</v>
      </c>
      <c r="I121" s="1">
        <v>20.260000000000002</v>
      </c>
      <c r="J121" s="1">
        <v>16.21</v>
      </c>
      <c r="K121" s="1">
        <v>80</v>
      </c>
      <c r="L121" s="1">
        <v>0</v>
      </c>
      <c r="M121" s="1">
        <v>45</v>
      </c>
      <c r="N121" s="1">
        <v>0</v>
      </c>
      <c r="O121" s="1" t="s">
        <v>40</v>
      </c>
      <c r="P121" s="1">
        <v>50</v>
      </c>
      <c r="Q121" s="1" t="s">
        <v>15</v>
      </c>
      <c r="R121" s="1">
        <v>105</v>
      </c>
      <c r="S121" s="1">
        <v>105</v>
      </c>
      <c r="T121" s="1">
        <v>0</v>
      </c>
      <c r="U121" s="1">
        <v>0.7</v>
      </c>
      <c r="V121" s="1">
        <v>1</v>
      </c>
      <c r="W121" s="1">
        <v>0.9</v>
      </c>
      <c r="X121" s="1" t="s">
        <v>1147</v>
      </c>
      <c r="Y121" s="1"/>
      <c r="Z121" s="1"/>
      <c r="AA121" s="1"/>
      <c r="AB121" s="28">
        <f>_xlfn.IFNA(VLOOKUP(D121,附件!$B$19:$C$21,2,FALSE)+附件!$C$23,0)+T121+J121*((200/(附件!$C$25+100))^0.5)</f>
        <v>16.21</v>
      </c>
      <c r="AC121" s="28">
        <f t="shared" si="12"/>
        <v>17.026526835286859</v>
      </c>
      <c r="AD121" s="28">
        <f t="shared" si="13"/>
        <v>17.8778531770512</v>
      </c>
      <c r="AE121" s="28">
        <f t="shared" si="14"/>
        <v>289.8</v>
      </c>
      <c r="AF121" s="28">
        <f t="shared" si="15"/>
        <v>12.514497223935839</v>
      </c>
      <c r="AG121" s="28">
        <f t="shared" si="16"/>
        <v>17.8778531770512</v>
      </c>
      <c r="AH121" s="28">
        <f t="shared" si="17"/>
        <v>16.090067859346082</v>
      </c>
      <c r="AI121" s="28">
        <f>AF121*附件!$C$32+AG121*附件!$C$33+AH121*附件!$C$34</f>
        <v>15.732510795805055</v>
      </c>
      <c r="AJ121" s="28">
        <f>AF121*附件!$C$37+AG121*附件!$C$38+AH121*附件!$C$39</f>
        <v>15.017396668723009</v>
      </c>
      <c r="AK121" s="28">
        <f>AF121*附件!$C$42+AG121*附件!$C$43+AH121*附件!$C$44</f>
        <v>16.447624922887108</v>
      </c>
    </row>
    <row r="122" spans="1:37" ht="23.25" customHeight="1" x14ac:dyDescent="0.2">
      <c r="A122" s="22">
        <v>31180</v>
      </c>
      <c r="B122" s="29" t="s">
        <v>956</v>
      </c>
      <c r="C122" s="1" t="s">
        <v>921</v>
      </c>
      <c r="D122" s="1" t="s">
        <v>917</v>
      </c>
      <c r="E122" s="1">
        <v>11</v>
      </c>
      <c r="F122" s="1">
        <v>4</v>
      </c>
      <c r="G122" s="1">
        <v>11</v>
      </c>
      <c r="H122" s="1">
        <v>3</v>
      </c>
      <c r="I122" s="1">
        <v>1.25</v>
      </c>
      <c r="J122" s="1">
        <v>1.01</v>
      </c>
      <c r="K122" s="1">
        <v>50</v>
      </c>
      <c r="L122" s="1">
        <v>25</v>
      </c>
      <c r="M122" s="1">
        <v>10</v>
      </c>
      <c r="N122" s="1">
        <v>15</v>
      </c>
      <c r="O122" s="1" t="s">
        <v>14</v>
      </c>
      <c r="P122" s="1">
        <v>360</v>
      </c>
      <c r="Q122" s="1" t="s">
        <v>21</v>
      </c>
      <c r="R122" s="1">
        <v>120</v>
      </c>
      <c r="S122" s="1">
        <v>125</v>
      </c>
      <c r="T122" s="1">
        <v>0.3</v>
      </c>
      <c r="U122" s="1">
        <v>1.2</v>
      </c>
      <c r="V122" s="1">
        <v>0.6</v>
      </c>
      <c r="W122" s="1">
        <v>0.6</v>
      </c>
      <c r="X122" s="1" t="s">
        <v>1152</v>
      </c>
      <c r="Y122" s="1"/>
      <c r="Z122" s="1"/>
      <c r="AA122" s="1"/>
      <c r="AB122" s="28">
        <f>_xlfn.IFNA(VLOOKUP(D122,附件!$B$19:$C$21,2,FALSE)+附件!$C$23,0)+T122+J122*((200/(附件!$C$25+100))^0.5)</f>
        <v>1.57</v>
      </c>
      <c r="AC122" s="28">
        <f t="shared" si="12"/>
        <v>21.019108280254777</v>
      </c>
      <c r="AD122" s="28">
        <f t="shared" si="13"/>
        <v>26.273885350318469</v>
      </c>
      <c r="AE122" s="28">
        <f t="shared" si="14"/>
        <v>41.25</v>
      </c>
      <c r="AF122" s="28">
        <f t="shared" si="15"/>
        <v>31.528662420382162</v>
      </c>
      <c r="AG122" s="28">
        <f t="shared" si="16"/>
        <v>15.764331210191081</v>
      </c>
      <c r="AH122" s="28">
        <f t="shared" si="17"/>
        <v>15.764331210191081</v>
      </c>
      <c r="AI122" s="28">
        <f>AF122*附件!$C$32+AG122*附件!$C$33+AH122*附件!$C$34</f>
        <v>20.493630573248403</v>
      </c>
      <c r="AJ122" s="28">
        <f>AF122*附件!$C$37+AG122*附件!$C$38+AH122*附件!$C$39</f>
        <v>23.646496815286621</v>
      </c>
      <c r="AK122" s="28">
        <f>AF122*附件!$C$42+AG122*附件!$C$43+AH122*附件!$C$44</f>
        <v>17.340764331210188</v>
      </c>
    </row>
    <row r="123" spans="1:37" ht="23.25" customHeight="1" x14ac:dyDescent="0.2">
      <c r="A123" s="22">
        <v>31180</v>
      </c>
      <c r="B123" s="29" t="s">
        <v>1043</v>
      </c>
      <c r="C123" s="1" t="s">
        <v>921</v>
      </c>
      <c r="D123" s="1" t="s">
        <v>917</v>
      </c>
      <c r="E123" s="1">
        <v>11</v>
      </c>
      <c r="F123" s="1">
        <v>4</v>
      </c>
      <c r="G123" s="1">
        <v>11</v>
      </c>
      <c r="H123" s="1">
        <v>3</v>
      </c>
      <c r="I123" s="1">
        <v>1.25</v>
      </c>
      <c r="J123" s="1">
        <v>1.01</v>
      </c>
      <c r="K123" s="1">
        <v>50</v>
      </c>
      <c r="L123" s="1">
        <v>25</v>
      </c>
      <c r="M123" s="1">
        <v>10</v>
      </c>
      <c r="N123" s="1">
        <v>15</v>
      </c>
      <c r="O123" s="1" t="s">
        <v>14</v>
      </c>
      <c r="P123" s="1">
        <v>360</v>
      </c>
      <c r="Q123" s="1" t="s">
        <v>21</v>
      </c>
      <c r="R123" s="1">
        <v>120</v>
      </c>
      <c r="S123" s="1">
        <v>120</v>
      </c>
      <c r="T123" s="1">
        <v>0.3</v>
      </c>
      <c r="U123" s="1">
        <v>1.2</v>
      </c>
      <c r="V123" s="1">
        <v>0.6</v>
      </c>
      <c r="W123" s="1">
        <v>0.6</v>
      </c>
      <c r="X123" s="1" t="s">
        <v>1152</v>
      </c>
      <c r="Y123" s="1"/>
      <c r="Z123" s="1"/>
      <c r="AA123" s="16"/>
      <c r="AB123" s="28">
        <f>_xlfn.IFNA(VLOOKUP(D123,附件!$B$19:$C$21,2,FALSE)+附件!$C$23,0)+T123+J123*((200/(附件!$C$25+100))^0.5)</f>
        <v>1.57</v>
      </c>
      <c r="AC123" s="28">
        <f t="shared" si="12"/>
        <v>21.019108280254777</v>
      </c>
      <c r="AD123" s="28">
        <f t="shared" si="13"/>
        <v>25.222929936305732</v>
      </c>
      <c r="AE123" s="28">
        <f t="shared" si="14"/>
        <v>39.6</v>
      </c>
      <c r="AF123" s="28">
        <f t="shared" si="15"/>
        <v>30.267515923566876</v>
      </c>
      <c r="AG123" s="28">
        <f t="shared" si="16"/>
        <v>15.133757961783438</v>
      </c>
      <c r="AH123" s="28">
        <f t="shared" si="17"/>
        <v>15.133757961783438</v>
      </c>
      <c r="AI123" s="28">
        <f>AF123*附件!$C$32+AG123*附件!$C$33+AH123*附件!$C$34</f>
        <v>19.673885350318468</v>
      </c>
      <c r="AJ123" s="28">
        <f>AF123*附件!$C$37+AG123*附件!$C$38+AH123*附件!$C$39</f>
        <v>22.700636942675157</v>
      </c>
      <c r="AK123" s="28">
        <f>AF123*附件!$C$42+AG123*附件!$C$43+AH123*附件!$C$44</f>
        <v>16.647133757961782</v>
      </c>
    </row>
    <row r="124" spans="1:37" ht="23.25" customHeight="1" x14ac:dyDescent="0.2">
      <c r="A124" s="22">
        <v>24100</v>
      </c>
      <c r="B124" s="29" t="s">
        <v>91</v>
      </c>
      <c r="C124" s="1" t="s">
        <v>921</v>
      </c>
      <c r="D124" s="1" t="s">
        <v>920</v>
      </c>
      <c r="E124" s="1">
        <v>11</v>
      </c>
      <c r="F124" s="1">
        <v>56</v>
      </c>
      <c r="G124" s="1">
        <v>128</v>
      </c>
      <c r="H124" s="1">
        <v>2</v>
      </c>
      <c r="I124" s="1">
        <v>23.39</v>
      </c>
      <c r="J124" s="1">
        <v>18.72</v>
      </c>
      <c r="K124" s="1">
        <v>80</v>
      </c>
      <c r="L124" s="1">
        <v>0</v>
      </c>
      <c r="M124" s="1">
        <v>25</v>
      </c>
      <c r="N124" s="1">
        <v>0</v>
      </c>
      <c r="O124" s="1" t="s">
        <v>40</v>
      </c>
      <c r="P124" s="1">
        <v>50</v>
      </c>
      <c r="Q124" s="1" t="s">
        <v>45</v>
      </c>
      <c r="R124" s="1">
        <v>110</v>
      </c>
      <c r="S124" s="1">
        <v>114</v>
      </c>
      <c r="T124" s="1">
        <v>0</v>
      </c>
      <c r="U124" s="1">
        <v>0.45</v>
      </c>
      <c r="V124" s="1">
        <v>1.3</v>
      </c>
      <c r="W124" s="1">
        <v>1.1000000000000001</v>
      </c>
      <c r="X124" s="1" t="s">
        <v>1146</v>
      </c>
      <c r="Y124" s="1"/>
      <c r="Z124" s="1"/>
      <c r="AA124" s="1"/>
      <c r="AB124" s="28">
        <f>_xlfn.IFNA(VLOOKUP(D124,附件!$B$19:$C$21,2,FALSE)+附件!$C$23,0)+T124+J124*((200/(附件!$C$25+100))^0.5)</f>
        <v>18.72</v>
      </c>
      <c r="AC124" s="28">
        <f t="shared" si="12"/>
        <v>13.675213675213676</v>
      </c>
      <c r="AD124" s="28">
        <f t="shared" si="13"/>
        <v>15.589743589743591</v>
      </c>
      <c r="AE124" s="28">
        <f t="shared" si="14"/>
        <v>291.83999999999997</v>
      </c>
      <c r="AF124" s="28">
        <f t="shared" si="15"/>
        <v>7.0153846153846162</v>
      </c>
      <c r="AG124" s="28">
        <f t="shared" si="16"/>
        <v>20.266666666666669</v>
      </c>
      <c r="AH124" s="28">
        <f t="shared" si="17"/>
        <v>17.148717948717952</v>
      </c>
      <c r="AI124" s="28">
        <f>AF124*附件!$C$32+AG124*附件!$C$33+AH124*附件!$C$34</f>
        <v>15.355897435897436</v>
      </c>
      <c r="AJ124" s="28">
        <f>AF124*附件!$C$37+AG124*附件!$C$38+AH124*附件!$C$39</f>
        <v>13.329230769230771</v>
      </c>
      <c r="AK124" s="28">
        <f>AF124*附件!$C$42+AG124*附件!$C$43+AH124*附件!$C$44</f>
        <v>17.382564102564103</v>
      </c>
    </row>
    <row r="125" spans="1:37" ht="23.25" customHeight="1" x14ac:dyDescent="0.2">
      <c r="A125" s="22">
        <v>24100</v>
      </c>
      <c r="B125" s="29" t="s">
        <v>1044</v>
      </c>
      <c r="C125" s="1" t="s">
        <v>921</v>
      </c>
      <c r="D125" s="1" t="s">
        <v>920</v>
      </c>
      <c r="E125" s="1">
        <v>11</v>
      </c>
      <c r="F125" s="1">
        <v>56</v>
      </c>
      <c r="G125" s="1">
        <v>128</v>
      </c>
      <c r="H125" s="1">
        <v>2</v>
      </c>
      <c r="I125" s="1">
        <v>23.39</v>
      </c>
      <c r="J125" s="1">
        <v>18.72</v>
      </c>
      <c r="K125" s="1">
        <v>80</v>
      </c>
      <c r="L125" s="1">
        <v>0</v>
      </c>
      <c r="M125" s="1">
        <v>25</v>
      </c>
      <c r="N125" s="1">
        <v>0</v>
      </c>
      <c r="O125" s="1" t="s">
        <v>40</v>
      </c>
      <c r="P125" s="1">
        <v>50</v>
      </c>
      <c r="Q125" s="1" t="s">
        <v>45</v>
      </c>
      <c r="R125" s="1">
        <v>110</v>
      </c>
      <c r="S125" s="1">
        <v>110</v>
      </c>
      <c r="T125" s="1">
        <v>0</v>
      </c>
      <c r="U125" s="1">
        <v>0.45</v>
      </c>
      <c r="V125" s="1">
        <v>1.3</v>
      </c>
      <c r="W125" s="1">
        <v>1.1000000000000001</v>
      </c>
      <c r="X125" s="1" t="s">
        <v>1146</v>
      </c>
      <c r="Y125" s="1"/>
      <c r="Z125" s="1"/>
      <c r="AA125" s="1"/>
      <c r="AB125" s="28">
        <f>_xlfn.IFNA(VLOOKUP(D125,附件!$B$19:$C$21,2,FALSE)+附件!$C$23,0)+T125+J125*((200/(附件!$C$25+100))^0.5)</f>
        <v>18.72</v>
      </c>
      <c r="AC125" s="28">
        <f t="shared" si="12"/>
        <v>13.675213675213676</v>
      </c>
      <c r="AD125" s="28">
        <f t="shared" si="13"/>
        <v>15.042735042735044</v>
      </c>
      <c r="AE125" s="28">
        <f t="shared" si="14"/>
        <v>281.60000000000002</v>
      </c>
      <c r="AF125" s="28">
        <f t="shared" si="15"/>
        <v>6.7692307692307701</v>
      </c>
      <c r="AG125" s="28">
        <f t="shared" si="16"/>
        <v>19.555555555555557</v>
      </c>
      <c r="AH125" s="28">
        <f t="shared" si="17"/>
        <v>16.547008547008549</v>
      </c>
      <c r="AI125" s="28">
        <f>AF125*附件!$C$32+AG125*附件!$C$33+AH125*附件!$C$34</f>
        <v>14.817094017094018</v>
      </c>
      <c r="AJ125" s="28">
        <f>AF125*附件!$C$37+AG125*附件!$C$38+AH125*附件!$C$39</f>
        <v>12.861538461538462</v>
      </c>
      <c r="AK125" s="28">
        <f>AF125*附件!$C$42+AG125*附件!$C$43+AH125*附件!$C$44</f>
        <v>16.772649572649573</v>
      </c>
    </row>
    <row r="126" spans="1:37" ht="23.25" customHeight="1" x14ac:dyDescent="0.2">
      <c r="A126" s="22">
        <v>7000</v>
      </c>
      <c r="B126" s="29" t="s">
        <v>847</v>
      </c>
      <c r="C126" s="1" t="s">
        <v>916</v>
      </c>
      <c r="D126" s="1" t="s">
        <v>925</v>
      </c>
      <c r="E126" s="1">
        <v>7</v>
      </c>
      <c r="F126" s="1">
        <v>20</v>
      </c>
      <c r="G126" s="1">
        <v>34</v>
      </c>
      <c r="H126" s="1">
        <v>3</v>
      </c>
      <c r="I126" s="1">
        <v>2.81</v>
      </c>
      <c r="J126" s="1">
        <v>2.4300000000000002</v>
      </c>
      <c r="K126" s="1">
        <v>55</v>
      </c>
      <c r="L126" s="1">
        <v>40</v>
      </c>
      <c r="M126" s="1">
        <v>12</v>
      </c>
      <c r="N126" s="1">
        <v>0</v>
      </c>
      <c r="O126" s="1" t="s">
        <v>65</v>
      </c>
      <c r="P126" s="1">
        <v>120</v>
      </c>
      <c r="Q126" s="1" t="s">
        <v>15</v>
      </c>
      <c r="R126" s="1">
        <v>110</v>
      </c>
      <c r="S126" s="1">
        <v>114</v>
      </c>
      <c r="T126" s="1">
        <v>0.4</v>
      </c>
      <c r="U126" s="1">
        <v>1</v>
      </c>
      <c r="V126" s="1">
        <v>0.75</v>
      </c>
      <c r="W126" s="1">
        <v>0.4</v>
      </c>
      <c r="X126" s="1" t="s">
        <v>1149</v>
      </c>
      <c r="Y126" s="1"/>
      <c r="Z126" s="1"/>
      <c r="AA126" s="1"/>
      <c r="AB126" s="28">
        <f>_xlfn.IFNA(VLOOKUP(D126,附件!$B$19:$C$21,2,FALSE)+附件!$C$23,0)+T126+J126*((200/(附件!$C$25+100))^0.5)</f>
        <v>3.1100000000000003</v>
      </c>
      <c r="AC126" s="28">
        <f t="shared" si="12"/>
        <v>32.797427652733113</v>
      </c>
      <c r="AD126" s="28">
        <f t="shared" si="13"/>
        <v>37.389067524115745</v>
      </c>
      <c r="AE126" s="28">
        <f t="shared" si="14"/>
        <v>116.28</v>
      </c>
      <c r="AF126" s="28">
        <f t="shared" si="15"/>
        <v>37.389067524115745</v>
      </c>
      <c r="AG126" s="28">
        <f t="shared" si="16"/>
        <v>28.041800643086809</v>
      </c>
      <c r="AH126" s="28">
        <f t="shared" si="17"/>
        <v>14.9556270096463</v>
      </c>
      <c r="AI126" s="28">
        <f>AF126*附件!$C$32+AG126*附件!$C$33+AH126*附件!$C$34</f>
        <v>26.920128617363336</v>
      </c>
      <c r="AJ126" s="28">
        <f>AF126*附件!$C$37+AG126*附件!$C$38+AH126*附件!$C$39</f>
        <v>31.406816720257229</v>
      </c>
      <c r="AK126" s="28">
        <f>AF126*附件!$C$42+AG126*附件!$C$43+AH126*附件!$C$44</f>
        <v>22.433440514469449</v>
      </c>
    </row>
    <row r="127" spans="1:37" ht="23.25" customHeight="1" x14ac:dyDescent="0.2">
      <c r="A127" s="22">
        <v>22100</v>
      </c>
      <c r="B127" s="29" t="s">
        <v>82</v>
      </c>
      <c r="C127" s="1" t="s">
        <v>916</v>
      </c>
      <c r="D127" s="1" t="s">
        <v>925</v>
      </c>
      <c r="E127" s="1">
        <v>6</v>
      </c>
      <c r="F127" s="1">
        <v>9</v>
      </c>
      <c r="G127" s="1">
        <v>15</v>
      </c>
      <c r="H127" s="1">
        <v>4</v>
      </c>
      <c r="I127" s="1">
        <v>4.0999999999999996</v>
      </c>
      <c r="J127" s="1">
        <v>3.78</v>
      </c>
      <c r="K127" s="1">
        <v>55</v>
      </c>
      <c r="L127" s="1">
        <v>28</v>
      </c>
      <c r="M127" s="1">
        <v>12</v>
      </c>
      <c r="N127" s="1">
        <v>0</v>
      </c>
      <c r="O127" s="1" t="s">
        <v>14</v>
      </c>
      <c r="P127" s="1">
        <v>120</v>
      </c>
      <c r="Q127" s="1" t="s">
        <v>45</v>
      </c>
      <c r="R127" s="1">
        <v>110</v>
      </c>
      <c r="S127" s="1">
        <v>110</v>
      </c>
      <c r="T127" s="1">
        <v>0</v>
      </c>
      <c r="U127" s="1">
        <v>1</v>
      </c>
      <c r="V127" s="1">
        <v>0.8</v>
      </c>
      <c r="W127" s="1">
        <v>0.6</v>
      </c>
      <c r="X127" s="1" t="s">
        <v>1146</v>
      </c>
      <c r="Y127" s="1"/>
      <c r="Z127" s="1"/>
      <c r="AA127" s="1"/>
      <c r="AB127" s="28">
        <f>_xlfn.IFNA(VLOOKUP(D127,附件!$B$19:$C$21,2,FALSE)+附件!$C$23,0)+T127+J127*((200/(附件!$C$25+100))^0.5)</f>
        <v>4.0599999999999996</v>
      </c>
      <c r="AC127" s="28">
        <f t="shared" si="12"/>
        <v>14.77832512315271</v>
      </c>
      <c r="AD127" s="28">
        <f t="shared" si="13"/>
        <v>16.256157635467979</v>
      </c>
      <c r="AE127" s="28">
        <f t="shared" si="14"/>
        <v>66</v>
      </c>
      <c r="AF127" s="28">
        <f t="shared" si="15"/>
        <v>16.256157635467979</v>
      </c>
      <c r="AG127" s="28">
        <f t="shared" si="16"/>
        <v>13.004926108374384</v>
      </c>
      <c r="AH127" s="28">
        <f t="shared" si="17"/>
        <v>9.7536945812807865</v>
      </c>
      <c r="AI127" s="28">
        <f>AF127*附件!$C$32+AG127*附件!$C$33+AH127*附件!$C$34</f>
        <v>13.004926108374384</v>
      </c>
      <c r="AJ127" s="28">
        <f>AF127*附件!$C$37+AG127*附件!$C$38+AH127*附件!$C$39</f>
        <v>14.305418719211822</v>
      </c>
      <c r="AK127" s="28">
        <f>AF127*附件!$C$42+AG127*附件!$C$43+AH127*附件!$C$44</f>
        <v>11.704433497536947</v>
      </c>
    </row>
    <row r="128" spans="1:37" ht="23.25" customHeight="1" x14ac:dyDescent="0.2">
      <c r="A128" s="22">
        <v>85120</v>
      </c>
      <c r="B128" s="29" t="s">
        <v>957</v>
      </c>
      <c r="C128" s="1" t="s">
        <v>923</v>
      </c>
      <c r="D128" s="1" t="s">
        <v>925</v>
      </c>
      <c r="E128" s="1">
        <v>13</v>
      </c>
      <c r="F128" s="1">
        <v>7</v>
      </c>
      <c r="G128" s="1">
        <v>16</v>
      </c>
      <c r="H128" s="1">
        <v>6</v>
      </c>
      <c r="I128" s="1">
        <v>4.1900000000000004</v>
      </c>
      <c r="J128" s="1">
        <v>3.56</v>
      </c>
      <c r="K128" s="1">
        <v>55</v>
      </c>
      <c r="L128" s="1">
        <v>18</v>
      </c>
      <c r="M128" s="1">
        <v>45</v>
      </c>
      <c r="N128" s="1">
        <v>0</v>
      </c>
      <c r="O128" s="1" t="s">
        <v>14</v>
      </c>
      <c r="P128" s="1">
        <v>110</v>
      </c>
      <c r="Q128" s="1" t="s">
        <v>21</v>
      </c>
      <c r="R128" s="1">
        <v>105</v>
      </c>
      <c r="S128" s="1">
        <v>124</v>
      </c>
      <c r="T128" s="1">
        <v>0.15</v>
      </c>
      <c r="U128" s="1">
        <v>1.45</v>
      </c>
      <c r="V128" s="1">
        <v>1.05</v>
      </c>
      <c r="W128" s="1">
        <v>0.7</v>
      </c>
      <c r="X128" s="1" t="s">
        <v>1149</v>
      </c>
      <c r="Y128" s="1"/>
      <c r="Z128" s="1"/>
      <c r="AA128" s="1"/>
      <c r="AB128" s="28">
        <f>_xlfn.IFNA(VLOOKUP(D128,附件!$B$19:$C$21,2,FALSE)+附件!$C$23,0)+T128+J128*((200/(附件!$C$25+100))^0.5)</f>
        <v>3.99</v>
      </c>
      <c r="AC128" s="28">
        <f t="shared" si="12"/>
        <v>24.060150375939848</v>
      </c>
      <c r="AD128" s="28">
        <f t="shared" si="13"/>
        <v>29.834586466165412</v>
      </c>
      <c r="AE128" s="28">
        <f t="shared" si="14"/>
        <v>119.04</v>
      </c>
      <c r="AF128" s="28">
        <f t="shared" si="15"/>
        <v>43.260150375939844</v>
      </c>
      <c r="AG128" s="28">
        <f t="shared" si="16"/>
        <v>31.326315789473682</v>
      </c>
      <c r="AH128" s="28">
        <f t="shared" si="17"/>
        <v>20.884210526315787</v>
      </c>
      <c r="AI128" s="28">
        <f>AF128*附件!$C$32+AG128*附件!$C$33+AH128*附件!$C$34</f>
        <v>31.773834586466162</v>
      </c>
      <c r="AJ128" s="28">
        <f>AF128*附件!$C$37+AG128*附件!$C$38+AH128*附件!$C$39</f>
        <v>36.249022556390976</v>
      </c>
      <c r="AK128" s="28">
        <f>AF128*附件!$C$42+AG128*附件!$C$43+AH128*附件!$C$44</f>
        <v>27.298646616541347</v>
      </c>
    </row>
    <row r="129" spans="1:37" ht="23.25" customHeight="1" x14ac:dyDescent="0.2">
      <c r="A129" s="22">
        <v>85120</v>
      </c>
      <c r="B129" s="29" t="s">
        <v>1045</v>
      </c>
      <c r="C129" s="1" t="s">
        <v>923</v>
      </c>
      <c r="D129" s="1" t="s">
        <v>925</v>
      </c>
      <c r="E129" s="1">
        <v>13</v>
      </c>
      <c r="F129" s="1">
        <v>7</v>
      </c>
      <c r="G129" s="1">
        <v>16</v>
      </c>
      <c r="H129" s="1">
        <v>6</v>
      </c>
      <c r="I129" s="1">
        <v>4.1900000000000004</v>
      </c>
      <c r="J129" s="1">
        <v>3.56</v>
      </c>
      <c r="K129" s="1">
        <v>55</v>
      </c>
      <c r="L129" s="1">
        <v>18</v>
      </c>
      <c r="M129" s="1">
        <v>45</v>
      </c>
      <c r="N129" s="1">
        <v>0</v>
      </c>
      <c r="O129" s="1" t="s">
        <v>14</v>
      </c>
      <c r="P129" s="1">
        <v>110</v>
      </c>
      <c r="Q129" s="1" t="s">
        <v>21</v>
      </c>
      <c r="R129" s="1">
        <v>105</v>
      </c>
      <c r="S129" s="1">
        <v>105</v>
      </c>
      <c r="T129" s="1">
        <v>0.15</v>
      </c>
      <c r="U129" s="1">
        <v>1.45</v>
      </c>
      <c r="V129" s="1">
        <v>1.05</v>
      </c>
      <c r="W129" s="1">
        <v>0.7</v>
      </c>
      <c r="X129" s="1" t="s">
        <v>1149</v>
      </c>
      <c r="Y129" s="1"/>
      <c r="Z129" s="1"/>
      <c r="AA129" s="1"/>
      <c r="AB129" s="28">
        <f>_xlfn.IFNA(VLOOKUP(D129,附件!$B$19:$C$21,2,FALSE)+附件!$C$23,0)+T129+J129*((200/(附件!$C$25+100))^0.5)</f>
        <v>3.99</v>
      </c>
      <c r="AC129" s="28">
        <f t="shared" si="12"/>
        <v>24.060150375939848</v>
      </c>
      <c r="AD129" s="28">
        <f t="shared" si="13"/>
        <v>25.263157894736842</v>
      </c>
      <c r="AE129" s="28">
        <f t="shared" si="14"/>
        <v>100.8</v>
      </c>
      <c r="AF129" s="28">
        <f t="shared" si="15"/>
        <v>36.631578947368418</v>
      </c>
      <c r="AG129" s="28">
        <f t="shared" si="16"/>
        <v>26.526315789473685</v>
      </c>
      <c r="AH129" s="28">
        <f t="shared" si="17"/>
        <v>17.684210526315788</v>
      </c>
      <c r="AI129" s="28">
        <f>AF129*附件!$C$32+AG129*附件!$C$33+AH129*附件!$C$34</f>
        <v>26.905263157894737</v>
      </c>
      <c r="AJ129" s="28">
        <f>AF129*附件!$C$37+AG129*附件!$C$38+AH129*附件!$C$39</f>
        <v>30.694736842105261</v>
      </c>
      <c r="AK129" s="28">
        <f>AF129*附件!$C$42+AG129*附件!$C$43+AH129*附件!$C$44</f>
        <v>23.11578947368421</v>
      </c>
    </row>
    <row r="130" spans="1:37" ht="23.25" customHeight="1" x14ac:dyDescent="0.2">
      <c r="A130" s="22">
        <v>23100</v>
      </c>
      <c r="B130" s="29" t="s">
        <v>1068</v>
      </c>
      <c r="C130" s="1" t="s">
        <v>923</v>
      </c>
      <c r="D130" s="1" t="s">
        <v>930</v>
      </c>
      <c r="E130" s="1">
        <v>13</v>
      </c>
      <c r="F130" s="1">
        <v>35</v>
      </c>
      <c r="G130" s="1">
        <v>54</v>
      </c>
      <c r="H130" s="1">
        <v>4</v>
      </c>
      <c r="I130" s="1">
        <v>8.83</v>
      </c>
      <c r="J130" s="1">
        <v>6.17</v>
      </c>
      <c r="K130" s="1">
        <v>55</v>
      </c>
      <c r="L130" s="1">
        <v>18</v>
      </c>
      <c r="M130" s="1">
        <v>45</v>
      </c>
      <c r="N130" s="1">
        <v>0</v>
      </c>
      <c r="O130" s="1" t="s">
        <v>14</v>
      </c>
      <c r="P130" s="1">
        <v>38</v>
      </c>
      <c r="Q130" s="1" t="s">
        <v>15</v>
      </c>
      <c r="R130" s="1">
        <v>115</v>
      </c>
      <c r="S130" s="1">
        <v>115</v>
      </c>
      <c r="T130" s="1">
        <v>0.6</v>
      </c>
      <c r="U130" s="1">
        <v>1.1499999999999999</v>
      </c>
      <c r="V130" s="1">
        <v>1.1000000000000001</v>
      </c>
      <c r="W130" s="1">
        <v>0.9</v>
      </c>
      <c r="X130" s="1" t="s">
        <v>1146</v>
      </c>
      <c r="Y130" s="1"/>
      <c r="Z130" s="1"/>
      <c r="AA130" s="1"/>
      <c r="AB130" s="28">
        <f>_xlfn.IFNA(VLOOKUP(D130,附件!$B$19:$C$21,2,FALSE)+附件!$C$23,0)+T130+J130*((200/(附件!$C$25+100))^0.5)</f>
        <v>7.07</v>
      </c>
      <c r="AC130" s="28">
        <f t="shared" si="12"/>
        <v>30.551626591230551</v>
      </c>
      <c r="AD130" s="28">
        <f t="shared" si="13"/>
        <v>35.134370579915135</v>
      </c>
      <c r="AE130" s="28">
        <f t="shared" si="14"/>
        <v>248.4</v>
      </c>
      <c r="AF130" s="28">
        <f t="shared" si="15"/>
        <v>40.4045261669024</v>
      </c>
      <c r="AG130" s="28">
        <f t="shared" si="16"/>
        <v>38.647807637906652</v>
      </c>
      <c r="AH130" s="28">
        <f t="shared" si="17"/>
        <v>31.620933521923622</v>
      </c>
      <c r="AI130" s="28">
        <f>AF130*附件!$C$32+AG130*附件!$C$33+AH130*附件!$C$34</f>
        <v>37.066760961810466</v>
      </c>
      <c r="AJ130" s="28">
        <f>AF130*附件!$C$37+AG130*附件!$C$38+AH130*附件!$C$39</f>
        <v>38.823479490806228</v>
      </c>
      <c r="AK130" s="28">
        <f>AF130*附件!$C$42+AG130*附件!$C$43+AH130*附件!$C$44</f>
        <v>35.310042432814711</v>
      </c>
    </row>
    <row r="131" spans="1:37" ht="23.25" customHeight="1" x14ac:dyDescent="0.2">
      <c r="A131" s="22">
        <v>43000</v>
      </c>
      <c r="B131" s="29" t="s">
        <v>85</v>
      </c>
      <c r="C131" s="1" t="s">
        <v>921</v>
      </c>
      <c r="D131" s="1" t="s">
        <v>930</v>
      </c>
      <c r="E131" s="1">
        <v>10</v>
      </c>
      <c r="F131" s="1">
        <v>27</v>
      </c>
      <c r="G131" s="1">
        <v>47</v>
      </c>
      <c r="H131" s="1">
        <v>6</v>
      </c>
      <c r="I131" s="1">
        <v>10.11</v>
      </c>
      <c r="J131" s="1">
        <v>7.78</v>
      </c>
      <c r="K131" s="1">
        <v>50</v>
      </c>
      <c r="L131" s="1">
        <v>15</v>
      </c>
      <c r="M131" s="1">
        <v>25</v>
      </c>
      <c r="N131" s="1">
        <v>0</v>
      </c>
      <c r="O131" s="1" t="s">
        <v>14</v>
      </c>
      <c r="P131" s="1">
        <v>40</v>
      </c>
      <c r="Q131" s="1" t="s">
        <v>45</v>
      </c>
      <c r="R131" s="1">
        <v>110</v>
      </c>
      <c r="S131" s="1">
        <v>110</v>
      </c>
      <c r="T131" s="1">
        <v>1</v>
      </c>
      <c r="U131" s="1">
        <v>0.75</v>
      </c>
      <c r="V131" s="1">
        <v>1.1000000000000001</v>
      </c>
      <c r="W131" s="1">
        <v>0.75</v>
      </c>
      <c r="X131" s="1" t="s">
        <v>1151</v>
      </c>
      <c r="Y131" s="1"/>
      <c r="Z131" s="1"/>
      <c r="AA131" s="1"/>
      <c r="AB131" s="28">
        <f>_xlfn.IFNA(VLOOKUP(D131,附件!$B$19:$C$21,2,FALSE)+附件!$C$23,0)+T131+J131*((200/(附件!$C$25+100))^0.5)</f>
        <v>9.08</v>
      </c>
      <c r="AC131" s="28">
        <f t="shared" si="12"/>
        <v>31.057268722466961</v>
      </c>
      <c r="AD131" s="28">
        <f t="shared" si="13"/>
        <v>34.162995594713657</v>
      </c>
      <c r="AE131" s="28">
        <f t="shared" si="14"/>
        <v>310.2</v>
      </c>
      <c r="AF131" s="28">
        <f t="shared" si="15"/>
        <v>25.622246696035241</v>
      </c>
      <c r="AG131" s="28">
        <f t="shared" si="16"/>
        <v>37.579295154185026</v>
      </c>
      <c r="AH131" s="28">
        <f t="shared" si="17"/>
        <v>25.622246696035241</v>
      </c>
      <c r="AI131" s="28">
        <f>AF131*附件!$C$32+AG131*附件!$C$33+AH131*附件!$C$34</f>
        <v>30.405066079295153</v>
      </c>
      <c r="AJ131" s="28">
        <f>AF131*附件!$C$37+AG131*附件!$C$38+AH131*附件!$C$39</f>
        <v>30.405066079295153</v>
      </c>
      <c r="AK131" s="28">
        <f>AF131*附件!$C$42+AG131*附件!$C$43+AH131*附件!$C$44</f>
        <v>30.405066079295157</v>
      </c>
    </row>
    <row r="132" spans="1:37" ht="23.25" customHeight="1" x14ac:dyDescent="0.2">
      <c r="A132" s="22">
        <v>55400</v>
      </c>
      <c r="B132" s="29" t="s">
        <v>852</v>
      </c>
      <c r="C132" s="1" t="s">
        <v>921</v>
      </c>
      <c r="D132" s="1" t="s">
        <v>917</v>
      </c>
      <c r="E132" s="1">
        <v>11</v>
      </c>
      <c r="F132" s="1">
        <v>6</v>
      </c>
      <c r="G132" s="1">
        <v>17</v>
      </c>
      <c r="H132" s="1">
        <v>4</v>
      </c>
      <c r="I132" s="1">
        <v>2.1</v>
      </c>
      <c r="J132" s="1">
        <v>1.59</v>
      </c>
      <c r="K132" s="1">
        <v>50</v>
      </c>
      <c r="L132" s="1">
        <v>0</v>
      </c>
      <c r="M132" s="1">
        <v>25</v>
      </c>
      <c r="N132" s="1">
        <v>0</v>
      </c>
      <c r="O132" s="1" t="s">
        <v>14</v>
      </c>
      <c r="P132" s="1">
        <v>360</v>
      </c>
      <c r="Q132" s="1" t="s">
        <v>15</v>
      </c>
      <c r="R132" s="1">
        <v>125</v>
      </c>
      <c r="S132" s="1">
        <v>130</v>
      </c>
      <c r="T132" s="1">
        <v>0.2</v>
      </c>
      <c r="U132" s="1">
        <v>1</v>
      </c>
      <c r="V132" s="1">
        <v>0.5</v>
      </c>
      <c r="W132" s="1">
        <v>0.2</v>
      </c>
      <c r="X132" s="1" t="s">
        <v>1148</v>
      </c>
      <c r="Y132" s="1"/>
      <c r="Z132" s="1"/>
      <c r="AA132" s="1"/>
      <c r="AB132" s="28">
        <f>_xlfn.IFNA(VLOOKUP(D132,附件!$B$19:$C$21,2,FALSE)+附件!$C$23,0)+T132+J132*((200/(附件!$C$25+100))^0.5)</f>
        <v>2.0500000000000003</v>
      </c>
      <c r="AC132" s="28">
        <f t="shared" si="12"/>
        <v>33.170731707317067</v>
      </c>
      <c r="AD132" s="28">
        <f t="shared" si="13"/>
        <v>43.121951219512184</v>
      </c>
      <c r="AE132" s="28">
        <f t="shared" si="14"/>
        <v>88.4</v>
      </c>
      <c r="AF132" s="28">
        <f t="shared" si="15"/>
        <v>43.121951219512184</v>
      </c>
      <c r="AG132" s="28">
        <f t="shared" si="16"/>
        <v>21.560975609756092</v>
      </c>
      <c r="AH132" s="28">
        <f t="shared" si="17"/>
        <v>8.6243902439024378</v>
      </c>
      <c r="AI132" s="28">
        <f>AF132*附件!$C$32+AG132*附件!$C$33+AH132*附件!$C$34</f>
        <v>24.148292682926822</v>
      </c>
      <c r="AJ132" s="28">
        <f>AF132*附件!$C$37+AG132*附件!$C$38+AH132*附件!$C$39</f>
        <v>31.047804878048776</v>
      </c>
      <c r="AK132" s="28">
        <f>AF132*附件!$C$42+AG132*附件!$C$43+AH132*附件!$C$44</f>
        <v>17.248780487804876</v>
      </c>
    </row>
    <row r="133" spans="1:37" ht="23.25" customHeight="1" x14ac:dyDescent="0.2">
      <c r="A133" s="22">
        <v>55400</v>
      </c>
      <c r="B133" s="29" t="s">
        <v>1047</v>
      </c>
      <c r="C133" s="1" t="s">
        <v>921</v>
      </c>
      <c r="D133" s="1" t="s">
        <v>917</v>
      </c>
      <c r="E133" s="1">
        <v>11</v>
      </c>
      <c r="F133" s="1">
        <v>6</v>
      </c>
      <c r="G133" s="1">
        <v>17</v>
      </c>
      <c r="H133" s="1">
        <v>4</v>
      </c>
      <c r="I133" s="1">
        <v>2.1</v>
      </c>
      <c r="J133" s="1">
        <v>1.59</v>
      </c>
      <c r="K133" s="1">
        <v>50</v>
      </c>
      <c r="L133" s="1">
        <v>0</v>
      </c>
      <c r="M133" s="1">
        <v>25</v>
      </c>
      <c r="N133" s="1">
        <v>0</v>
      </c>
      <c r="O133" s="1" t="s">
        <v>14</v>
      </c>
      <c r="P133" s="1">
        <v>360</v>
      </c>
      <c r="Q133" s="1" t="s">
        <v>15</v>
      </c>
      <c r="R133" s="1">
        <v>125</v>
      </c>
      <c r="S133" s="1">
        <v>125</v>
      </c>
      <c r="T133" s="1">
        <v>0.2</v>
      </c>
      <c r="U133" s="1">
        <v>1</v>
      </c>
      <c r="V133" s="1">
        <v>0.5</v>
      </c>
      <c r="W133" s="1">
        <v>0.2</v>
      </c>
      <c r="X133" s="1" t="s">
        <v>1148</v>
      </c>
      <c r="Y133" s="1"/>
      <c r="Z133" s="1"/>
      <c r="AA133" s="1"/>
      <c r="AB133" s="28">
        <f>_xlfn.IFNA(VLOOKUP(D133,附件!$B$19:$C$21,2,FALSE)+附件!$C$23,0)+T133+J133*((200/(附件!$C$25+100))^0.5)</f>
        <v>2.0500000000000003</v>
      </c>
      <c r="AC133" s="28">
        <f t="shared" si="12"/>
        <v>33.170731707317067</v>
      </c>
      <c r="AD133" s="28">
        <f t="shared" si="13"/>
        <v>41.463414634146339</v>
      </c>
      <c r="AE133" s="28">
        <f t="shared" si="14"/>
        <v>85</v>
      </c>
      <c r="AF133" s="28">
        <f t="shared" si="15"/>
        <v>41.463414634146339</v>
      </c>
      <c r="AG133" s="28">
        <f t="shared" si="16"/>
        <v>20.73170731707317</v>
      </c>
      <c r="AH133" s="28">
        <f t="shared" si="17"/>
        <v>8.2926829268292686</v>
      </c>
      <c r="AI133" s="28">
        <f>AF133*附件!$C$32+AG133*附件!$C$33+AH133*附件!$C$34</f>
        <v>23.219512195121951</v>
      </c>
      <c r="AJ133" s="28">
        <f>AF133*附件!$C$37+AG133*附件!$C$38+AH133*附件!$C$39</f>
        <v>29.853658536585364</v>
      </c>
      <c r="AK133" s="28">
        <f>AF133*附件!$C$42+AG133*附件!$C$43+AH133*附件!$C$44</f>
        <v>16.585365853658537</v>
      </c>
    </row>
    <row r="134" spans="1:37" ht="23.25" customHeight="1" x14ac:dyDescent="0.2">
      <c r="A134" s="22">
        <v>41100</v>
      </c>
      <c r="B134" s="29" t="s">
        <v>79</v>
      </c>
      <c r="C134" s="1" t="s">
        <v>921</v>
      </c>
      <c r="D134" s="1" t="s">
        <v>917</v>
      </c>
      <c r="E134" s="1">
        <v>11</v>
      </c>
      <c r="F134" s="1">
        <v>5</v>
      </c>
      <c r="G134" s="1">
        <v>11</v>
      </c>
      <c r="H134" s="1">
        <v>4</v>
      </c>
      <c r="I134" s="1">
        <v>2.02</v>
      </c>
      <c r="J134" s="1">
        <v>1.5</v>
      </c>
      <c r="K134" s="1">
        <v>50</v>
      </c>
      <c r="L134" s="1">
        <v>0</v>
      </c>
      <c r="M134" s="1">
        <v>15</v>
      </c>
      <c r="N134" s="1">
        <v>10</v>
      </c>
      <c r="O134" s="1" t="s">
        <v>14</v>
      </c>
      <c r="P134" s="1">
        <v>360</v>
      </c>
      <c r="Q134" s="1" t="s">
        <v>45</v>
      </c>
      <c r="R134" s="1">
        <v>115</v>
      </c>
      <c r="S134" s="1">
        <v>120</v>
      </c>
      <c r="T134" s="1">
        <v>0.1</v>
      </c>
      <c r="U134" s="1">
        <v>0.9</v>
      </c>
      <c r="V134" s="1">
        <v>0.7</v>
      </c>
      <c r="W134" s="1">
        <v>0.4</v>
      </c>
      <c r="X134" s="1" t="s">
        <v>1151</v>
      </c>
      <c r="Y134" s="1"/>
      <c r="Z134" s="1"/>
      <c r="AA134" s="1"/>
      <c r="AB134" s="28">
        <f>_xlfn.IFNA(VLOOKUP(D134,附件!$B$19:$C$21,2,FALSE)+附件!$C$23,0)+T134+J134*((200/(附件!$C$25+100))^0.5)</f>
        <v>1.8599999999999999</v>
      </c>
      <c r="AC134" s="28">
        <f t="shared" si="12"/>
        <v>23.655913978494624</v>
      </c>
      <c r="AD134" s="28">
        <f t="shared" si="13"/>
        <v>28.387096774193552</v>
      </c>
      <c r="AE134" s="28">
        <f t="shared" si="14"/>
        <v>52.8</v>
      </c>
      <c r="AF134" s="28">
        <f t="shared" si="15"/>
        <v>25.548387096774196</v>
      </c>
      <c r="AG134" s="28">
        <f t="shared" si="16"/>
        <v>19.870967741935484</v>
      </c>
      <c r="AH134" s="28">
        <f t="shared" si="17"/>
        <v>11.354838709677422</v>
      </c>
      <c r="AI134" s="28">
        <f>AF134*附件!$C$32+AG134*附件!$C$33+AH134*附件!$C$34</f>
        <v>19.019354838709678</v>
      </c>
      <c r="AJ134" s="28">
        <f>AF134*附件!$C$37+AG134*附件!$C$38+AH134*附件!$C$39</f>
        <v>21.858064516129037</v>
      </c>
      <c r="AK134" s="28">
        <f>AF134*附件!$C$42+AG134*附件!$C$43+AH134*附件!$C$44</f>
        <v>16.180645161290325</v>
      </c>
    </row>
    <row r="135" spans="1:37" ht="23.25" customHeight="1" x14ac:dyDescent="0.2">
      <c r="A135" s="22">
        <v>41100</v>
      </c>
      <c r="B135" s="29" t="s">
        <v>1048</v>
      </c>
      <c r="C135" s="1" t="s">
        <v>921</v>
      </c>
      <c r="D135" s="1" t="s">
        <v>917</v>
      </c>
      <c r="E135" s="1">
        <v>11</v>
      </c>
      <c r="F135" s="1">
        <v>5</v>
      </c>
      <c r="G135" s="1">
        <v>11</v>
      </c>
      <c r="H135" s="1">
        <v>4</v>
      </c>
      <c r="I135" s="1">
        <v>2.02</v>
      </c>
      <c r="J135" s="1">
        <v>1.5</v>
      </c>
      <c r="K135" s="1">
        <v>50</v>
      </c>
      <c r="L135" s="1">
        <v>0</v>
      </c>
      <c r="M135" s="1">
        <v>15</v>
      </c>
      <c r="N135" s="1">
        <v>10</v>
      </c>
      <c r="O135" s="1" t="s">
        <v>14</v>
      </c>
      <c r="P135" s="1">
        <v>360</v>
      </c>
      <c r="Q135" s="1" t="s">
        <v>45</v>
      </c>
      <c r="R135" s="1">
        <v>115</v>
      </c>
      <c r="S135" s="1">
        <v>115</v>
      </c>
      <c r="T135" s="1">
        <v>0.1</v>
      </c>
      <c r="U135" s="1">
        <v>0.9</v>
      </c>
      <c r="V135" s="1">
        <v>0.7</v>
      </c>
      <c r="W135" s="1">
        <v>0.4</v>
      </c>
      <c r="X135" s="1" t="s">
        <v>1151</v>
      </c>
      <c r="Y135" s="1"/>
      <c r="Z135" s="1"/>
      <c r="AA135" s="1"/>
      <c r="AB135" s="28">
        <f>_xlfn.IFNA(VLOOKUP(D135,附件!$B$19:$C$21,2,FALSE)+附件!$C$23,0)+T135+J135*((200/(附件!$C$25+100))^0.5)</f>
        <v>1.8599999999999999</v>
      </c>
      <c r="AC135" s="28">
        <f t="shared" si="12"/>
        <v>23.655913978494624</v>
      </c>
      <c r="AD135" s="28">
        <f t="shared" si="13"/>
        <v>27.204301075268816</v>
      </c>
      <c r="AE135" s="28">
        <f t="shared" si="14"/>
        <v>50.6</v>
      </c>
      <c r="AF135" s="28">
        <f t="shared" si="15"/>
        <v>24.483870967741936</v>
      </c>
      <c r="AG135" s="28">
        <f t="shared" si="16"/>
        <v>19.043010752688168</v>
      </c>
      <c r="AH135" s="28">
        <f t="shared" si="17"/>
        <v>10.881720430107528</v>
      </c>
      <c r="AI135" s="28">
        <f>AF135*附件!$C$32+AG135*附件!$C$33+AH135*附件!$C$34</f>
        <v>18.226881720430107</v>
      </c>
      <c r="AJ135" s="28">
        <f>AF135*附件!$C$37+AG135*附件!$C$38+AH135*附件!$C$39</f>
        <v>20.947311827956991</v>
      </c>
      <c r="AK135" s="28">
        <f>AF135*附件!$C$42+AG135*附件!$C$43+AH135*附件!$C$44</f>
        <v>15.506451612903225</v>
      </c>
    </row>
    <row r="136" spans="1:37" ht="23.25" customHeight="1" x14ac:dyDescent="0.2">
      <c r="A136" s="22">
        <v>41000</v>
      </c>
      <c r="B136" s="29" t="s">
        <v>64</v>
      </c>
      <c r="C136" s="1" t="s">
        <v>916</v>
      </c>
      <c r="D136" s="1" t="s">
        <v>917</v>
      </c>
      <c r="E136" s="1">
        <v>7</v>
      </c>
      <c r="F136" s="1">
        <v>4</v>
      </c>
      <c r="G136" s="1">
        <v>9</v>
      </c>
      <c r="H136" s="1">
        <v>1</v>
      </c>
      <c r="I136" s="1">
        <v>1.24</v>
      </c>
      <c r="J136" s="1">
        <v>1.0900000000000001</v>
      </c>
      <c r="K136" s="1">
        <v>50</v>
      </c>
      <c r="L136" s="1">
        <v>5</v>
      </c>
      <c r="M136" s="1">
        <v>12</v>
      </c>
      <c r="N136" s="1">
        <v>0</v>
      </c>
      <c r="O136" s="1" t="s">
        <v>14</v>
      </c>
      <c r="P136" s="1">
        <v>360</v>
      </c>
      <c r="Q136" s="1" t="s">
        <v>45</v>
      </c>
      <c r="R136" s="1">
        <v>125</v>
      </c>
      <c r="S136" s="1">
        <v>130</v>
      </c>
      <c r="T136" s="1">
        <v>0</v>
      </c>
      <c r="U136" s="1">
        <v>0.9</v>
      </c>
      <c r="V136" s="1">
        <v>0.7</v>
      </c>
      <c r="W136" s="1">
        <v>0.4</v>
      </c>
      <c r="X136" s="1" t="s">
        <v>1151</v>
      </c>
      <c r="Y136" s="1"/>
      <c r="Z136" s="1"/>
      <c r="AA136" s="1"/>
      <c r="AB136" s="28">
        <f>_xlfn.IFNA(VLOOKUP(D136,附件!$B$19:$C$21,2,FALSE)+附件!$C$23,0)+T136+J136*((200/(附件!$C$25+100))^0.5)</f>
        <v>1.35</v>
      </c>
      <c r="AC136" s="28">
        <f t="shared" si="12"/>
        <v>6.6666666666666661</v>
      </c>
      <c r="AD136" s="28">
        <f t="shared" si="13"/>
        <v>8.6666666666666661</v>
      </c>
      <c r="AE136" s="28">
        <f t="shared" si="14"/>
        <v>11.7</v>
      </c>
      <c r="AF136" s="28">
        <f t="shared" si="15"/>
        <v>7.8</v>
      </c>
      <c r="AG136" s="28">
        <f t="shared" si="16"/>
        <v>6.0666666666666655</v>
      </c>
      <c r="AH136" s="28">
        <f t="shared" si="17"/>
        <v>3.4666666666666668</v>
      </c>
      <c r="AI136" s="28">
        <f>AF136*附件!$C$32+AG136*附件!$C$33+AH136*附件!$C$34</f>
        <v>5.8066666666666658</v>
      </c>
      <c r="AJ136" s="28">
        <f>AF136*附件!$C$37+AG136*附件!$C$38+AH136*附件!$C$39</f>
        <v>6.6733333333333329</v>
      </c>
      <c r="AK136" s="28">
        <f>AF136*附件!$C$42+AG136*附件!$C$43+AH136*附件!$C$44</f>
        <v>4.9399999999999995</v>
      </c>
    </row>
    <row r="137" spans="1:37" ht="23.25" customHeight="1" x14ac:dyDescent="0.2">
      <c r="A137" s="22">
        <v>31100</v>
      </c>
      <c r="B137" s="29" t="s">
        <v>958</v>
      </c>
      <c r="C137" s="1" t="s">
        <v>916</v>
      </c>
      <c r="D137" s="1" t="s">
        <v>917</v>
      </c>
      <c r="E137" s="1">
        <v>7</v>
      </c>
      <c r="F137" s="1">
        <v>3</v>
      </c>
      <c r="G137" s="1">
        <v>8</v>
      </c>
      <c r="H137" s="1">
        <v>1</v>
      </c>
      <c r="I137" s="1">
        <v>1.18</v>
      </c>
      <c r="J137" s="1">
        <v>1.02</v>
      </c>
      <c r="K137" s="1">
        <v>50</v>
      </c>
      <c r="L137" s="1">
        <v>5</v>
      </c>
      <c r="M137" s="1">
        <v>12</v>
      </c>
      <c r="N137" s="1">
        <v>0</v>
      </c>
      <c r="O137" s="1" t="s">
        <v>14</v>
      </c>
      <c r="P137" s="1">
        <v>360</v>
      </c>
      <c r="Q137" s="1" t="s">
        <v>15</v>
      </c>
      <c r="R137" s="1">
        <v>125</v>
      </c>
      <c r="S137" s="1">
        <v>130</v>
      </c>
      <c r="T137" s="1">
        <v>0</v>
      </c>
      <c r="U137" s="1">
        <v>1</v>
      </c>
      <c r="V137" s="1">
        <v>0.5</v>
      </c>
      <c r="W137" s="1">
        <v>0.2</v>
      </c>
      <c r="X137" s="1" t="s">
        <v>1152</v>
      </c>
      <c r="Y137" s="1"/>
      <c r="Z137" s="1"/>
      <c r="AA137" s="1"/>
      <c r="AB137" s="28">
        <f>_xlfn.IFNA(VLOOKUP(D137,附件!$B$19:$C$21,2,FALSE)+附件!$C$23,0)+T137+J137*((200/(附件!$C$25+100))^0.5)</f>
        <v>1.28</v>
      </c>
      <c r="AC137" s="28">
        <f t="shared" si="12"/>
        <v>6.25</v>
      </c>
      <c r="AD137" s="28">
        <f t="shared" si="13"/>
        <v>8.125</v>
      </c>
      <c r="AE137" s="28">
        <f t="shared" si="14"/>
        <v>10.4</v>
      </c>
      <c r="AF137" s="28">
        <f t="shared" si="15"/>
        <v>8.125</v>
      </c>
      <c r="AG137" s="28">
        <f t="shared" si="16"/>
        <v>4.0625</v>
      </c>
      <c r="AH137" s="28">
        <f t="shared" si="17"/>
        <v>1.625</v>
      </c>
      <c r="AI137" s="28">
        <f>AF137*附件!$C$32+AG137*附件!$C$33+AH137*附件!$C$34</f>
        <v>4.55</v>
      </c>
      <c r="AJ137" s="28">
        <f>AF137*附件!$C$37+AG137*附件!$C$38+AH137*附件!$C$39</f>
        <v>5.85</v>
      </c>
      <c r="AK137" s="28">
        <f>AF137*附件!$C$42+AG137*附件!$C$43+AH137*附件!$C$44</f>
        <v>3.25</v>
      </c>
    </row>
    <row r="138" spans="1:37" ht="23.25" customHeight="1" x14ac:dyDescent="0.2">
      <c r="A138" s="22">
        <v>24300</v>
      </c>
      <c r="B138" s="29" t="s">
        <v>959</v>
      </c>
      <c r="C138" s="1" t="s">
        <v>916</v>
      </c>
      <c r="D138" s="1" t="s">
        <v>920</v>
      </c>
      <c r="E138" s="1">
        <v>6</v>
      </c>
      <c r="F138" s="1">
        <v>46</v>
      </c>
      <c r="G138" s="1">
        <v>88</v>
      </c>
      <c r="H138" s="1">
        <v>2</v>
      </c>
      <c r="I138" s="1">
        <v>26.27</v>
      </c>
      <c r="J138" s="1">
        <v>23.28</v>
      </c>
      <c r="K138" s="1">
        <v>80</v>
      </c>
      <c r="L138" s="1">
        <v>0</v>
      </c>
      <c r="M138" s="1">
        <v>12</v>
      </c>
      <c r="N138" s="1">
        <v>0</v>
      </c>
      <c r="O138" s="1" t="s">
        <v>40</v>
      </c>
      <c r="P138" s="1">
        <v>50</v>
      </c>
      <c r="Q138" s="1" t="s">
        <v>15</v>
      </c>
      <c r="R138" s="1">
        <v>110</v>
      </c>
      <c r="S138" s="1">
        <v>110</v>
      </c>
      <c r="T138" s="1">
        <v>0</v>
      </c>
      <c r="U138" s="1">
        <v>0.7</v>
      </c>
      <c r="V138" s="1">
        <v>1</v>
      </c>
      <c r="W138" s="1">
        <v>0.9</v>
      </c>
      <c r="X138" s="1" t="s">
        <v>1146</v>
      </c>
      <c r="Y138" s="1"/>
      <c r="Z138" s="1"/>
      <c r="AA138" s="1"/>
      <c r="AB138" s="28">
        <f>_xlfn.IFNA(VLOOKUP(D138,附件!$B$19:$C$21,2,FALSE)+附件!$C$23,0)+T138+J138*((200/(附件!$C$25+100))^0.5)</f>
        <v>23.28</v>
      </c>
      <c r="AC138" s="28">
        <f t="shared" si="12"/>
        <v>7.5601374570446733</v>
      </c>
      <c r="AD138" s="28">
        <f t="shared" si="13"/>
        <v>8.3161512027491398</v>
      </c>
      <c r="AE138" s="28">
        <f t="shared" si="14"/>
        <v>193.6</v>
      </c>
      <c r="AF138" s="28">
        <f t="shared" si="15"/>
        <v>5.8213058419243975</v>
      </c>
      <c r="AG138" s="28">
        <f t="shared" si="16"/>
        <v>8.3161512027491398</v>
      </c>
      <c r="AH138" s="28">
        <f t="shared" si="17"/>
        <v>7.484536082474226</v>
      </c>
      <c r="AI138" s="28">
        <f>AF138*附件!$C$32+AG138*附件!$C$33+AH138*附件!$C$34</f>
        <v>7.3182130584192429</v>
      </c>
      <c r="AJ138" s="28">
        <f>AF138*附件!$C$37+AG138*附件!$C$38+AH138*附件!$C$39</f>
        <v>6.9855670103092775</v>
      </c>
      <c r="AK138" s="28">
        <f>AF138*附件!$C$42+AG138*附件!$C$43+AH138*附件!$C$44</f>
        <v>7.6508591065292091</v>
      </c>
    </row>
    <row r="139" spans="1:37" ht="23.25" customHeight="1" x14ac:dyDescent="0.2">
      <c r="A139" s="22">
        <v>50400</v>
      </c>
      <c r="B139" s="29" t="s">
        <v>101</v>
      </c>
      <c r="C139" s="1" t="s">
        <v>921</v>
      </c>
      <c r="D139" s="1" t="s">
        <v>920</v>
      </c>
      <c r="E139" s="1">
        <v>10</v>
      </c>
      <c r="F139" s="1">
        <v>44</v>
      </c>
      <c r="G139" s="1">
        <v>110</v>
      </c>
      <c r="H139" s="1">
        <v>4</v>
      </c>
      <c r="I139" s="1">
        <v>33.590000000000003</v>
      </c>
      <c r="J139" s="1">
        <v>26.87</v>
      </c>
      <c r="K139" s="1">
        <v>80</v>
      </c>
      <c r="L139" s="1">
        <v>0</v>
      </c>
      <c r="M139" s="1">
        <v>25</v>
      </c>
      <c r="N139" s="1">
        <v>0</v>
      </c>
      <c r="O139" s="1" t="s">
        <v>40</v>
      </c>
      <c r="P139" s="1">
        <v>50</v>
      </c>
      <c r="Q139" s="1" t="s">
        <v>21</v>
      </c>
      <c r="R139" s="1">
        <v>100</v>
      </c>
      <c r="S139" s="1">
        <v>100</v>
      </c>
      <c r="T139" s="1">
        <v>0.15</v>
      </c>
      <c r="U139" s="1">
        <v>1.4</v>
      </c>
      <c r="V139" s="1">
        <v>1.1000000000000001</v>
      </c>
      <c r="W139" s="1">
        <v>0.9</v>
      </c>
      <c r="X139" s="1" t="s">
        <v>1150</v>
      </c>
      <c r="Y139" s="1"/>
      <c r="Z139" s="1"/>
      <c r="AA139" s="1"/>
      <c r="AB139" s="28">
        <f>_xlfn.IFNA(VLOOKUP(D139,附件!$B$19:$C$21,2,FALSE)+附件!$C$23,0)+T139+J139*((200/(附件!$C$25+100))^0.5)</f>
        <v>27.02</v>
      </c>
      <c r="AC139" s="28">
        <f t="shared" si="12"/>
        <v>16.284233900814211</v>
      </c>
      <c r="AD139" s="28">
        <f t="shared" si="13"/>
        <v>16.284233900814211</v>
      </c>
      <c r="AE139" s="28">
        <f t="shared" si="14"/>
        <v>440</v>
      </c>
      <c r="AF139" s="28">
        <f t="shared" si="15"/>
        <v>22.797927461139896</v>
      </c>
      <c r="AG139" s="28">
        <f t="shared" si="16"/>
        <v>17.912657290895634</v>
      </c>
      <c r="AH139" s="28">
        <f t="shared" si="17"/>
        <v>14.65581051073279</v>
      </c>
      <c r="AI139" s="28">
        <f>AF139*附件!$C$32+AG139*附件!$C$33+AH139*附件!$C$34</f>
        <v>18.401184307920058</v>
      </c>
      <c r="AJ139" s="28">
        <f>AF139*附件!$C$37+AG139*附件!$C$38+AH139*附件!$C$39</f>
        <v>20.029607698001481</v>
      </c>
      <c r="AK139" s="28">
        <f>AF139*附件!$C$42+AG139*附件!$C$43+AH139*附件!$C$44</f>
        <v>16.772760917838639</v>
      </c>
    </row>
    <row r="140" spans="1:37" ht="23.25" customHeight="1" x14ac:dyDescent="0.2">
      <c r="A140" s="22">
        <v>23200</v>
      </c>
      <c r="B140" s="29" t="s">
        <v>1082</v>
      </c>
      <c r="C140" s="1" t="s">
        <v>923</v>
      </c>
      <c r="D140" s="1" t="s">
        <v>930</v>
      </c>
      <c r="E140" s="1">
        <v>13</v>
      </c>
      <c r="F140" s="1">
        <v>28</v>
      </c>
      <c r="G140" s="1">
        <v>49</v>
      </c>
      <c r="H140" s="1">
        <v>6</v>
      </c>
      <c r="I140" s="1">
        <v>11.84</v>
      </c>
      <c r="J140" s="1">
        <v>7.91</v>
      </c>
      <c r="K140" s="1">
        <v>50</v>
      </c>
      <c r="L140" s="1">
        <v>22</v>
      </c>
      <c r="M140" s="1">
        <v>45</v>
      </c>
      <c r="N140" s="1">
        <v>0</v>
      </c>
      <c r="O140" s="1" t="s">
        <v>14</v>
      </c>
      <c r="P140" s="1">
        <v>38</v>
      </c>
      <c r="Q140" s="1" t="s">
        <v>21</v>
      </c>
      <c r="R140" s="1">
        <v>100</v>
      </c>
      <c r="S140" s="1">
        <v>100</v>
      </c>
      <c r="T140" s="1">
        <v>0.5</v>
      </c>
      <c r="U140" s="1">
        <v>1.35</v>
      </c>
      <c r="V140" s="1">
        <v>0.95</v>
      </c>
      <c r="W140" s="1">
        <v>0.7</v>
      </c>
      <c r="X140" s="1" t="s">
        <v>1146</v>
      </c>
      <c r="Y140" s="1"/>
      <c r="Z140" s="1"/>
      <c r="AA140" s="1"/>
      <c r="AB140" s="28">
        <f>_xlfn.IFNA(VLOOKUP(D140,附件!$B$19:$C$21,2,FALSE)+附件!$C$23,0)+T140+J140*((200/(附件!$C$25+100))^0.5)</f>
        <v>8.7100000000000009</v>
      </c>
      <c r="AC140" s="28">
        <f t="shared" si="12"/>
        <v>33.754305396096434</v>
      </c>
      <c r="AD140" s="28">
        <f t="shared" si="13"/>
        <v>33.754305396096434</v>
      </c>
      <c r="AE140" s="28">
        <f t="shared" si="14"/>
        <v>294</v>
      </c>
      <c r="AF140" s="28">
        <f t="shared" si="15"/>
        <v>45.56831228473019</v>
      </c>
      <c r="AG140" s="28">
        <f t="shared" si="16"/>
        <v>32.066590126291608</v>
      </c>
      <c r="AH140" s="28">
        <f t="shared" si="17"/>
        <v>23.628013777267501</v>
      </c>
      <c r="AI140" s="28">
        <f>AF140*附件!$C$32+AG140*附件!$C$33+AH140*附件!$C$34</f>
        <v>33.585533869115949</v>
      </c>
      <c r="AJ140" s="28">
        <f>AF140*附件!$C$37+AG140*附件!$C$38+AH140*附件!$C$39</f>
        <v>37.973593570608486</v>
      </c>
      <c r="AK140" s="28">
        <f>AF140*附件!$C$42+AG140*附件!$C$43+AH140*附件!$C$44</f>
        <v>29.197474167623412</v>
      </c>
    </row>
    <row r="141" spans="1:37" ht="23.25" customHeight="1" x14ac:dyDescent="0.2">
      <c r="A141" s="22">
        <v>31160</v>
      </c>
      <c r="B141" s="29" t="s">
        <v>961</v>
      </c>
      <c r="C141" s="1" t="s">
        <v>916</v>
      </c>
      <c r="D141" s="1" t="s">
        <v>917</v>
      </c>
      <c r="E141" s="1">
        <v>7</v>
      </c>
      <c r="F141" s="1">
        <v>3</v>
      </c>
      <c r="G141" s="1">
        <v>8</v>
      </c>
      <c r="H141" s="1">
        <v>2</v>
      </c>
      <c r="I141" s="1">
        <v>1.66</v>
      </c>
      <c r="J141" s="1">
        <v>1.5</v>
      </c>
      <c r="K141" s="1">
        <v>50</v>
      </c>
      <c r="L141" s="1">
        <v>15</v>
      </c>
      <c r="M141" s="1">
        <v>12</v>
      </c>
      <c r="N141" s="1">
        <v>0</v>
      </c>
      <c r="O141" s="1" t="s">
        <v>14</v>
      </c>
      <c r="P141" s="1">
        <v>360</v>
      </c>
      <c r="Q141" s="1" t="s">
        <v>15</v>
      </c>
      <c r="R141" s="1">
        <v>120</v>
      </c>
      <c r="S141" s="1">
        <v>125</v>
      </c>
      <c r="T141" s="1">
        <v>0.15</v>
      </c>
      <c r="U141" s="1">
        <v>1</v>
      </c>
      <c r="V141" s="1">
        <v>0.5</v>
      </c>
      <c r="W141" s="1">
        <v>0.2</v>
      </c>
      <c r="X141" s="1" t="s">
        <v>1152</v>
      </c>
      <c r="Y141" s="1"/>
      <c r="Z141" s="1"/>
      <c r="AA141" s="1"/>
      <c r="AB141" s="28">
        <f>_xlfn.IFNA(VLOOKUP(D141,附件!$B$19:$C$21,2,FALSE)+附件!$C$23,0)+T141+J141*((200/(附件!$C$25+100))^0.5)</f>
        <v>1.9100000000000001</v>
      </c>
      <c r="AC141" s="28">
        <f t="shared" si="12"/>
        <v>8.3769633507853403</v>
      </c>
      <c r="AD141" s="28">
        <f t="shared" si="13"/>
        <v>10.471204188481675</v>
      </c>
      <c r="AE141" s="28">
        <f t="shared" si="14"/>
        <v>20</v>
      </c>
      <c r="AF141" s="28">
        <f t="shared" si="15"/>
        <v>10.471204188481675</v>
      </c>
      <c r="AG141" s="28">
        <f t="shared" si="16"/>
        <v>5.2356020942408374</v>
      </c>
      <c r="AH141" s="28">
        <f t="shared" si="17"/>
        <v>2.0942408376963351</v>
      </c>
      <c r="AI141" s="28">
        <f>AF141*附件!$C$32+AG141*附件!$C$33+AH141*附件!$C$34</f>
        <v>5.8638743455497382</v>
      </c>
      <c r="AJ141" s="28">
        <f>AF141*附件!$C$37+AG141*附件!$C$38+AH141*附件!$C$39</f>
        <v>7.5392670157068054</v>
      </c>
      <c r="AK141" s="28">
        <f>AF141*附件!$C$42+AG141*附件!$C$43+AH141*附件!$C$44</f>
        <v>4.1884816753926701</v>
      </c>
    </row>
    <row r="142" spans="1:37" ht="23.25" customHeight="1" x14ac:dyDescent="0.2">
      <c r="A142" s="22">
        <v>42000</v>
      </c>
      <c r="B142" s="29" t="s">
        <v>67</v>
      </c>
      <c r="C142" s="1" t="s">
        <v>916</v>
      </c>
      <c r="D142" s="1" t="s">
        <v>925</v>
      </c>
      <c r="E142" s="1">
        <v>6</v>
      </c>
      <c r="F142" s="1">
        <v>8</v>
      </c>
      <c r="G142" s="1">
        <v>14</v>
      </c>
      <c r="H142" s="1">
        <v>1</v>
      </c>
      <c r="I142" s="1">
        <v>2.09</v>
      </c>
      <c r="J142" s="1">
        <v>1.71</v>
      </c>
      <c r="K142" s="1">
        <v>55</v>
      </c>
      <c r="L142" s="1">
        <v>5</v>
      </c>
      <c r="M142" s="1">
        <v>12</v>
      </c>
      <c r="N142" s="1">
        <v>0</v>
      </c>
      <c r="O142" s="1" t="s">
        <v>14</v>
      </c>
      <c r="P142" s="1">
        <v>120</v>
      </c>
      <c r="Q142" s="1" t="s">
        <v>45</v>
      </c>
      <c r="R142" s="1">
        <v>110</v>
      </c>
      <c r="S142" s="1">
        <v>110</v>
      </c>
      <c r="T142" s="1">
        <v>0</v>
      </c>
      <c r="U142" s="1">
        <v>1</v>
      </c>
      <c r="V142" s="1">
        <v>0.8</v>
      </c>
      <c r="W142" s="1">
        <v>0.6</v>
      </c>
      <c r="X142" s="1" t="s">
        <v>1151</v>
      </c>
      <c r="Y142" s="1"/>
      <c r="Z142" s="1"/>
      <c r="AA142" s="1"/>
      <c r="AB142" s="28">
        <f>_xlfn.IFNA(VLOOKUP(D142,附件!$B$19:$C$21,2,FALSE)+附件!$C$23,0)+T142+J142*((200/(附件!$C$25+100))^0.5)</f>
        <v>1.99</v>
      </c>
      <c r="AC142" s="28">
        <f t="shared" si="12"/>
        <v>7.0351758793969852</v>
      </c>
      <c r="AD142" s="28">
        <f t="shared" si="13"/>
        <v>7.7386934673366845</v>
      </c>
      <c r="AE142" s="28">
        <f t="shared" si="14"/>
        <v>15.4</v>
      </c>
      <c r="AF142" s="28">
        <f t="shared" si="15"/>
        <v>7.7386934673366845</v>
      </c>
      <c r="AG142" s="28">
        <f t="shared" si="16"/>
        <v>6.1909547738693478</v>
      </c>
      <c r="AH142" s="28">
        <f t="shared" si="17"/>
        <v>4.6432160804020102</v>
      </c>
      <c r="AI142" s="28">
        <f>AF142*附件!$C$32+AG142*附件!$C$33+AH142*附件!$C$34</f>
        <v>6.1909547738693478</v>
      </c>
      <c r="AJ142" s="28">
        <f>AF142*附件!$C$37+AG142*附件!$C$38+AH142*附件!$C$39</f>
        <v>6.8100502512562828</v>
      </c>
      <c r="AK142" s="28">
        <f>AF142*附件!$C$42+AG142*附件!$C$43+AH142*附件!$C$44</f>
        <v>5.5718592964824127</v>
      </c>
    </row>
    <row r="143" spans="1:37" ht="23.25" customHeight="1" x14ac:dyDescent="0.2">
      <c r="A143" s="22">
        <v>32000</v>
      </c>
      <c r="B143" s="29" t="s">
        <v>31</v>
      </c>
      <c r="C143" s="1" t="s">
        <v>916</v>
      </c>
      <c r="D143" s="1" t="s">
        <v>925</v>
      </c>
      <c r="E143" s="1">
        <v>7</v>
      </c>
      <c r="F143" s="1">
        <v>7</v>
      </c>
      <c r="G143" s="1">
        <v>13</v>
      </c>
      <c r="H143" s="1">
        <v>3</v>
      </c>
      <c r="I143" s="1">
        <v>5.04</v>
      </c>
      <c r="J143" s="1">
        <v>4.72</v>
      </c>
      <c r="K143" s="1">
        <v>55</v>
      </c>
      <c r="L143" s="1">
        <v>25</v>
      </c>
      <c r="M143" s="1">
        <v>12</v>
      </c>
      <c r="N143" s="1">
        <v>0</v>
      </c>
      <c r="O143" s="1" t="s">
        <v>14</v>
      </c>
      <c r="P143" s="1">
        <v>120</v>
      </c>
      <c r="Q143" s="1" t="s">
        <v>21</v>
      </c>
      <c r="R143" s="1">
        <v>125</v>
      </c>
      <c r="S143" s="1">
        <v>130</v>
      </c>
      <c r="T143" s="1">
        <v>0.3</v>
      </c>
      <c r="U143" s="1">
        <v>1.45</v>
      </c>
      <c r="V143" s="1">
        <v>1.05</v>
      </c>
      <c r="W143" s="1">
        <v>0.7</v>
      </c>
      <c r="X143" s="1" t="s">
        <v>1152</v>
      </c>
      <c r="Y143" s="1"/>
      <c r="Z143" s="1"/>
      <c r="AA143" s="1"/>
      <c r="AB143" s="28">
        <f>_xlfn.IFNA(VLOOKUP(D143,附件!$B$19:$C$21,2,FALSE)+附件!$C$23,0)+T143+J143*((200/(附件!$C$25+100))^0.5)</f>
        <v>5.3</v>
      </c>
      <c r="AC143" s="28">
        <f t="shared" si="12"/>
        <v>7.3584905660377364</v>
      </c>
      <c r="AD143" s="28">
        <f t="shared" si="13"/>
        <v>9.5660377358490578</v>
      </c>
      <c r="AE143" s="28">
        <f t="shared" si="14"/>
        <v>50.7</v>
      </c>
      <c r="AF143" s="28">
        <f t="shared" si="15"/>
        <v>13.870754716981134</v>
      </c>
      <c r="AG143" s="28">
        <f t="shared" si="16"/>
        <v>10.044339622641511</v>
      </c>
      <c r="AH143" s="28">
        <f t="shared" si="17"/>
        <v>6.6962264150943405</v>
      </c>
      <c r="AI143" s="28">
        <f>AF143*附件!$C$32+AG143*附件!$C$33+AH143*附件!$C$34</f>
        <v>10.187830188679246</v>
      </c>
      <c r="AJ143" s="28">
        <f>AF143*附件!$C$37+AG143*附件!$C$38+AH143*附件!$C$39</f>
        <v>11.622735849056607</v>
      </c>
      <c r="AK143" s="28">
        <f>AF143*附件!$C$42+AG143*附件!$C$43+AH143*附件!$C$44</f>
        <v>8.7529245283018895</v>
      </c>
    </row>
    <row r="144" spans="1:37" ht="23.25" customHeight="1" x14ac:dyDescent="0.2">
      <c r="A144" s="22">
        <v>32300</v>
      </c>
      <c r="B144" s="29" t="s">
        <v>854</v>
      </c>
      <c r="C144" s="1" t="s">
        <v>921</v>
      </c>
      <c r="D144" s="1" t="s">
        <v>925</v>
      </c>
      <c r="E144" s="1">
        <v>11</v>
      </c>
      <c r="F144" s="1">
        <v>8</v>
      </c>
      <c r="G144" s="1">
        <v>18</v>
      </c>
      <c r="H144" s="1">
        <v>4</v>
      </c>
      <c r="I144" s="1">
        <v>4.0599999999999996</v>
      </c>
      <c r="J144" s="1">
        <v>3.13</v>
      </c>
      <c r="K144" s="1">
        <v>55</v>
      </c>
      <c r="L144" s="1">
        <v>28</v>
      </c>
      <c r="M144" s="1">
        <v>25</v>
      </c>
      <c r="N144" s="1">
        <v>0</v>
      </c>
      <c r="O144" s="1" t="s">
        <v>32</v>
      </c>
      <c r="P144" s="1">
        <v>120</v>
      </c>
      <c r="Q144" s="1" t="s">
        <v>21</v>
      </c>
      <c r="R144" s="1">
        <v>110</v>
      </c>
      <c r="S144" s="1">
        <v>114</v>
      </c>
      <c r="T144" s="1">
        <v>0</v>
      </c>
      <c r="U144" s="1">
        <v>1.45</v>
      </c>
      <c r="V144" s="1">
        <v>1.05</v>
      </c>
      <c r="W144" s="1">
        <v>0.7</v>
      </c>
      <c r="X144" s="1" t="s">
        <v>1152</v>
      </c>
      <c r="Y144" s="1"/>
      <c r="Z144" s="1"/>
      <c r="AA144" s="1"/>
      <c r="AB144" s="28">
        <f>_xlfn.IFNA(VLOOKUP(D144,附件!$B$19:$C$21,2,FALSE)+附件!$C$23,0)+T144+J144*((200/(附件!$C$25+100))^0.5)</f>
        <v>3.41</v>
      </c>
      <c r="AC144" s="28">
        <f t="shared" si="12"/>
        <v>21.114369501466275</v>
      </c>
      <c r="AD144" s="28">
        <f t="shared" si="13"/>
        <v>24.070381231671554</v>
      </c>
      <c r="AE144" s="28">
        <f t="shared" si="14"/>
        <v>82.08</v>
      </c>
      <c r="AF144" s="28">
        <f t="shared" si="15"/>
        <v>34.90205278592375</v>
      </c>
      <c r="AG144" s="28">
        <f t="shared" si="16"/>
        <v>25.273900293255132</v>
      </c>
      <c r="AH144" s="28">
        <f t="shared" si="17"/>
        <v>16.849266862170087</v>
      </c>
      <c r="AI144" s="28">
        <f>AF144*附件!$C$32+AG144*附件!$C$33+AH144*附件!$C$34</f>
        <v>25.634956011730203</v>
      </c>
      <c r="AJ144" s="28">
        <f>AF144*附件!$C$37+AG144*附件!$C$38+AH144*附件!$C$39</f>
        <v>29.245513196480935</v>
      </c>
      <c r="AK144" s="28">
        <f>AF144*附件!$C$42+AG144*附件!$C$43+AH144*附件!$C$44</f>
        <v>22.024398826979471</v>
      </c>
    </row>
    <row r="145" spans="1:37" ht="23.25" customHeight="1" x14ac:dyDescent="0.2">
      <c r="A145" s="22">
        <v>32300</v>
      </c>
      <c r="B145" s="29" t="s">
        <v>1049</v>
      </c>
      <c r="C145" s="1" t="s">
        <v>921</v>
      </c>
      <c r="D145" s="1" t="s">
        <v>925</v>
      </c>
      <c r="E145" s="1">
        <v>11</v>
      </c>
      <c r="F145" s="1">
        <v>8</v>
      </c>
      <c r="G145" s="1">
        <v>18</v>
      </c>
      <c r="H145" s="1">
        <v>4</v>
      </c>
      <c r="I145" s="1">
        <v>4.0599999999999996</v>
      </c>
      <c r="J145" s="1">
        <v>3.13</v>
      </c>
      <c r="K145" s="1">
        <v>55</v>
      </c>
      <c r="L145" s="1">
        <v>28</v>
      </c>
      <c r="M145" s="1">
        <v>25</v>
      </c>
      <c r="N145" s="1">
        <v>0</v>
      </c>
      <c r="O145" s="1" t="s">
        <v>32</v>
      </c>
      <c r="P145" s="1">
        <v>120</v>
      </c>
      <c r="Q145" s="1" t="s">
        <v>21</v>
      </c>
      <c r="R145" s="1">
        <v>110</v>
      </c>
      <c r="S145" s="1">
        <v>110</v>
      </c>
      <c r="T145" s="1">
        <v>0</v>
      </c>
      <c r="U145" s="1">
        <v>1.45</v>
      </c>
      <c r="V145" s="1">
        <v>1.05</v>
      </c>
      <c r="W145" s="1">
        <v>0.7</v>
      </c>
      <c r="X145" s="1" t="s">
        <v>1152</v>
      </c>
      <c r="Y145" s="1"/>
      <c r="Z145" s="1"/>
      <c r="AA145" s="1"/>
      <c r="AB145" s="28">
        <f>_xlfn.IFNA(VLOOKUP(D145,附件!$B$19:$C$21,2,FALSE)+附件!$C$23,0)+T145+J145*((200/(附件!$C$25+100))^0.5)</f>
        <v>3.41</v>
      </c>
      <c r="AC145" s="28">
        <f t="shared" si="12"/>
        <v>21.114369501466275</v>
      </c>
      <c r="AD145" s="28">
        <f t="shared" si="13"/>
        <v>23.225806451612904</v>
      </c>
      <c r="AE145" s="28">
        <f t="shared" si="14"/>
        <v>79.2</v>
      </c>
      <c r="AF145" s="28">
        <f t="shared" si="15"/>
        <v>33.677419354838712</v>
      </c>
      <c r="AG145" s="28">
        <f t="shared" si="16"/>
        <v>24.387096774193552</v>
      </c>
      <c r="AH145" s="28">
        <f t="shared" si="17"/>
        <v>16.258064516129032</v>
      </c>
      <c r="AI145" s="28">
        <f>AF145*附件!$C$32+AG145*附件!$C$33+AH145*附件!$C$34</f>
        <v>24.735483870967741</v>
      </c>
      <c r="AJ145" s="28">
        <f>AF145*附件!$C$37+AG145*附件!$C$38+AH145*附件!$C$39</f>
        <v>28.21935483870968</v>
      </c>
      <c r="AK145" s="28">
        <f>AF145*附件!$C$42+AG145*附件!$C$43+AH145*附件!$C$44</f>
        <v>21.251612903225809</v>
      </c>
    </row>
    <row r="146" spans="1:37" ht="23.25" customHeight="1" x14ac:dyDescent="0.2">
      <c r="A146" s="22">
        <v>7300</v>
      </c>
      <c r="B146" s="29" t="s">
        <v>1046</v>
      </c>
      <c r="C146" s="1" t="s">
        <v>923</v>
      </c>
      <c r="D146" s="1" t="s">
        <v>930</v>
      </c>
      <c r="E146" s="1">
        <v>13</v>
      </c>
      <c r="F146" s="1">
        <v>30</v>
      </c>
      <c r="G146" s="1">
        <v>52</v>
      </c>
      <c r="H146" s="1">
        <v>3</v>
      </c>
      <c r="I146" s="1">
        <v>8.0500000000000007</v>
      </c>
      <c r="J146" s="1">
        <v>5.39</v>
      </c>
      <c r="K146" s="1">
        <v>50</v>
      </c>
      <c r="L146" s="1">
        <v>10</v>
      </c>
      <c r="M146" s="1">
        <v>45</v>
      </c>
      <c r="N146" s="1">
        <v>0</v>
      </c>
      <c r="O146" s="1" t="s">
        <v>14</v>
      </c>
      <c r="P146" s="1">
        <v>38</v>
      </c>
      <c r="Q146" s="1" t="s">
        <v>21</v>
      </c>
      <c r="R146" s="1">
        <v>130</v>
      </c>
      <c r="S146" s="1">
        <v>130</v>
      </c>
      <c r="T146" s="1">
        <v>0.4</v>
      </c>
      <c r="U146" s="1">
        <v>1.35</v>
      </c>
      <c r="V146" s="1">
        <v>0.95</v>
      </c>
      <c r="W146" s="1">
        <v>0.7</v>
      </c>
      <c r="X146" s="1" t="s">
        <v>1150</v>
      </c>
      <c r="Y146" s="1"/>
      <c r="Z146" s="1"/>
      <c r="AA146" s="1"/>
      <c r="AB146" s="28">
        <f>_xlfn.IFNA(VLOOKUP(D146,附件!$B$19:$C$21,2,FALSE)+附件!$C$23,0)+T146+J146*((200/(附件!$C$25+100))^0.5)</f>
        <v>6.09</v>
      </c>
      <c r="AC146" s="28">
        <f t="shared" si="12"/>
        <v>25.615763546798028</v>
      </c>
      <c r="AD146" s="28">
        <f t="shared" si="13"/>
        <v>33.300492610837438</v>
      </c>
      <c r="AE146" s="28">
        <f t="shared" si="14"/>
        <v>202.8</v>
      </c>
      <c r="AF146" s="28">
        <f t="shared" si="15"/>
        <v>44.955665024630541</v>
      </c>
      <c r="AG146" s="28">
        <f t="shared" si="16"/>
        <v>31.635467980295566</v>
      </c>
      <c r="AH146" s="28">
        <f t="shared" si="17"/>
        <v>23.310344827586206</v>
      </c>
      <c r="AI146" s="28">
        <f>AF146*附件!$C$32+AG146*附件!$C$33+AH146*附件!$C$34</f>
        <v>33.133990147783251</v>
      </c>
      <c r="AJ146" s="28">
        <f>AF146*附件!$C$37+AG146*附件!$C$38+AH146*附件!$C$39</f>
        <v>37.463054187192114</v>
      </c>
      <c r="AK146" s="28">
        <f>AF146*附件!$C$42+AG146*附件!$C$43+AH146*附件!$C$44</f>
        <v>28.804926108374385</v>
      </c>
    </row>
    <row r="147" spans="1:37" ht="23.25" customHeight="1" x14ac:dyDescent="0.2">
      <c r="A147" s="22">
        <v>42200</v>
      </c>
      <c r="B147" s="29" t="s">
        <v>92</v>
      </c>
      <c r="C147" s="1" t="s">
        <v>916</v>
      </c>
      <c r="D147" s="1" t="s">
        <v>925</v>
      </c>
      <c r="E147" s="1">
        <v>6</v>
      </c>
      <c r="F147" s="1">
        <v>8</v>
      </c>
      <c r="G147" s="1">
        <v>14</v>
      </c>
      <c r="H147" s="1">
        <v>4</v>
      </c>
      <c r="I147" s="1">
        <v>3.51</v>
      </c>
      <c r="J147" s="1">
        <v>3.29</v>
      </c>
      <c r="K147" s="1">
        <v>55</v>
      </c>
      <c r="L147" s="1">
        <v>0</v>
      </c>
      <c r="M147" s="1">
        <v>12</v>
      </c>
      <c r="N147" s="1">
        <v>0</v>
      </c>
      <c r="O147" s="1" t="s">
        <v>14</v>
      </c>
      <c r="P147" s="1">
        <v>120</v>
      </c>
      <c r="Q147" s="1" t="s">
        <v>45</v>
      </c>
      <c r="R147" s="1">
        <v>105</v>
      </c>
      <c r="S147" s="1">
        <v>105</v>
      </c>
      <c r="T147" s="1">
        <v>0.1</v>
      </c>
      <c r="U147" s="1">
        <v>1</v>
      </c>
      <c r="V147" s="1">
        <v>0.8</v>
      </c>
      <c r="W147" s="1">
        <v>0.6</v>
      </c>
      <c r="X147" s="1" t="s">
        <v>1151</v>
      </c>
      <c r="Y147" s="1"/>
      <c r="Z147" s="1"/>
      <c r="AA147" s="1"/>
      <c r="AB147" s="28">
        <f>_xlfn.IFNA(VLOOKUP(D147,附件!$B$19:$C$21,2,FALSE)+附件!$C$23,0)+T147+J147*((200/(附件!$C$25+100))^0.5)</f>
        <v>3.67</v>
      </c>
      <c r="AC147" s="28">
        <f t="shared" si="12"/>
        <v>15.258855585831062</v>
      </c>
      <c r="AD147" s="28">
        <f t="shared" si="13"/>
        <v>16.021798365122617</v>
      </c>
      <c r="AE147" s="28">
        <f t="shared" si="14"/>
        <v>58.8</v>
      </c>
      <c r="AF147" s="28">
        <f t="shared" si="15"/>
        <v>16.021798365122617</v>
      </c>
      <c r="AG147" s="28">
        <f t="shared" si="16"/>
        <v>12.817438692098094</v>
      </c>
      <c r="AH147" s="28">
        <f t="shared" si="17"/>
        <v>9.6130790190735702</v>
      </c>
      <c r="AI147" s="28">
        <f>AF147*附件!$C$32+AG147*附件!$C$33+AH147*附件!$C$34</f>
        <v>12.817438692098094</v>
      </c>
      <c r="AJ147" s="28">
        <f>AF147*附件!$C$37+AG147*附件!$C$38+AH147*附件!$C$39</f>
        <v>14.099182561307904</v>
      </c>
      <c r="AK147" s="28">
        <f>AF147*附件!$C$42+AG147*附件!$C$43+AH147*附件!$C$44</f>
        <v>11.535694822888285</v>
      </c>
    </row>
    <row r="148" spans="1:37" ht="23.25" customHeight="1" x14ac:dyDescent="0.2">
      <c r="A148" s="22">
        <v>7320</v>
      </c>
      <c r="B148" s="29" t="s">
        <v>94</v>
      </c>
      <c r="C148" s="1" t="s">
        <v>916</v>
      </c>
      <c r="D148" s="1" t="s">
        <v>917</v>
      </c>
      <c r="E148" s="1">
        <v>7</v>
      </c>
      <c r="F148" s="1">
        <v>4</v>
      </c>
      <c r="G148" s="1">
        <v>10</v>
      </c>
      <c r="H148" s="1">
        <v>2</v>
      </c>
      <c r="I148" s="1">
        <v>1.44</v>
      </c>
      <c r="J148" s="1">
        <v>1.28</v>
      </c>
      <c r="K148" s="1">
        <v>50</v>
      </c>
      <c r="L148" s="1">
        <v>0</v>
      </c>
      <c r="M148" s="1">
        <v>12</v>
      </c>
      <c r="N148" s="1">
        <v>0</v>
      </c>
      <c r="O148" s="1" t="s">
        <v>14</v>
      </c>
      <c r="P148" s="1">
        <v>360</v>
      </c>
      <c r="Q148" s="1" t="s">
        <v>15</v>
      </c>
      <c r="R148" s="1">
        <v>125</v>
      </c>
      <c r="S148" s="1">
        <v>130</v>
      </c>
      <c r="T148" s="1">
        <v>0</v>
      </c>
      <c r="U148" s="1">
        <v>1</v>
      </c>
      <c r="V148" s="1">
        <v>0.5</v>
      </c>
      <c r="W148" s="1">
        <v>0.2</v>
      </c>
      <c r="X148" s="1" t="s">
        <v>1150</v>
      </c>
      <c r="Y148" s="1"/>
      <c r="Z148" s="1"/>
      <c r="AA148" s="1"/>
      <c r="AB148" s="28">
        <f>_xlfn.IFNA(VLOOKUP(D148,附件!$B$19:$C$21,2,FALSE)+附件!$C$23,0)+T148+J148*((200/(附件!$C$25+100))^0.5)</f>
        <v>1.54</v>
      </c>
      <c r="AC148" s="28">
        <f t="shared" si="12"/>
        <v>12.987012987012987</v>
      </c>
      <c r="AD148" s="28">
        <f t="shared" si="13"/>
        <v>16.883116883116884</v>
      </c>
      <c r="AE148" s="28">
        <f t="shared" si="14"/>
        <v>26</v>
      </c>
      <c r="AF148" s="28">
        <f t="shared" si="15"/>
        <v>16.883116883116884</v>
      </c>
      <c r="AG148" s="28">
        <f t="shared" si="16"/>
        <v>8.4415584415584419</v>
      </c>
      <c r="AH148" s="28">
        <f t="shared" si="17"/>
        <v>3.3766233766233769</v>
      </c>
      <c r="AI148" s="28">
        <f>AF148*附件!$C$32+AG148*附件!$C$33+AH148*附件!$C$34</f>
        <v>9.454545454545455</v>
      </c>
      <c r="AJ148" s="28">
        <f>AF148*附件!$C$37+AG148*附件!$C$38+AH148*附件!$C$39</f>
        <v>12.155844155844155</v>
      </c>
      <c r="AK148" s="28">
        <f>AF148*附件!$C$42+AG148*附件!$C$43+AH148*附件!$C$44</f>
        <v>6.7532467532467537</v>
      </c>
    </row>
    <row r="149" spans="1:37" ht="23.25" customHeight="1" x14ac:dyDescent="0.2">
      <c r="A149" s="22">
        <v>50860</v>
      </c>
      <c r="B149" s="29" t="s">
        <v>1056</v>
      </c>
      <c r="C149" s="1" t="s">
        <v>923</v>
      </c>
      <c r="D149" s="1" t="s">
        <v>930</v>
      </c>
      <c r="E149" s="1">
        <v>13</v>
      </c>
      <c r="F149" s="1">
        <v>31</v>
      </c>
      <c r="G149" s="1">
        <v>52</v>
      </c>
      <c r="H149" s="1">
        <v>4</v>
      </c>
      <c r="I149" s="1">
        <v>8.7899999999999991</v>
      </c>
      <c r="J149" s="1">
        <v>6.13</v>
      </c>
      <c r="K149" s="1">
        <v>55</v>
      </c>
      <c r="L149" s="1">
        <v>12</v>
      </c>
      <c r="M149" s="1">
        <v>45</v>
      </c>
      <c r="N149" s="1">
        <v>0</v>
      </c>
      <c r="O149" s="1" t="s">
        <v>14</v>
      </c>
      <c r="P149" s="1">
        <v>38</v>
      </c>
      <c r="Q149" s="1" t="s">
        <v>21</v>
      </c>
      <c r="R149" s="1">
        <v>110</v>
      </c>
      <c r="S149" s="1">
        <v>110</v>
      </c>
      <c r="T149" s="1">
        <v>0.5</v>
      </c>
      <c r="U149" s="1">
        <v>1.35</v>
      </c>
      <c r="V149" s="1">
        <v>0.95</v>
      </c>
      <c r="W149" s="1">
        <v>0.7</v>
      </c>
      <c r="X149" s="1" t="s">
        <v>1150</v>
      </c>
      <c r="Y149" s="1"/>
      <c r="Z149" s="1"/>
      <c r="AA149" s="1"/>
      <c r="AB149" s="28">
        <f>_xlfn.IFNA(VLOOKUP(D149,附件!$B$19:$C$21,2,FALSE)+附件!$C$23,0)+T149+J149*((200/(附件!$C$25+100))^0.5)</f>
        <v>6.93</v>
      </c>
      <c r="AC149" s="28">
        <f t="shared" si="12"/>
        <v>30.014430014430015</v>
      </c>
      <c r="AD149" s="28">
        <f t="shared" si="13"/>
        <v>33.015873015873019</v>
      </c>
      <c r="AE149" s="28">
        <f t="shared" si="14"/>
        <v>228.8</v>
      </c>
      <c r="AF149" s="28">
        <f t="shared" si="15"/>
        <v>44.571428571428577</v>
      </c>
      <c r="AG149" s="28">
        <f t="shared" si="16"/>
        <v>31.365079365079367</v>
      </c>
      <c r="AH149" s="28">
        <f t="shared" si="17"/>
        <v>23.111111111111111</v>
      </c>
      <c r="AI149" s="28">
        <f>AF149*附件!$C$32+AG149*附件!$C$33+AH149*附件!$C$34</f>
        <v>32.850793650793648</v>
      </c>
      <c r="AJ149" s="28">
        <f>AF149*附件!$C$37+AG149*附件!$C$38+AH149*附件!$C$39</f>
        <v>37.142857142857146</v>
      </c>
      <c r="AK149" s="28">
        <f>AF149*附件!$C$42+AG149*附件!$C$43+AH149*附件!$C$44</f>
        <v>28.558730158730164</v>
      </c>
    </row>
    <row r="150" spans="1:37" ht="23.25" customHeight="1" x14ac:dyDescent="0.2">
      <c r="A150" s="22">
        <v>33080</v>
      </c>
      <c r="B150" s="29" t="s">
        <v>941</v>
      </c>
      <c r="C150" s="1" t="s">
        <v>921</v>
      </c>
      <c r="D150" s="1" t="s">
        <v>930</v>
      </c>
      <c r="E150" s="1">
        <v>11</v>
      </c>
      <c r="F150" s="1">
        <v>28</v>
      </c>
      <c r="G150" s="1">
        <v>48</v>
      </c>
      <c r="H150" s="1">
        <v>4</v>
      </c>
      <c r="I150" s="1">
        <v>8.75</v>
      </c>
      <c r="J150" s="1">
        <v>6.07</v>
      </c>
      <c r="K150" s="1">
        <v>50</v>
      </c>
      <c r="L150" s="1">
        <v>12</v>
      </c>
      <c r="M150" s="1">
        <v>25</v>
      </c>
      <c r="N150" s="1">
        <v>0</v>
      </c>
      <c r="O150" s="1" t="s">
        <v>14</v>
      </c>
      <c r="P150" s="1">
        <v>40</v>
      </c>
      <c r="Q150" s="1" t="s">
        <v>21</v>
      </c>
      <c r="R150" s="1">
        <v>110</v>
      </c>
      <c r="S150" s="1">
        <v>114</v>
      </c>
      <c r="T150" s="1">
        <v>0.5</v>
      </c>
      <c r="U150" s="1">
        <v>1.35</v>
      </c>
      <c r="V150" s="1">
        <v>0.95</v>
      </c>
      <c r="W150" s="1">
        <v>0.7</v>
      </c>
      <c r="X150" s="1" t="s">
        <v>1152</v>
      </c>
      <c r="Y150" s="1"/>
      <c r="Z150" s="1"/>
      <c r="AA150" s="1"/>
      <c r="AB150" s="28">
        <f>_xlfn.IFNA(VLOOKUP(D150,附件!$B$19:$C$21,2,FALSE)+附件!$C$23,0)+T150+J150*((200/(附件!$C$25+100))^0.5)</f>
        <v>6.87</v>
      </c>
      <c r="AC150" s="28">
        <f t="shared" si="12"/>
        <v>27.94759825327511</v>
      </c>
      <c r="AD150" s="28">
        <f t="shared" si="13"/>
        <v>31.860262008733624</v>
      </c>
      <c r="AE150" s="28">
        <f t="shared" si="14"/>
        <v>218.88</v>
      </c>
      <c r="AF150" s="28">
        <f t="shared" si="15"/>
        <v>43.011353711790399</v>
      </c>
      <c r="AG150" s="28">
        <f t="shared" si="16"/>
        <v>30.267248908296942</v>
      </c>
      <c r="AH150" s="28">
        <f t="shared" si="17"/>
        <v>22.302183406113535</v>
      </c>
      <c r="AI150" s="28">
        <f>AF150*附件!$C$32+AG150*附件!$C$33+AH150*附件!$C$34</f>
        <v>31.700960698689958</v>
      </c>
      <c r="AJ150" s="28">
        <f>AF150*附件!$C$37+AG150*附件!$C$38+AH150*附件!$C$39</f>
        <v>35.842794759825331</v>
      </c>
      <c r="AK150" s="28">
        <f>AF150*附件!$C$42+AG150*附件!$C$43+AH150*附件!$C$44</f>
        <v>27.559126637554584</v>
      </c>
    </row>
    <row r="151" spans="1:37" ht="23.25" customHeight="1" x14ac:dyDescent="0.2">
      <c r="A151" s="22">
        <v>33060</v>
      </c>
      <c r="B151" s="29" t="s">
        <v>1067</v>
      </c>
      <c r="C151" s="1" t="s">
        <v>923</v>
      </c>
      <c r="D151" s="1" t="s">
        <v>930</v>
      </c>
      <c r="E151" s="1">
        <v>13</v>
      </c>
      <c r="F151" s="1">
        <v>28</v>
      </c>
      <c r="G151" s="1">
        <v>48</v>
      </c>
      <c r="H151" s="1">
        <v>4</v>
      </c>
      <c r="I151" s="1">
        <v>8.58</v>
      </c>
      <c r="J151" s="1">
        <v>5.92</v>
      </c>
      <c r="K151" s="1">
        <v>50</v>
      </c>
      <c r="L151" s="1">
        <v>12</v>
      </c>
      <c r="M151" s="1">
        <v>45</v>
      </c>
      <c r="N151" s="1">
        <v>0</v>
      </c>
      <c r="O151" s="1" t="s">
        <v>14</v>
      </c>
      <c r="P151" s="1">
        <v>40</v>
      </c>
      <c r="Q151" s="1" t="s">
        <v>21</v>
      </c>
      <c r="R151" s="1">
        <v>110</v>
      </c>
      <c r="S151" s="1">
        <v>110</v>
      </c>
      <c r="T151" s="1">
        <v>0.5</v>
      </c>
      <c r="U151" s="1">
        <v>1.35</v>
      </c>
      <c r="V151" s="1">
        <v>0.95</v>
      </c>
      <c r="W151" s="1">
        <v>0.7</v>
      </c>
      <c r="X151" s="1" t="s">
        <v>1152</v>
      </c>
      <c r="Y151" s="1"/>
      <c r="Z151" s="1"/>
      <c r="AA151" s="1"/>
      <c r="AB151" s="28">
        <f>_xlfn.IFNA(VLOOKUP(D151,附件!$B$19:$C$21,2,FALSE)+附件!$C$23,0)+T151+J151*((200/(附件!$C$25+100))^0.5)</f>
        <v>6.72</v>
      </c>
      <c r="AC151" s="28">
        <f t="shared" si="12"/>
        <v>28.571428571428573</v>
      </c>
      <c r="AD151" s="28">
        <f t="shared" si="13"/>
        <v>31.428571428571431</v>
      </c>
      <c r="AE151" s="28">
        <f t="shared" si="14"/>
        <v>211.2</v>
      </c>
      <c r="AF151" s="28">
        <f t="shared" si="15"/>
        <v>42.428571428571431</v>
      </c>
      <c r="AG151" s="28">
        <f t="shared" si="16"/>
        <v>29.857142857142858</v>
      </c>
      <c r="AH151" s="28">
        <f t="shared" si="17"/>
        <v>22</v>
      </c>
      <c r="AI151" s="28">
        <f>AF151*附件!$C$32+AG151*附件!$C$33+AH151*附件!$C$34</f>
        <v>31.271428571428572</v>
      </c>
      <c r="AJ151" s="28">
        <f>AF151*附件!$C$37+AG151*附件!$C$38+AH151*附件!$C$39</f>
        <v>35.357142857142861</v>
      </c>
      <c r="AK151" s="28">
        <f>AF151*附件!$C$42+AG151*附件!$C$43+AH151*附件!$C$44</f>
        <v>27.185714285714287</v>
      </c>
    </row>
    <row r="152" spans="1:37" ht="23.25" customHeight="1" x14ac:dyDescent="0.2">
      <c r="A152" s="22">
        <v>33080</v>
      </c>
      <c r="B152" s="29" t="s">
        <v>1027</v>
      </c>
      <c r="C152" s="1" t="s">
        <v>921</v>
      </c>
      <c r="D152" s="1" t="s">
        <v>930</v>
      </c>
      <c r="E152" s="1">
        <v>11</v>
      </c>
      <c r="F152" s="1">
        <v>28</v>
      </c>
      <c r="G152" s="1">
        <v>48</v>
      </c>
      <c r="H152" s="1">
        <v>4</v>
      </c>
      <c r="I152" s="1">
        <v>8.75</v>
      </c>
      <c r="J152" s="1">
        <v>6.07</v>
      </c>
      <c r="K152" s="1">
        <v>50</v>
      </c>
      <c r="L152" s="1">
        <v>12</v>
      </c>
      <c r="M152" s="1">
        <v>25</v>
      </c>
      <c r="N152" s="1">
        <v>0</v>
      </c>
      <c r="O152" s="1" t="s">
        <v>14</v>
      </c>
      <c r="P152" s="1">
        <v>40</v>
      </c>
      <c r="Q152" s="1" t="s">
        <v>21</v>
      </c>
      <c r="R152" s="1">
        <v>110</v>
      </c>
      <c r="S152" s="1">
        <v>110</v>
      </c>
      <c r="T152" s="1">
        <v>0.5</v>
      </c>
      <c r="U152" s="1">
        <v>1.35</v>
      </c>
      <c r="V152" s="1">
        <v>0.95</v>
      </c>
      <c r="W152" s="1">
        <v>0.7</v>
      </c>
      <c r="X152" s="1" t="s">
        <v>1152</v>
      </c>
      <c r="Y152" s="1"/>
      <c r="Z152" s="1"/>
      <c r="AA152" s="1"/>
      <c r="AB152" s="28">
        <f>_xlfn.IFNA(VLOOKUP(D152,附件!$B$19:$C$21,2,FALSE)+附件!$C$23,0)+T152+J152*((200/(附件!$C$25+100))^0.5)</f>
        <v>6.87</v>
      </c>
      <c r="AC152" s="28">
        <f t="shared" ref="AC152:AC215" si="18">G152*H152/AB152</f>
        <v>27.94759825327511</v>
      </c>
      <c r="AD152" s="28">
        <f t="shared" ref="AD152:AD215" si="19">AC152*S152/100</f>
        <v>30.742358078602621</v>
      </c>
      <c r="AE152" s="28">
        <f t="shared" ref="AE152:AE215" si="20">G152*H152*S152/100</f>
        <v>211.2</v>
      </c>
      <c r="AF152" s="28">
        <f t="shared" ref="AF152:AF215" si="21">$AD152*U152</f>
        <v>41.502183406113538</v>
      </c>
      <c r="AG152" s="28">
        <f t="shared" ref="AG152:AG215" si="22">$AD152*V152</f>
        <v>29.20524017467249</v>
      </c>
      <c r="AH152" s="28">
        <f t="shared" ref="AH152:AH215" si="23">$AD152*W152</f>
        <v>21.519650655021834</v>
      </c>
      <c r="AI152" s="28">
        <f>AF152*附件!$C$32+AG152*附件!$C$33+AH152*附件!$C$34</f>
        <v>30.588646288209606</v>
      </c>
      <c r="AJ152" s="28">
        <f>AF152*附件!$C$37+AG152*附件!$C$38+AH152*附件!$C$39</f>
        <v>34.585152838427945</v>
      </c>
      <c r="AK152" s="28">
        <f>AF152*附件!$C$42+AG152*附件!$C$43+AH152*附件!$C$44</f>
        <v>26.592139737991268</v>
      </c>
    </row>
    <row r="153" spans="1:37" ht="23.25" customHeight="1" x14ac:dyDescent="0.2">
      <c r="A153" s="22">
        <v>23000</v>
      </c>
      <c r="B153" s="29" t="s">
        <v>89</v>
      </c>
      <c r="C153" s="1" t="s">
        <v>921</v>
      </c>
      <c r="D153" s="1" t="s">
        <v>930</v>
      </c>
      <c r="E153" s="1">
        <v>11</v>
      </c>
      <c r="F153" s="1">
        <v>28</v>
      </c>
      <c r="G153" s="1">
        <v>48</v>
      </c>
      <c r="H153" s="1">
        <v>4</v>
      </c>
      <c r="I153" s="1">
        <v>9.2200000000000006</v>
      </c>
      <c r="J153" s="1">
        <v>6.42</v>
      </c>
      <c r="K153" s="1">
        <v>50</v>
      </c>
      <c r="L153" s="1">
        <v>12</v>
      </c>
      <c r="M153" s="1">
        <v>25</v>
      </c>
      <c r="N153" s="1">
        <v>0</v>
      </c>
      <c r="O153" s="1" t="s">
        <v>14</v>
      </c>
      <c r="P153" s="1">
        <v>40</v>
      </c>
      <c r="Q153" s="1" t="s">
        <v>45</v>
      </c>
      <c r="R153" s="1">
        <v>110</v>
      </c>
      <c r="S153" s="1">
        <v>114</v>
      </c>
      <c r="T153" s="1">
        <v>0.5</v>
      </c>
      <c r="U153" s="1">
        <v>0.75</v>
      </c>
      <c r="V153" s="1">
        <v>1.1000000000000001</v>
      </c>
      <c r="W153" s="1">
        <v>0.75</v>
      </c>
      <c r="X153" s="1" t="s">
        <v>1146</v>
      </c>
      <c r="Y153" s="1"/>
      <c r="Z153" s="1"/>
      <c r="AA153" s="1"/>
      <c r="AB153" s="28">
        <f>_xlfn.IFNA(VLOOKUP(D153,附件!$B$19:$C$21,2,FALSE)+附件!$C$23,0)+T153+J153*((200/(附件!$C$25+100))^0.5)</f>
        <v>7.22</v>
      </c>
      <c r="AC153" s="28">
        <f t="shared" si="18"/>
        <v>26.59279778393352</v>
      </c>
      <c r="AD153" s="28">
        <f t="shared" si="19"/>
        <v>30.315789473684212</v>
      </c>
      <c r="AE153" s="28">
        <f t="shared" si="20"/>
        <v>218.88</v>
      </c>
      <c r="AF153" s="28">
        <f t="shared" si="21"/>
        <v>22.736842105263158</v>
      </c>
      <c r="AG153" s="28">
        <f t="shared" si="22"/>
        <v>33.347368421052636</v>
      </c>
      <c r="AH153" s="28">
        <f t="shared" si="23"/>
        <v>22.736842105263158</v>
      </c>
      <c r="AI153" s="28">
        <f>AF153*附件!$C$32+AG153*附件!$C$33+AH153*附件!$C$34</f>
        <v>26.981052631578951</v>
      </c>
      <c r="AJ153" s="28">
        <f>AF153*附件!$C$37+AG153*附件!$C$38+AH153*附件!$C$39</f>
        <v>26.981052631578951</v>
      </c>
      <c r="AK153" s="28">
        <f>AF153*附件!$C$42+AG153*附件!$C$43+AH153*附件!$C$44</f>
        <v>26.981052631578947</v>
      </c>
    </row>
    <row r="154" spans="1:37" ht="23.25" customHeight="1" x14ac:dyDescent="0.2">
      <c r="A154" s="22">
        <v>55200</v>
      </c>
      <c r="B154" s="29" t="s">
        <v>669</v>
      </c>
      <c r="C154" s="1" t="s">
        <v>921</v>
      </c>
      <c r="D154" s="1" t="s">
        <v>930</v>
      </c>
      <c r="E154" s="1">
        <v>10</v>
      </c>
      <c r="F154" s="1">
        <v>26</v>
      </c>
      <c r="G154" s="1">
        <v>35</v>
      </c>
      <c r="H154" s="1">
        <v>8</v>
      </c>
      <c r="I154" s="1">
        <v>11.04</v>
      </c>
      <c r="J154" s="1">
        <v>8.7100000000000009</v>
      </c>
      <c r="K154" s="1">
        <v>50</v>
      </c>
      <c r="L154" s="1">
        <v>16</v>
      </c>
      <c r="M154" s="1">
        <v>25</v>
      </c>
      <c r="N154" s="1">
        <v>0</v>
      </c>
      <c r="O154" s="1" t="s">
        <v>14</v>
      </c>
      <c r="P154" s="1">
        <v>39</v>
      </c>
      <c r="Q154" s="1" t="s">
        <v>45</v>
      </c>
      <c r="R154" s="1">
        <v>110</v>
      </c>
      <c r="S154" s="1">
        <v>110</v>
      </c>
      <c r="T154" s="1">
        <v>1.2</v>
      </c>
      <c r="U154" s="1">
        <v>0.75</v>
      </c>
      <c r="V154" s="1">
        <v>1.1000000000000001</v>
      </c>
      <c r="W154" s="1">
        <v>0.75</v>
      </c>
      <c r="X154" s="1" t="s">
        <v>1148</v>
      </c>
      <c r="Y154" s="1"/>
      <c r="Z154" s="1"/>
      <c r="AA154" s="1"/>
      <c r="AB154" s="28">
        <f>_xlfn.IFNA(VLOOKUP(D154,附件!$B$19:$C$21,2,FALSE)+附件!$C$23,0)+T154+J154*((200/(附件!$C$25+100))^0.5)</f>
        <v>10.210000000000001</v>
      </c>
      <c r="AC154" s="28">
        <f t="shared" si="18"/>
        <v>27.424094025465227</v>
      </c>
      <c r="AD154" s="28">
        <f t="shared" si="19"/>
        <v>30.166503428011747</v>
      </c>
      <c r="AE154" s="28">
        <f t="shared" si="20"/>
        <v>308</v>
      </c>
      <c r="AF154" s="28">
        <f t="shared" si="21"/>
        <v>22.62487757100881</v>
      </c>
      <c r="AG154" s="28">
        <f t="shared" si="22"/>
        <v>33.183153770812922</v>
      </c>
      <c r="AH154" s="28">
        <f t="shared" si="23"/>
        <v>22.62487757100881</v>
      </c>
      <c r="AI154" s="28">
        <f>AF154*附件!$C$32+AG154*附件!$C$33+AH154*附件!$C$34</f>
        <v>26.848188050930453</v>
      </c>
      <c r="AJ154" s="28">
        <f>AF154*附件!$C$37+AG154*附件!$C$38+AH154*附件!$C$39</f>
        <v>26.848188050930457</v>
      </c>
      <c r="AK154" s="28">
        <f>AF154*附件!$C$42+AG154*附件!$C$43+AH154*附件!$C$44</f>
        <v>26.848188050930457</v>
      </c>
    </row>
    <row r="155" spans="1:37" ht="23.25" customHeight="1" x14ac:dyDescent="0.2">
      <c r="A155" s="22">
        <v>33000</v>
      </c>
      <c r="B155" s="29" t="s">
        <v>38</v>
      </c>
      <c r="C155" s="1" t="s">
        <v>921</v>
      </c>
      <c r="D155" s="1" t="s">
        <v>930</v>
      </c>
      <c r="E155" s="1">
        <v>11</v>
      </c>
      <c r="F155" s="1">
        <v>26</v>
      </c>
      <c r="G155" s="1">
        <v>46</v>
      </c>
      <c r="H155" s="1">
        <v>4</v>
      </c>
      <c r="I155" s="1">
        <v>8.85</v>
      </c>
      <c r="J155" s="1">
        <v>6.17</v>
      </c>
      <c r="K155" s="1">
        <v>50</v>
      </c>
      <c r="L155" s="1">
        <v>12</v>
      </c>
      <c r="M155" s="1">
        <v>25</v>
      </c>
      <c r="N155" s="1">
        <v>0</v>
      </c>
      <c r="O155" s="1" t="s">
        <v>14</v>
      </c>
      <c r="P155" s="1">
        <v>40</v>
      </c>
      <c r="Q155" s="1" t="s">
        <v>21</v>
      </c>
      <c r="R155" s="1">
        <v>110</v>
      </c>
      <c r="S155" s="1">
        <v>114</v>
      </c>
      <c r="T155" s="1">
        <v>0.5</v>
      </c>
      <c r="U155" s="1">
        <v>1.35</v>
      </c>
      <c r="V155" s="1">
        <v>0.95</v>
      </c>
      <c r="W155" s="1">
        <v>0.7</v>
      </c>
      <c r="X155" s="1" t="s">
        <v>1152</v>
      </c>
      <c r="Y155" s="1"/>
      <c r="Z155" s="1"/>
      <c r="AA155" s="1"/>
      <c r="AB155" s="28">
        <f>_xlfn.IFNA(VLOOKUP(D155,附件!$B$19:$C$21,2,FALSE)+附件!$C$23,0)+T155+J155*((200/(附件!$C$25+100))^0.5)</f>
        <v>6.97</v>
      </c>
      <c r="AC155" s="28">
        <f t="shared" si="18"/>
        <v>26.398852223816355</v>
      </c>
      <c r="AD155" s="28">
        <f t="shared" si="19"/>
        <v>30.094691535150645</v>
      </c>
      <c r="AE155" s="28">
        <f t="shared" si="20"/>
        <v>209.76</v>
      </c>
      <c r="AF155" s="28">
        <f t="shared" si="21"/>
        <v>40.627833572453376</v>
      </c>
      <c r="AG155" s="28">
        <f t="shared" si="22"/>
        <v>28.58995695839311</v>
      </c>
      <c r="AH155" s="28">
        <f t="shared" si="23"/>
        <v>21.066284074605448</v>
      </c>
      <c r="AI155" s="28">
        <f>AF155*附件!$C$32+AG155*附件!$C$33+AH155*附件!$C$34</f>
        <v>29.944218077474893</v>
      </c>
      <c r="AJ155" s="28">
        <f>AF155*附件!$C$37+AG155*附件!$C$38+AH155*附件!$C$39</f>
        <v>33.856527977044479</v>
      </c>
      <c r="AK155" s="28">
        <f>AF155*附件!$C$42+AG155*附件!$C$43+AH155*附件!$C$44</f>
        <v>26.031908177905308</v>
      </c>
    </row>
    <row r="156" spans="1:37" ht="23.25" customHeight="1" x14ac:dyDescent="0.2">
      <c r="A156" s="22">
        <v>31200</v>
      </c>
      <c r="B156" s="29" t="s">
        <v>22</v>
      </c>
      <c r="C156" s="1" t="s">
        <v>916</v>
      </c>
      <c r="D156" s="1" t="s">
        <v>917</v>
      </c>
      <c r="E156" s="1">
        <v>6</v>
      </c>
      <c r="F156" s="1">
        <v>4</v>
      </c>
      <c r="G156" s="1">
        <v>8</v>
      </c>
      <c r="H156" s="1">
        <v>4</v>
      </c>
      <c r="I156" s="1">
        <v>1.94</v>
      </c>
      <c r="J156" s="1">
        <v>1.73</v>
      </c>
      <c r="K156" s="1">
        <v>50</v>
      </c>
      <c r="L156" s="1">
        <v>0</v>
      </c>
      <c r="M156" s="1">
        <v>12</v>
      </c>
      <c r="N156" s="1">
        <v>0</v>
      </c>
      <c r="O156" s="1" t="s">
        <v>14</v>
      </c>
      <c r="P156" s="1">
        <v>360</v>
      </c>
      <c r="Q156" s="1" t="s">
        <v>15</v>
      </c>
      <c r="R156" s="1">
        <v>110</v>
      </c>
      <c r="S156" s="1">
        <v>110</v>
      </c>
      <c r="T156" s="1">
        <v>0.1</v>
      </c>
      <c r="U156" s="1">
        <v>1</v>
      </c>
      <c r="V156" s="1">
        <v>0.5</v>
      </c>
      <c r="W156" s="1">
        <v>0.2</v>
      </c>
      <c r="X156" s="1" t="s">
        <v>1152</v>
      </c>
      <c r="Y156" s="1"/>
      <c r="Z156" s="1"/>
      <c r="AA156" s="1"/>
      <c r="AB156" s="28">
        <f>_xlfn.IFNA(VLOOKUP(D156,附件!$B$19:$C$21,2,FALSE)+附件!$C$23,0)+T156+J156*((200/(附件!$C$25+100))^0.5)</f>
        <v>2.09</v>
      </c>
      <c r="AC156" s="28">
        <f t="shared" si="18"/>
        <v>15.311004784688997</v>
      </c>
      <c r="AD156" s="28">
        <f t="shared" si="19"/>
        <v>16.842105263157897</v>
      </c>
      <c r="AE156" s="28">
        <f t="shared" si="20"/>
        <v>35.200000000000003</v>
      </c>
      <c r="AF156" s="28">
        <f t="shared" si="21"/>
        <v>16.842105263157897</v>
      </c>
      <c r="AG156" s="28">
        <f t="shared" si="22"/>
        <v>8.4210526315789487</v>
      </c>
      <c r="AH156" s="28">
        <f t="shared" si="23"/>
        <v>3.3684210526315796</v>
      </c>
      <c r="AI156" s="28">
        <f>AF156*附件!$C$32+AG156*附件!$C$33+AH156*附件!$C$34</f>
        <v>9.431578947368422</v>
      </c>
      <c r="AJ156" s="28">
        <f>AF156*附件!$C$37+AG156*附件!$C$38+AH156*附件!$C$39</f>
        <v>12.126315789473685</v>
      </c>
      <c r="AK156" s="28">
        <f>AF156*附件!$C$42+AG156*附件!$C$43+AH156*附件!$C$44</f>
        <v>6.7368421052631593</v>
      </c>
    </row>
    <row r="157" spans="1:37" ht="23.25" customHeight="1" x14ac:dyDescent="0.2">
      <c r="A157" s="22">
        <v>85120</v>
      </c>
      <c r="B157" s="29" t="s">
        <v>962</v>
      </c>
      <c r="C157" s="1" t="s">
        <v>916</v>
      </c>
      <c r="D157" s="1" t="s">
        <v>925</v>
      </c>
      <c r="E157" s="1">
        <v>6</v>
      </c>
      <c r="F157" s="1">
        <v>5</v>
      </c>
      <c r="G157" s="1">
        <v>10</v>
      </c>
      <c r="H157" s="1">
        <v>6</v>
      </c>
      <c r="I157" s="1">
        <v>4.34</v>
      </c>
      <c r="J157" s="1">
        <v>4.0999999999999996</v>
      </c>
      <c r="K157" s="1">
        <v>55</v>
      </c>
      <c r="L157" s="1">
        <v>18</v>
      </c>
      <c r="M157" s="1">
        <v>12</v>
      </c>
      <c r="N157" s="1">
        <v>0</v>
      </c>
      <c r="O157" s="1" t="s">
        <v>14</v>
      </c>
      <c r="P157" s="1">
        <v>110</v>
      </c>
      <c r="Q157" s="1" t="s">
        <v>15</v>
      </c>
      <c r="R157" s="1">
        <v>105</v>
      </c>
      <c r="S157" s="1">
        <v>105</v>
      </c>
      <c r="T157" s="1">
        <v>0.15</v>
      </c>
      <c r="U157" s="1">
        <v>1</v>
      </c>
      <c r="V157" s="1">
        <v>0.75</v>
      </c>
      <c r="W157" s="1">
        <v>0.4</v>
      </c>
      <c r="X157" s="1" t="s">
        <v>1149</v>
      </c>
      <c r="Y157" s="1"/>
      <c r="Z157" s="1"/>
      <c r="AA157" s="1"/>
      <c r="AB157" s="28">
        <f>_xlfn.IFNA(VLOOKUP(D157,附件!$B$19:$C$21,2,FALSE)+附件!$C$23,0)+T157+J157*((200/(附件!$C$25+100))^0.5)</f>
        <v>4.5299999999999994</v>
      </c>
      <c r="AC157" s="28">
        <f t="shared" si="18"/>
        <v>13.245033112582783</v>
      </c>
      <c r="AD157" s="28">
        <f t="shared" si="19"/>
        <v>13.907284768211923</v>
      </c>
      <c r="AE157" s="28">
        <f t="shared" si="20"/>
        <v>63</v>
      </c>
      <c r="AF157" s="28">
        <f t="shared" si="21"/>
        <v>13.907284768211923</v>
      </c>
      <c r="AG157" s="28">
        <f t="shared" si="22"/>
        <v>10.430463576158942</v>
      </c>
      <c r="AH157" s="28">
        <f t="shared" si="23"/>
        <v>5.56291390728477</v>
      </c>
      <c r="AI157" s="28">
        <f>AF157*附件!$C$32+AG157*附件!$C$33+AH157*附件!$C$34</f>
        <v>10.013245033112584</v>
      </c>
      <c r="AJ157" s="28">
        <f>AF157*附件!$C$37+AG157*附件!$C$38+AH157*附件!$C$39</f>
        <v>11.682119205298017</v>
      </c>
      <c r="AK157" s="28">
        <f>AF157*附件!$C$42+AG157*附件!$C$43+AH157*附件!$C$44</f>
        <v>8.344370860927155</v>
      </c>
    </row>
    <row r="158" spans="1:37" ht="23.25" customHeight="1" x14ac:dyDescent="0.2">
      <c r="A158" s="22">
        <v>50700</v>
      </c>
      <c r="B158" s="29" t="s">
        <v>849</v>
      </c>
      <c r="C158" s="1" t="s">
        <v>921</v>
      </c>
      <c r="D158" s="1" t="s">
        <v>917</v>
      </c>
      <c r="E158" s="1">
        <v>11</v>
      </c>
      <c r="F158" s="1">
        <v>9</v>
      </c>
      <c r="G158" s="1">
        <v>19</v>
      </c>
      <c r="H158" s="1">
        <v>4</v>
      </c>
      <c r="I158" s="1">
        <v>1.92</v>
      </c>
      <c r="J158" s="1">
        <v>1.52</v>
      </c>
      <c r="K158" s="1">
        <v>50</v>
      </c>
      <c r="L158" s="1">
        <v>15</v>
      </c>
      <c r="M158" s="1">
        <v>25</v>
      </c>
      <c r="N158" s="1">
        <v>0</v>
      </c>
      <c r="O158" s="1" t="s">
        <v>14</v>
      </c>
      <c r="P158" s="1">
        <v>360</v>
      </c>
      <c r="Q158" s="1" t="s">
        <v>15</v>
      </c>
      <c r="R158" s="1">
        <v>110</v>
      </c>
      <c r="S158" s="1">
        <v>114</v>
      </c>
      <c r="T158" s="1">
        <v>0.15</v>
      </c>
      <c r="U158" s="1">
        <v>1</v>
      </c>
      <c r="V158" s="1">
        <v>0.5</v>
      </c>
      <c r="W158" s="1">
        <v>0.2</v>
      </c>
      <c r="X158" s="1" t="s">
        <v>1150</v>
      </c>
      <c r="Y158" s="1"/>
      <c r="Z158" s="1"/>
      <c r="AA158" s="1"/>
      <c r="AB158" s="28">
        <f>_xlfn.IFNA(VLOOKUP(D158,附件!$B$19:$C$21,2,FALSE)+附件!$C$23,0)+T158+J158*((200/(附件!$C$25+100))^0.5)</f>
        <v>1.9300000000000002</v>
      </c>
      <c r="AC158" s="28">
        <f t="shared" si="18"/>
        <v>39.37823834196891</v>
      </c>
      <c r="AD158" s="28">
        <f t="shared" si="19"/>
        <v>44.891191709844563</v>
      </c>
      <c r="AE158" s="28">
        <f t="shared" si="20"/>
        <v>86.64</v>
      </c>
      <c r="AF158" s="28">
        <f t="shared" si="21"/>
        <v>44.891191709844563</v>
      </c>
      <c r="AG158" s="28">
        <f t="shared" si="22"/>
        <v>22.445595854922281</v>
      </c>
      <c r="AH158" s="28">
        <f t="shared" si="23"/>
        <v>8.9782383419689129</v>
      </c>
      <c r="AI158" s="28">
        <f>AF158*附件!$C$32+AG158*附件!$C$33+AH158*附件!$C$34</f>
        <v>25.139067357512957</v>
      </c>
      <c r="AJ158" s="28">
        <f>AF158*附件!$C$37+AG158*附件!$C$38+AH158*附件!$C$39</f>
        <v>32.321658031088084</v>
      </c>
      <c r="AK158" s="28">
        <f>AF158*附件!$C$42+AG158*附件!$C$43+AH158*附件!$C$44</f>
        <v>17.956476683937826</v>
      </c>
    </row>
    <row r="159" spans="1:37" ht="23.25" customHeight="1" x14ac:dyDescent="0.2">
      <c r="A159" s="22">
        <v>50700</v>
      </c>
      <c r="B159" s="29" t="s">
        <v>1053</v>
      </c>
      <c r="C159" s="1" t="s">
        <v>921</v>
      </c>
      <c r="D159" s="1" t="s">
        <v>917</v>
      </c>
      <c r="E159" s="1">
        <v>11</v>
      </c>
      <c r="F159" s="1">
        <v>9</v>
      </c>
      <c r="G159" s="1">
        <v>19</v>
      </c>
      <c r="H159" s="1">
        <v>4</v>
      </c>
      <c r="I159" s="1">
        <v>1.92</v>
      </c>
      <c r="J159" s="1">
        <v>1.52</v>
      </c>
      <c r="K159" s="1">
        <v>50</v>
      </c>
      <c r="L159" s="1">
        <v>15</v>
      </c>
      <c r="M159" s="1">
        <v>25</v>
      </c>
      <c r="N159" s="1">
        <v>0</v>
      </c>
      <c r="O159" s="1" t="s">
        <v>14</v>
      </c>
      <c r="P159" s="1">
        <v>360</v>
      </c>
      <c r="Q159" s="1" t="s">
        <v>15</v>
      </c>
      <c r="R159" s="1">
        <v>110</v>
      </c>
      <c r="S159" s="1">
        <v>110</v>
      </c>
      <c r="T159" s="1">
        <v>0.15</v>
      </c>
      <c r="U159" s="1">
        <v>1</v>
      </c>
      <c r="V159" s="1">
        <v>0.5</v>
      </c>
      <c r="W159" s="1">
        <v>0.2</v>
      </c>
      <c r="X159" s="1" t="s">
        <v>1150</v>
      </c>
      <c r="Y159" s="1"/>
      <c r="Z159" s="1"/>
      <c r="AA159" s="1"/>
      <c r="AB159" s="28">
        <f>_xlfn.IFNA(VLOOKUP(D159,附件!$B$19:$C$21,2,FALSE)+附件!$C$23,0)+T159+J159*((200/(附件!$C$25+100))^0.5)</f>
        <v>1.9300000000000002</v>
      </c>
      <c r="AC159" s="28">
        <f t="shared" si="18"/>
        <v>39.37823834196891</v>
      </c>
      <c r="AD159" s="28">
        <f t="shared" si="19"/>
        <v>43.316062176165794</v>
      </c>
      <c r="AE159" s="28">
        <f t="shared" si="20"/>
        <v>83.6</v>
      </c>
      <c r="AF159" s="28">
        <f t="shared" si="21"/>
        <v>43.316062176165794</v>
      </c>
      <c r="AG159" s="28">
        <f t="shared" si="22"/>
        <v>21.658031088082897</v>
      </c>
      <c r="AH159" s="28">
        <f t="shared" si="23"/>
        <v>8.6632124352331594</v>
      </c>
      <c r="AI159" s="28">
        <f>AF159*附件!$C$32+AG159*附件!$C$33+AH159*附件!$C$34</f>
        <v>24.256994818652846</v>
      </c>
      <c r="AJ159" s="28">
        <f>AF159*附件!$C$37+AG159*附件!$C$38+AH159*附件!$C$39</f>
        <v>31.187564766839373</v>
      </c>
      <c r="AK159" s="28">
        <f>AF159*附件!$C$42+AG159*附件!$C$43+AH159*附件!$C$44</f>
        <v>17.326424870466319</v>
      </c>
    </row>
    <row r="160" spans="1:37" ht="23.25" customHeight="1" x14ac:dyDescent="0.2">
      <c r="A160" s="22">
        <v>42000</v>
      </c>
      <c r="B160" s="29" t="s">
        <v>68</v>
      </c>
      <c r="C160" s="1" t="s">
        <v>921</v>
      </c>
      <c r="D160" s="1" t="s">
        <v>925</v>
      </c>
      <c r="E160" s="1">
        <v>11</v>
      </c>
      <c r="F160" s="1">
        <v>9</v>
      </c>
      <c r="G160" s="1">
        <v>21</v>
      </c>
      <c r="H160" s="1">
        <v>1</v>
      </c>
      <c r="I160" s="1">
        <v>1.99</v>
      </c>
      <c r="J160" s="1">
        <v>1.38</v>
      </c>
      <c r="K160" s="1">
        <v>55</v>
      </c>
      <c r="L160" s="1">
        <v>5</v>
      </c>
      <c r="M160" s="1">
        <v>25</v>
      </c>
      <c r="N160" s="1">
        <v>0</v>
      </c>
      <c r="O160" s="1" t="s">
        <v>14</v>
      </c>
      <c r="P160" s="1">
        <v>120</v>
      </c>
      <c r="Q160" s="1" t="s">
        <v>45</v>
      </c>
      <c r="R160" s="1">
        <v>110</v>
      </c>
      <c r="S160" s="1">
        <v>114</v>
      </c>
      <c r="T160" s="1">
        <v>0</v>
      </c>
      <c r="U160" s="1">
        <v>1</v>
      </c>
      <c r="V160" s="1">
        <v>0.8</v>
      </c>
      <c r="W160" s="1">
        <v>0.6</v>
      </c>
      <c r="X160" s="1" t="s">
        <v>1151</v>
      </c>
      <c r="Y160" s="1"/>
      <c r="Z160" s="1"/>
      <c r="AA160" s="1"/>
      <c r="AB160" s="28">
        <f>_xlfn.IFNA(VLOOKUP(D160,附件!$B$19:$C$21,2,FALSE)+附件!$C$23,0)+T160+J160*((200/(附件!$C$25+100))^0.5)</f>
        <v>1.66</v>
      </c>
      <c r="AC160" s="28">
        <f t="shared" si="18"/>
        <v>12.650602409638555</v>
      </c>
      <c r="AD160" s="28">
        <f t="shared" si="19"/>
        <v>14.421686746987952</v>
      </c>
      <c r="AE160" s="28">
        <f t="shared" si="20"/>
        <v>23.94</v>
      </c>
      <c r="AF160" s="28">
        <f t="shared" si="21"/>
        <v>14.421686746987952</v>
      </c>
      <c r="AG160" s="28">
        <f t="shared" si="22"/>
        <v>11.537349397590361</v>
      </c>
      <c r="AH160" s="28">
        <f t="shared" si="23"/>
        <v>8.653012048192771</v>
      </c>
      <c r="AI160" s="28">
        <f>AF160*附件!$C$32+AG160*附件!$C$33+AH160*附件!$C$34</f>
        <v>11.537349397590361</v>
      </c>
      <c r="AJ160" s="28">
        <f>AF160*附件!$C$37+AG160*附件!$C$38+AH160*附件!$C$39</f>
        <v>12.691084337349396</v>
      </c>
      <c r="AK160" s="28">
        <f>AF160*附件!$C$42+AG160*附件!$C$43+AH160*附件!$C$44</f>
        <v>10.383614457831325</v>
      </c>
    </row>
    <row r="161" spans="1:37" ht="23.25" customHeight="1" x14ac:dyDescent="0.2">
      <c r="A161" s="22">
        <v>42000</v>
      </c>
      <c r="B161" s="29" t="s">
        <v>1054</v>
      </c>
      <c r="C161" s="1" t="s">
        <v>921</v>
      </c>
      <c r="D161" s="1" t="s">
        <v>925</v>
      </c>
      <c r="E161" s="1">
        <v>11</v>
      </c>
      <c r="F161" s="1">
        <v>9</v>
      </c>
      <c r="G161" s="1">
        <v>21</v>
      </c>
      <c r="H161" s="1">
        <v>1</v>
      </c>
      <c r="I161" s="1">
        <v>1.99</v>
      </c>
      <c r="J161" s="1">
        <v>1.38</v>
      </c>
      <c r="K161" s="1">
        <v>55</v>
      </c>
      <c r="L161" s="1">
        <v>5</v>
      </c>
      <c r="M161" s="1">
        <v>25</v>
      </c>
      <c r="N161" s="1">
        <v>0</v>
      </c>
      <c r="O161" s="1" t="s">
        <v>14</v>
      </c>
      <c r="P161" s="1">
        <v>120</v>
      </c>
      <c r="Q161" s="1" t="s">
        <v>45</v>
      </c>
      <c r="R161" s="1">
        <v>110</v>
      </c>
      <c r="S161" s="1">
        <v>110</v>
      </c>
      <c r="T161" s="1">
        <v>0</v>
      </c>
      <c r="U161" s="1">
        <v>1</v>
      </c>
      <c r="V161" s="1">
        <v>0.8</v>
      </c>
      <c r="W161" s="1">
        <v>0.6</v>
      </c>
      <c r="X161" s="1" t="s">
        <v>1151</v>
      </c>
      <c r="Y161" s="1"/>
      <c r="Z161" s="1"/>
      <c r="AA161" s="1"/>
      <c r="AB161" s="28">
        <f>_xlfn.IFNA(VLOOKUP(D161,附件!$B$19:$C$21,2,FALSE)+附件!$C$23,0)+T161+J161*((200/(附件!$C$25+100))^0.5)</f>
        <v>1.66</v>
      </c>
      <c r="AC161" s="28">
        <f t="shared" si="18"/>
        <v>12.650602409638555</v>
      </c>
      <c r="AD161" s="28">
        <f t="shared" si="19"/>
        <v>13.91566265060241</v>
      </c>
      <c r="AE161" s="28">
        <f t="shared" si="20"/>
        <v>23.1</v>
      </c>
      <c r="AF161" s="28">
        <f t="shared" si="21"/>
        <v>13.91566265060241</v>
      </c>
      <c r="AG161" s="28">
        <f t="shared" si="22"/>
        <v>11.132530120481929</v>
      </c>
      <c r="AH161" s="28">
        <f t="shared" si="23"/>
        <v>8.3493975903614466</v>
      </c>
      <c r="AI161" s="28">
        <f>AF161*附件!$C$32+AG161*附件!$C$33+AH161*附件!$C$34</f>
        <v>11.132530120481929</v>
      </c>
      <c r="AJ161" s="28">
        <f>AF161*附件!$C$37+AG161*附件!$C$38+AH161*附件!$C$39</f>
        <v>12.245783132530121</v>
      </c>
      <c r="AK161" s="28">
        <f>AF161*附件!$C$42+AG161*附件!$C$43+AH161*附件!$C$44</f>
        <v>10.019277108433737</v>
      </c>
    </row>
    <row r="162" spans="1:37" ht="23.25" customHeight="1" x14ac:dyDescent="0.2">
      <c r="A162" s="22">
        <v>11060</v>
      </c>
      <c r="B162" s="29" t="s">
        <v>963</v>
      </c>
      <c r="C162" s="1" t="s">
        <v>916</v>
      </c>
      <c r="D162" s="1" t="s">
        <v>917</v>
      </c>
      <c r="E162" s="1">
        <v>7</v>
      </c>
      <c r="F162" s="1">
        <v>3</v>
      </c>
      <c r="G162" s="1">
        <v>12</v>
      </c>
      <c r="H162" s="1">
        <v>2</v>
      </c>
      <c r="I162" s="1">
        <v>1.6</v>
      </c>
      <c r="J162" s="1">
        <v>1.36</v>
      </c>
      <c r="K162" s="1">
        <v>50</v>
      </c>
      <c r="L162" s="1">
        <v>15</v>
      </c>
      <c r="M162" s="1">
        <v>12</v>
      </c>
      <c r="N162" s="1">
        <v>0</v>
      </c>
      <c r="O162" s="1" t="s">
        <v>14</v>
      </c>
      <c r="P162" s="1">
        <v>360</v>
      </c>
      <c r="Q162" s="1" t="s">
        <v>15</v>
      </c>
      <c r="R162" s="1">
        <v>125</v>
      </c>
      <c r="S162" s="1">
        <v>130</v>
      </c>
      <c r="T162" s="1">
        <v>0.15</v>
      </c>
      <c r="U162" s="1">
        <v>1</v>
      </c>
      <c r="V162" s="1">
        <v>0.5</v>
      </c>
      <c r="W162" s="1">
        <v>0.2</v>
      </c>
      <c r="X162" s="1" t="s">
        <v>1147</v>
      </c>
      <c r="Y162" s="1"/>
      <c r="Z162" s="1"/>
      <c r="AA162" s="1"/>
      <c r="AB162" s="28">
        <f>_xlfn.IFNA(VLOOKUP(D162,附件!$B$19:$C$21,2,FALSE)+附件!$C$23,0)+T162+J162*((200/(附件!$C$25+100))^0.5)</f>
        <v>1.77</v>
      </c>
      <c r="AC162" s="28">
        <f t="shared" si="18"/>
        <v>13.559322033898304</v>
      </c>
      <c r="AD162" s="28">
        <f t="shared" si="19"/>
        <v>17.627118644067796</v>
      </c>
      <c r="AE162" s="28">
        <f t="shared" si="20"/>
        <v>31.2</v>
      </c>
      <c r="AF162" s="28">
        <f t="shared" si="21"/>
        <v>17.627118644067796</v>
      </c>
      <c r="AG162" s="28">
        <f t="shared" si="22"/>
        <v>8.8135593220338979</v>
      </c>
      <c r="AH162" s="28">
        <f t="shared" si="23"/>
        <v>3.5254237288135593</v>
      </c>
      <c r="AI162" s="28">
        <f>AF162*附件!$C$32+AG162*附件!$C$33+AH162*附件!$C$34</f>
        <v>9.871186440677965</v>
      </c>
      <c r="AJ162" s="28">
        <f>AF162*附件!$C$37+AG162*附件!$C$38+AH162*附件!$C$39</f>
        <v>12.691525423728812</v>
      </c>
      <c r="AK162" s="28">
        <f>AF162*附件!$C$42+AG162*附件!$C$43+AH162*附件!$C$44</f>
        <v>7.0508474576271185</v>
      </c>
    </row>
    <row r="163" spans="1:37" ht="23.25" customHeight="1" x14ac:dyDescent="0.2">
      <c r="A163" s="22">
        <v>22060</v>
      </c>
      <c r="B163" s="29" t="s">
        <v>964</v>
      </c>
      <c r="C163" s="1" t="s">
        <v>916</v>
      </c>
      <c r="D163" s="1" t="s">
        <v>925</v>
      </c>
      <c r="E163" s="1">
        <v>7</v>
      </c>
      <c r="F163" s="1">
        <v>10</v>
      </c>
      <c r="G163" s="1">
        <v>16</v>
      </c>
      <c r="H163" s="1">
        <v>4</v>
      </c>
      <c r="I163" s="1">
        <v>3.9</v>
      </c>
      <c r="J163" s="1">
        <v>3.34</v>
      </c>
      <c r="K163" s="1">
        <v>55</v>
      </c>
      <c r="L163" s="1">
        <v>28</v>
      </c>
      <c r="M163" s="1">
        <v>12</v>
      </c>
      <c r="N163" s="1">
        <v>0</v>
      </c>
      <c r="O163" s="1" t="s">
        <v>14</v>
      </c>
      <c r="P163" s="1">
        <v>120</v>
      </c>
      <c r="Q163" s="1" t="s">
        <v>21</v>
      </c>
      <c r="R163" s="1">
        <v>110</v>
      </c>
      <c r="S163" s="1">
        <v>114</v>
      </c>
      <c r="T163" s="1">
        <v>0</v>
      </c>
      <c r="U163" s="1">
        <v>1.45</v>
      </c>
      <c r="V163" s="1">
        <v>1.05</v>
      </c>
      <c r="W163" s="1">
        <v>0.7</v>
      </c>
      <c r="X163" s="1" t="s">
        <v>1146</v>
      </c>
      <c r="Y163" s="1"/>
      <c r="Z163" s="1"/>
      <c r="AA163" s="1"/>
      <c r="AB163" s="28">
        <f>_xlfn.IFNA(VLOOKUP(D163,附件!$B$19:$C$21,2,FALSE)+附件!$C$23,0)+T163+J163*((200/(附件!$C$25+100))^0.5)</f>
        <v>3.62</v>
      </c>
      <c r="AC163" s="28">
        <f t="shared" si="18"/>
        <v>17.679558011049725</v>
      </c>
      <c r="AD163" s="28">
        <f t="shared" si="19"/>
        <v>20.154696132596687</v>
      </c>
      <c r="AE163" s="28">
        <f t="shared" si="20"/>
        <v>72.959999999999994</v>
      </c>
      <c r="AF163" s="28">
        <f t="shared" si="21"/>
        <v>29.224309392265194</v>
      </c>
      <c r="AG163" s="28">
        <f t="shared" si="22"/>
        <v>21.162430939226521</v>
      </c>
      <c r="AH163" s="28">
        <f t="shared" si="23"/>
        <v>14.10828729281768</v>
      </c>
      <c r="AI163" s="28">
        <f>AF163*附件!$C$32+AG163*附件!$C$33+AH163*附件!$C$34</f>
        <v>21.464751381215471</v>
      </c>
      <c r="AJ163" s="28">
        <f>AF163*附件!$C$37+AG163*附件!$C$38+AH163*附件!$C$39</f>
        <v>24.487955801104974</v>
      </c>
      <c r="AK163" s="28">
        <f>AF163*附件!$C$42+AG163*附件!$C$43+AH163*附件!$C$44</f>
        <v>18.441546961325969</v>
      </c>
    </row>
    <row r="164" spans="1:37" ht="23.25" customHeight="1" x14ac:dyDescent="0.2">
      <c r="A164" s="22">
        <v>42100</v>
      </c>
      <c r="B164" s="29" t="s">
        <v>61</v>
      </c>
      <c r="C164" s="1" t="s">
        <v>916</v>
      </c>
      <c r="D164" s="1" t="s">
        <v>925</v>
      </c>
      <c r="E164" s="1">
        <v>6</v>
      </c>
      <c r="F164" s="1">
        <v>8</v>
      </c>
      <c r="G164" s="1">
        <v>14</v>
      </c>
      <c r="H164" s="1">
        <v>3</v>
      </c>
      <c r="I164" s="1">
        <v>6.26</v>
      </c>
      <c r="J164" s="1">
        <v>5.88</v>
      </c>
      <c r="K164" s="1">
        <v>55</v>
      </c>
      <c r="L164" s="1">
        <v>25</v>
      </c>
      <c r="M164" s="1">
        <v>12</v>
      </c>
      <c r="N164" s="1">
        <v>0</v>
      </c>
      <c r="O164" s="1" t="s">
        <v>14</v>
      </c>
      <c r="P164" s="1">
        <v>120</v>
      </c>
      <c r="Q164" s="1" t="s">
        <v>45</v>
      </c>
      <c r="R164" s="1">
        <v>105</v>
      </c>
      <c r="S164" s="1">
        <v>105</v>
      </c>
      <c r="T164" s="1">
        <v>0.3</v>
      </c>
      <c r="U164" s="1">
        <v>1</v>
      </c>
      <c r="V164" s="1">
        <v>0.8</v>
      </c>
      <c r="W164" s="1">
        <v>0.6</v>
      </c>
      <c r="X164" s="1" t="s">
        <v>1151</v>
      </c>
      <c r="Y164" s="1"/>
      <c r="Z164" s="1"/>
      <c r="AA164" s="1"/>
      <c r="AB164" s="28">
        <f>_xlfn.IFNA(VLOOKUP(D164,附件!$B$19:$C$21,2,FALSE)+附件!$C$23,0)+T164+J164*((200/(附件!$C$25+100))^0.5)</f>
        <v>6.46</v>
      </c>
      <c r="AC164" s="28">
        <f t="shared" si="18"/>
        <v>6.5015479876160995</v>
      </c>
      <c r="AD164" s="28">
        <f t="shared" si="19"/>
        <v>6.8266253869969047</v>
      </c>
      <c r="AE164" s="28">
        <f t="shared" si="20"/>
        <v>44.1</v>
      </c>
      <c r="AF164" s="28">
        <f t="shared" si="21"/>
        <v>6.8266253869969047</v>
      </c>
      <c r="AG164" s="28">
        <f t="shared" si="22"/>
        <v>5.4613003095975241</v>
      </c>
      <c r="AH164" s="28">
        <f t="shared" si="23"/>
        <v>4.0959752321981426</v>
      </c>
      <c r="AI164" s="28">
        <f>AF164*附件!$C$32+AG164*附件!$C$33+AH164*附件!$C$34</f>
        <v>5.4613003095975232</v>
      </c>
      <c r="AJ164" s="28">
        <f>AF164*附件!$C$37+AG164*附件!$C$38+AH164*附件!$C$39</f>
        <v>6.007430340557276</v>
      </c>
      <c r="AK164" s="28">
        <f>AF164*附件!$C$42+AG164*附件!$C$43+AH164*附件!$C$44</f>
        <v>4.9151702786377713</v>
      </c>
    </row>
    <row r="165" spans="1:37" ht="23.25" customHeight="1" x14ac:dyDescent="0.2">
      <c r="A165" s="22">
        <v>44100</v>
      </c>
      <c r="B165" s="29" t="s">
        <v>73</v>
      </c>
      <c r="C165" s="1" t="s">
        <v>921</v>
      </c>
      <c r="D165" s="1" t="s">
        <v>920</v>
      </c>
      <c r="E165" s="1">
        <v>10</v>
      </c>
      <c r="F165" s="1">
        <v>55</v>
      </c>
      <c r="G165" s="1">
        <v>122</v>
      </c>
      <c r="H165" s="1">
        <v>2</v>
      </c>
      <c r="I165" s="1">
        <v>24.3</v>
      </c>
      <c r="J165" s="1">
        <v>19.36</v>
      </c>
      <c r="K165" s="1">
        <v>80</v>
      </c>
      <c r="L165" s="1">
        <v>0</v>
      </c>
      <c r="M165" s="1">
        <v>25</v>
      </c>
      <c r="N165" s="1">
        <v>0</v>
      </c>
      <c r="O165" s="1" t="s">
        <v>40</v>
      </c>
      <c r="P165" s="1">
        <v>50</v>
      </c>
      <c r="Q165" s="1" t="s">
        <v>45</v>
      </c>
      <c r="R165" s="1">
        <v>110</v>
      </c>
      <c r="S165" s="1">
        <v>110</v>
      </c>
      <c r="T165" s="1">
        <v>0</v>
      </c>
      <c r="U165" s="1">
        <v>0.45</v>
      </c>
      <c r="V165" s="1">
        <v>1.3</v>
      </c>
      <c r="W165" s="1">
        <v>1.1000000000000001</v>
      </c>
      <c r="X165" s="1" t="s">
        <v>1151</v>
      </c>
      <c r="Y165" s="1"/>
      <c r="Z165" s="1"/>
      <c r="AA165" s="1"/>
      <c r="AB165" s="28">
        <f>_xlfn.IFNA(VLOOKUP(D165,附件!$B$19:$C$21,2,FALSE)+附件!$C$23,0)+T165+J165*((200/(附件!$C$25+100))^0.5)</f>
        <v>19.36</v>
      </c>
      <c r="AC165" s="28">
        <f t="shared" si="18"/>
        <v>12.603305785123966</v>
      </c>
      <c r="AD165" s="28">
        <f t="shared" si="19"/>
        <v>13.863636363636363</v>
      </c>
      <c r="AE165" s="28">
        <f t="shared" si="20"/>
        <v>268.39999999999998</v>
      </c>
      <c r="AF165" s="28">
        <f t="shared" si="21"/>
        <v>6.2386363636363633</v>
      </c>
      <c r="AG165" s="28">
        <f t="shared" si="22"/>
        <v>18.022727272727273</v>
      </c>
      <c r="AH165" s="28">
        <f t="shared" si="23"/>
        <v>15.25</v>
      </c>
      <c r="AI165" s="28">
        <f>AF165*附件!$C$32+AG165*附件!$C$33+AH165*附件!$C$34</f>
        <v>13.655681818181819</v>
      </c>
      <c r="AJ165" s="28">
        <f>AF165*附件!$C$37+AG165*附件!$C$38+AH165*附件!$C$39</f>
        <v>11.853409090909091</v>
      </c>
      <c r="AK165" s="28">
        <f>AF165*附件!$C$42+AG165*附件!$C$43+AH165*附件!$C$44</f>
        <v>15.457954545454546</v>
      </c>
    </row>
    <row r="166" spans="1:37" ht="23.25" customHeight="1" x14ac:dyDescent="0.2">
      <c r="A166" s="22">
        <v>31260</v>
      </c>
      <c r="B166" s="29" t="s">
        <v>965</v>
      </c>
      <c r="C166" s="1" t="s">
        <v>916</v>
      </c>
      <c r="D166" s="1" t="s">
        <v>917</v>
      </c>
      <c r="E166" s="1">
        <v>7</v>
      </c>
      <c r="F166" s="1">
        <v>3</v>
      </c>
      <c r="G166" s="1">
        <v>8</v>
      </c>
      <c r="H166" s="1">
        <v>2</v>
      </c>
      <c r="I166" s="1">
        <v>1.7</v>
      </c>
      <c r="J166" s="1">
        <v>1.54</v>
      </c>
      <c r="K166" s="1">
        <v>50</v>
      </c>
      <c r="L166" s="1">
        <v>15</v>
      </c>
      <c r="M166" s="1">
        <v>5</v>
      </c>
      <c r="N166" s="1">
        <v>7</v>
      </c>
      <c r="O166" s="1" t="s">
        <v>14</v>
      </c>
      <c r="P166" s="1">
        <v>360</v>
      </c>
      <c r="Q166" s="1" t="s">
        <v>15</v>
      </c>
      <c r="R166" s="1">
        <v>125</v>
      </c>
      <c r="S166" s="1">
        <v>130</v>
      </c>
      <c r="T166" s="1">
        <v>0.15</v>
      </c>
      <c r="U166" s="1">
        <v>1</v>
      </c>
      <c r="V166" s="1">
        <v>0.5</v>
      </c>
      <c r="W166" s="1">
        <v>0.2</v>
      </c>
      <c r="X166" s="1" t="s">
        <v>1152</v>
      </c>
      <c r="Y166" s="1"/>
      <c r="Z166" s="1"/>
      <c r="AA166" s="1"/>
      <c r="AB166" s="28">
        <f>_xlfn.IFNA(VLOOKUP(D166,附件!$B$19:$C$21,2,FALSE)+附件!$C$23,0)+T166+J166*((200/(附件!$C$25+100))^0.5)</f>
        <v>1.9500000000000002</v>
      </c>
      <c r="AC166" s="28">
        <f t="shared" si="18"/>
        <v>8.2051282051282044</v>
      </c>
      <c r="AD166" s="28">
        <f t="shared" si="19"/>
        <v>10.666666666666664</v>
      </c>
      <c r="AE166" s="28">
        <f t="shared" si="20"/>
        <v>20.8</v>
      </c>
      <c r="AF166" s="28">
        <f t="shared" si="21"/>
        <v>10.666666666666664</v>
      </c>
      <c r="AG166" s="28">
        <f t="shared" si="22"/>
        <v>5.3333333333333321</v>
      </c>
      <c r="AH166" s="28">
        <f t="shared" si="23"/>
        <v>2.1333333333333329</v>
      </c>
      <c r="AI166" s="28">
        <f>AF166*附件!$C$32+AG166*附件!$C$33+AH166*附件!$C$34</f>
        <v>5.9733333333333318</v>
      </c>
      <c r="AJ166" s="28">
        <f>AF166*附件!$C$37+AG166*附件!$C$38+AH166*附件!$C$39</f>
        <v>7.6799999999999979</v>
      </c>
      <c r="AK166" s="28">
        <f>AF166*附件!$C$42+AG166*附件!$C$43+AH166*附件!$C$44</f>
        <v>4.2666666666666657</v>
      </c>
    </row>
    <row r="167" spans="1:37" ht="23.25" customHeight="1" x14ac:dyDescent="0.2">
      <c r="A167" s="22">
        <v>44000</v>
      </c>
      <c r="B167" s="29" t="s">
        <v>49</v>
      </c>
      <c r="C167" s="1" t="s">
        <v>921</v>
      </c>
      <c r="D167" s="1" t="s">
        <v>920</v>
      </c>
      <c r="E167" s="1">
        <v>11</v>
      </c>
      <c r="F167" s="1">
        <v>40</v>
      </c>
      <c r="G167" s="1">
        <v>88</v>
      </c>
      <c r="H167" s="1">
        <v>3</v>
      </c>
      <c r="I167" s="1">
        <v>21.95</v>
      </c>
      <c r="J167" s="1">
        <v>16.63</v>
      </c>
      <c r="K167" s="1">
        <v>80</v>
      </c>
      <c r="L167" s="1">
        <v>0</v>
      </c>
      <c r="M167" s="1">
        <v>25</v>
      </c>
      <c r="N167" s="1">
        <v>0</v>
      </c>
      <c r="O167" s="1" t="s">
        <v>40</v>
      </c>
      <c r="P167" s="1">
        <v>50</v>
      </c>
      <c r="Q167" s="1" t="s">
        <v>15</v>
      </c>
      <c r="R167" s="1">
        <v>105</v>
      </c>
      <c r="S167" s="1">
        <v>109</v>
      </c>
      <c r="T167" s="1">
        <v>0</v>
      </c>
      <c r="U167" s="1">
        <v>0.7</v>
      </c>
      <c r="V167" s="1">
        <v>1</v>
      </c>
      <c r="W167" s="1">
        <v>0.9</v>
      </c>
      <c r="X167" s="1" t="s">
        <v>1151</v>
      </c>
      <c r="Y167" s="1"/>
      <c r="Z167" s="1"/>
      <c r="AA167" s="1"/>
      <c r="AB167" s="28">
        <f>_xlfn.IFNA(VLOOKUP(D167,附件!$B$19:$C$21,2,FALSE)+附件!$C$23,0)+T167+J167*((200/(附件!$C$25+100))^0.5)</f>
        <v>16.63</v>
      </c>
      <c r="AC167" s="28">
        <f t="shared" si="18"/>
        <v>15.8749248346362</v>
      </c>
      <c r="AD167" s="28">
        <f t="shared" si="19"/>
        <v>17.303668069753456</v>
      </c>
      <c r="AE167" s="28">
        <f t="shared" si="20"/>
        <v>287.76</v>
      </c>
      <c r="AF167" s="28">
        <f t="shared" si="21"/>
        <v>12.112567648827419</v>
      </c>
      <c r="AG167" s="28">
        <f t="shared" si="22"/>
        <v>17.303668069753456</v>
      </c>
      <c r="AH167" s="28">
        <f t="shared" si="23"/>
        <v>15.573301262778111</v>
      </c>
      <c r="AI167" s="28">
        <f>AF167*附件!$C$32+AG167*附件!$C$33+AH167*附件!$C$34</f>
        <v>15.227227901383042</v>
      </c>
      <c r="AJ167" s="28">
        <f>AF167*附件!$C$37+AG167*附件!$C$38+AH167*附件!$C$39</f>
        <v>14.535081178592904</v>
      </c>
      <c r="AK167" s="28">
        <f>AF167*附件!$C$42+AG167*附件!$C$43+AH167*附件!$C$44</f>
        <v>15.91937462417318</v>
      </c>
    </row>
    <row r="168" spans="1:37" ht="23.25" customHeight="1" x14ac:dyDescent="0.2">
      <c r="A168" s="22">
        <v>44000</v>
      </c>
      <c r="B168" s="29" t="s">
        <v>1055</v>
      </c>
      <c r="C168" s="1" t="s">
        <v>921</v>
      </c>
      <c r="D168" s="1" t="s">
        <v>920</v>
      </c>
      <c r="E168" s="1">
        <v>11</v>
      </c>
      <c r="F168" s="1">
        <v>40</v>
      </c>
      <c r="G168" s="1">
        <v>88</v>
      </c>
      <c r="H168" s="1">
        <v>3</v>
      </c>
      <c r="I168" s="1">
        <v>21.95</v>
      </c>
      <c r="J168" s="1">
        <v>16.63</v>
      </c>
      <c r="K168" s="1">
        <v>80</v>
      </c>
      <c r="L168" s="1">
        <v>0</v>
      </c>
      <c r="M168" s="1">
        <v>25</v>
      </c>
      <c r="N168" s="1">
        <v>0</v>
      </c>
      <c r="O168" s="1" t="s">
        <v>40</v>
      </c>
      <c r="P168" s="1">
        <v>50</v>
      </c>
      <c r="Q168" s="1" t="s">
        <v>15</v>
      </c>
      <c r="R168" s="1">
        <v>105</v>
      </c>
      <c r="S168" s="1">
        <v>105</v>
      </c>
      <c r="T168" s="1">
        <v>0</v>
      </c>
      <c r="U168" s="1">
        <v>0.7</v>
      </c>
      <c r="V168" s="1">
        <v>1</v>
      </c>
      <c r="W168" s="1">
        <v>0.9</v>
      </c>
      <c r="X168" s="1" t="s">
        <v>1151</v>
      </c>
      <c r="Y168" s="1"/>
      <c r="Z168" s="1"/>
      <c r="AA168" s="1"/>
      <c r="AB168" s="28">
        <f>_xlfn.IFNA(VLOOKUP(D168,附件!$B$19:$C$21,2,FALSE)+附件!$C$23,0)+T168+J168*((200/(附件!$C$25+100))^0.5)</f>
        <v>16.63</v>
      </c>
      <c r="AC168" s="28">
        <f t="shared" si="18"/>
        <v>15.8749248346362</v>
      </c>
      <c r="AD168" s="28">
        <f t="shared" si="19"/>
        <v>16.66867107636801</v>
      </c>
      <c r="AE168" s="28">
        <f t="shared" si="20"/>
        <v>277.2</v>
      </c>
      <c r="AF168" s="28">
        <f t="shared" si="21"/>
        <v>11.668069753457607</v>
      </c>
      <c r="AG168" s="28">
        <f t="shared" si="22"/>
        <v>16.66867107636801</v>
      </c>
      <c r="AH168" s="28">
        <f t="shared" si="23"/>
        <v>15.00180396873121</v>
      </c>
      <c r="AI168" s="28">
        <f>AF168*附件!$C$32+AG168*附件!$C$33+AH168*附件!$C$34</f>
        <v>14.668430547203851</v>
      </c>
      <c r="AJ168" s="28">
        <f>AF168*附件!$C$37+AG168*附件!$C$38+AH168*附件!$C$39</f>
        <v>14.001683704149128</v>
      </c>
      <c r="AK168" s="28">
        <f>AF168*附件!$C$42+AG168*附件!$C$43+AH168*附件!$C$44</f>
        <v>15.33517739025857</v>
      </c>
    </row>
    <row r="169" spans="1:37" ht="23.25" customHeight="1" x14ac:dyDescent="0.2">
      <c r="A169" s="22">
        <v>23000</v>
      </c>
      <c r="B169" s="29" t="s">
        <v>1050</v>
      </c>
      <c r="C169" s="1" t="s">
        <v>921</v>
      </c>
      <c r="D169" s="1" t="s">
        <v>930</v>
      </c>
      <c r="E169" s="1">
        <v>11</v>
      </c>
      <c r="F169" s="1">
        <v>28</v>
      </c>
      <c r="G169" s="1">
        <v>48</v>
      </c>
      <c r="H169" s="1">
        <v>4</v>
      </c>
      <c r="I169" s="1">
        <v>9.2200000000000006</v>
      </c>
      <c r="J169" s="1">
        <v>6.42</v>
      </c>
      <c r="K169" s="1">
        <v>50</v>
      </c>
      <c r="L169" s="1">
        <v>12</v>
      </c>
      <c r="M169" s="1">
        <v>25</v>
      </c>
      <c r="N169" s="1">
        <v>0</v>
      </c>
      <c r="O169" s="1" t="s">
        <v>14</v>
      </c>
      <c r="P169" s="1">
        <v>40</v>
      </c>
      <c r="Q169" s="1" t="s">
        <v>45</v>
      </c>
      <c r="R169" s="1">
        <v>110</v>
      </c>
      <c r="S169" s="1">
        <v>110</v>
      </c>
      <c r="T169" s="1">
        <v>0.5</v>
      </c>
      <c r="U169" s="1">
        <v>0.75</v>
      </c>
      <c r="V169" s="1">
        <v>1.1000000000000001</v>
      </c>
      <c r="W169" s="1">
        <v>0.75</v>
      </c>
      <c r="X169" s="1" t="s">
        <v>1146</v>
      </c>
      <c r="Y169" s="1"/>
      <c r="Z169" s="1"/>
      <c r="AA169" s="1"/>
      <c r="AB169" s="28">
        <f>_xlfn.IFNA(VLOOKUP(D169,附件!$B$19:$C$21,2,FALSE)+附件!$C$23,0)+T169+J169*((200/(附件!$C$25+100))^0.5)</f>
        <v>7.22</v>
      </c>
      <c r="AC169" s="28">
        <f t="shared" si="18"/>
        <v>26.59279778393352</v>
      </c>
      <c r="AD169" s="28">
        <f t="shared" si="19"/>
        <v>29.252077562326871</v>
      </c>
      <c r="AE169" s="28">
        <f t="shared" si="20"/>
        <v>211.2</v>
      </c>
      <c r="AF169" s="28">
        <f t="shared" si="21"/>
        <v>21.939058171745152</v>
      </c>
      <c r="AG169" s="28">
        <f t="shared" si="22"/>
        <v>32.177285318559562</v>
      </c>
      <c r="AH169" s="28">
        <f t="shared" si="23"/>
        <v>21.939058171745152</v>
      </c>
      <c r="AI169" s="28">
        <f>AF169*附件!$C$32+AG169*附件!$C$33+AH169*附件!$C$34</f>
        <v>26.034349030470917</v>
      </c>
      <c r="AJ169" s="28">
        <f>AF169*附件!$C$37+AG169*附件!$C$38+AH169*附件!$C$39</f>
        <v>26.034349030470917</v>
      </c>
      <c r="AK169" s="28">
        <f>AF169*附件!$C$42+AG169*附件!$C$43+AH169*附件!$C$44</f>
        <v>26.034349030470917</v>
      </c>
    </row>
    <row r="170" spans="1:37" ht="23.25" customHeight="1" x14ac:dyDescent="0.2">
      <c r="A170" s="22">
        <v>33000</v>
      </c>
      <c r="B170" s="29" t="s">
        <v>1084</v>
      </c>
      <c r="C170" s="1" t="s">
        <v>921</v>
      </c>
      <c r="D170" s="1" t="s">
        <v>930</v>
      </c>
      <c r="E170" s="1">
        <v>11</v>
      </c>
      <c r="F170" s="1">
        <v>26</v>
      </c>
      <c r="G170" s="1">
        <v>46</v>
      </c>
      <c r="H170" s="1">
        <v>4</v>
      </c>
      <c r="I170" s="1">
        <v>8.85</v>
      </c>
      <c r="J170" s="1">
        <v>6.17</v>
      </c>
      <c r="K170" s="1">
        <v>50</v>
      </c>
      <c r="L170" s="1">
        <v>12</v>
      </c>
      <c r="M170" s="1">
        <v>25</v>
      </c>
      <c r="N170" s="1">
        <v>0</v>
      </c>
      <c r="O170" s="1" t="s">
        <v>14</v>
      </c>
      <c r="P170" s="1">
        <v>40</v>
      </c>
      <c r="Q170" s="1" t="s">
        <v>21</v>
      </c>
      <c r="R170" s="1">
        <v>110</v>
      </c>
      <c r="S170" s="1">
        <v>110</v>
      </c>
      <c r="T170" s="1">
        <v>0.5</v>
      </c>
      <c r="U170" s="1">
        <v>1.35</v>
      </c>
      <c r="V170" s="1">
        <v>0.95</v>
      </c>
      <c r="W170" s="1">
        <v>0.7</v>
      </c>
      <c r="X170" s="1" t="s">
        <v>1152</v>
      </c>
      <c r="Y170" s="1"/>
      <c r="Z170" s="1"/>
      <c r="AA170" s="1"/>
      <c r="AB170" s="28">
        <f>_xlfn.IFNA(VLOOKUP(D170,附件!$B$19:$C$21,2,FALSE)+附件!$C$23,0)+T170+J170*((200/(附件!$C$25+100))^0.5)</f>
        <v>6.97</v>
      </c>
      <c r="AC170" s="28">
        <f t="shared" si="18"/>
        <v>26.398852223816355</v>
      </c>
      <c r="AD170" s="28">
        <f t="shared" si="19"/>
        <v>29.038737446197992</v>
      </c>
      <c r="AE170" s="28">
        <f t="shared" si="20"/>
        <v>202.4</v>
      </c>
      <c r="AF170" s="28">
        <f t="shared" si="21"/>
        <v>39.202295552367289</v>
      </c>
      <c r="AG170" s="28">
        <f t="shared" si="22"/>
        <v>27.586800573888091</v>
      </c>
      <c r="AH170" s="28">
        <f t="shared" si="23"/>
        <v>20.327116212338591</v>
      </c>
      <c r="AI170" s="28">
        <f>AF170*附件!$C$32+AG170*附件!$C$33+AH170*附件!$C$34</f>
        <v>28.893543758967002</v>
      </c>
      <c r="AJ170" s="28">
        <f>AF170*附件!$C$37+AG170*附件!$C$38+AH170*附件!$C$39</f>
        <v>32.668579626972743</v>
      </c>
      <c r="AK170" s="28">
        <f>AF170*附件!$C$42+AG170*附件!$C$43+AH170*附件!$C$44</f>
        <v>25.118507890961261</v>
      </c>
    </row>
    <row r="171" spans="1:37" ht="23.25" customHeight="1" x14ac:dyDescent="0.2">
      <c r="A171" s="22">
        <v>13100</v>
      </c>
      <c r="B171" s="29" t="s">
        <v>855</v>
      </c>
      <c r="C171" s="1" t="s">
        <v>921</v>
      </c>
      <c r="D171" s="1" t="s">
        <v>930</v>
      </c>
      <c r="E171" s="1">
        <v>11</v>
      </c>
      <c r="F171" s="1">
        <v>28</v>
      </c>
      <c r="G171" s="1">
        <v>52</v>
      </c>
      <c r="H171" s="1">
        <v>3</v>
      </c>
      <c r="I171" s="1">
        <v>7</v>
      </c>
      <c r="J171" s="1">
        <v>5.59</v>
      </c>
      <c r="K171" s="1">
        <v>50</v>
      </c>
      <c r="L171" s="1">
        <v>30</v>
      </c>
      <c r="M171" s="1">
        <v>25</v>
      </c>
      <c r="N171" s="1">
        <v>0</v>
      </c>
      <c r="O171" s="1" t="s">
        <v>14</v>
      </c>
      <c r="P171" s="1">
        <v>40</v>
      </c>
      <c r="Q171" s="1" t="s">
        <v>21</v>
      </c>
      <c r="R171" s="1">
        <v>105</v>
      </c>
      <c r="S171" s="1">
        <v>109</v>
      </c>
      <c r="T171" s="1">
        <v>0</v>
      </c>
      <c r="U171" s="1">
        <v>1.35</v>
      </c>
      <c r="V171" s="1">
        <v>0.95</v>
      </c>
      <c r="W171" s="1">
        <v>0.7</v>
      </c>
      <c r="X171" s="1" t="s">
        <v>1147</v>
      </c>
      <c r="Y171" s="1"/>
      <c r="Z171" s="1"/>
      <c r="AA171" s="1"/>
      <c r="AB171" s="28">
        <f>_xlfn.IFNA(VLOOKUP(D171,附件!$B$19:$C$21,2,FALSE)+附件!$C$23,0)+T171+J171*((200/(附件!$C$25+100))^0.5)</f>
        <v>5.89</v>
      </c>
      <c r="AC171" s="28">
        <f t="shared" si="18"/>
        <v>26.485568760611208</v>
      </c>
      <c r="AD171" s="28">
        <f t="shared" si="19"/>
        <v>28.869269949066215</v>
      </c>
      <c r="AE171" s="28">
        <f t="shared" si="20"/>
        <v>170.04</v>
      </c>
      <c r="AF171" s="28">
        <f t="shared" si="21"/>
        <v>38.973514431239394</v>
      </c>
      <c r="AG171" s="28">
        <f t="shared" si="22"/>
        <v>27.425806451612903</v>
      </c>
      <c r="AH171" s="28">
        <f t="shared" si="23"/>
        <v>20.208488964346348</v>
      </c>
      <c r="AI171" s="28">
        <f>AF171*附件!$C$32+AG171*附件!$C$33+AH171*附件!$C$34</f>
        <v>28.724923599320885</v>
      </c>
      <c r="AJ171" s="28">
        <f>AF171*附件!$C$37+AG171*附件!$C$38+AH171*附件!$C$39</f>
        <v>32.477928692699493</v>
      </c>
      <c r="AK171" s="28">
        <f>AF171*附件!$C$42+AG171*附件!$C$43+AH171*附件!$C$44</f>
        <v>24.971918505942277</v>
      </c>
    </row>
    <row r="172" spans="1:37" ht="23.25" customHeight="1" x14ac:dyDescent="0.2">
      <c r="A172" s="22">
        <v>50860</v>
      </c>
      <c r="B172" s="29" t="s">
        <v>858</v>
      </c>
      <c r="C172" s="1" t="s">
        <v>921</v>
      </c>
      <c r="D172" s="1" t="s">
        <v>930</v>
      </c>
      <c r="E172" s="1">
        <v>10</v>
      </c>
      <c r="F172" s="1">
        <v>27</v>
      </c>
      <c r="G172" s="1">
        <v>47</v>
      </c>
      <c r="H172" s="1">
        <v>4</v>
      </c>
      <c r="I172" s="1">
        <v>9.26</v>
      </c>
      <c r="J172" s="1">
        <v>6.6</v>
      </c>
      <c r="K172" s="1">
        <v>55</v>
      </c>
      <c r="L172" s="1">
        <v>12</v>
      </c>
      <c r="M172" s="1">
        <v>25</v>
      </c>
      <c r="N172" s="1">
        <v>0</v>
      </c>
      <c r="O172" s="1" t="s">
        <v>14</v>
      </c>
      <c r="P172" s="1">
        <v>38</v>
      </c>
      <c r="Q172" s="1" t="s">
        <v>21</v>
      </c>
      <c r="R172" s="1">
        <v>110</v>
      </c>
      <c r="S172" s="1">
        <v>110</v>
      </c>
      <c r="T172" s="1">
        <v>0.5</v>
      </c>
      <c r="U172" s="1">
        <v>1.35</v>
      </c>
      <c r="V172" s="1">
        <v>0.95</v>
      </c>
      <c r="W172" s="1">
        <v>0.7</v>
      </c>
      <c r="X172" s="1" t="s">
        <v>1150</v>
      </c>
      <c r="Y172" s="1"/>
      <c r="Z172" s="1"/>
      <c r="AA172" s="1"/>
      <c r="AB172" s="28">
        <f>_xlfn.IFNA(VLOOKUP(D172,附件!$B$19:$C$21,2,FALSE)+附件!$C$23,0)+T172+J172*((200/(附件!$C$25+100))^0.5)</f>
        <v>7.3999999999999995</v>
      </c>
      <c r="AC172" s="28">
        <f t="shared" si="18"/>
        <v>25.405405405405407</v>
      </c>
      <c r="AD172" s="28">
        <f t="shared" si="19"/>
        <v>27.945945945945947</v>
      </c>
      <c r="AE172" s="28">
        <f t="shared" si="20"/>
        <v>206.8</v>
      </c>
      <c r="AF172" s="28">
        <f t="shared" si="21"/>
        <v>37.727027027027034</v>
      </c>
      <c r="AG172" s="28">
        <f t="shared" si="22"/>
        <v>26.548648648648648</v>
      </c>
      <c r="AH172" s="28">
        <f t="shared" si="23"/>
        <v>19.562162162162164</v>
      </c>
      <c r="AI172" s="28">
        <f>AF172*附件!$C$32+AG172*附件!$C$33+AH172*附件!$C$34</f>
        <v>27.806216216216217</v>
      </c>
      <c r="AJ172" s="28">
        <f>AF172*附件!$C$37+AG172*附件!$C$38+AH172*附件!$C$39</f>
        <v>31.439189189189193</v>
      </c>
      <c r="AK172" s="28">
        <f>AF172*附件!$C$42+AG172*附件!$C$43+AH172*附件!$C$44</f>
        <v>24.173243243243245</v>
      </c>
    </row>
    <row r="173" spans="1:37" ht="23.25" customHeight="1" x14ac:dyDescent="0.2">
      <c r="A173" s="22">
        <v>31280</v>
      </c>
      <c r="B173" s="29" t="s">
        <v>966</v>
      </c>
      <c r="C173" s="1" t="s">
        <v>921</v>
      </c>
      <c r="D173" s="1" t="s">
        <v>917</v>
      </c>
      <c r="E173" s="1">
        <v>11</v>
      </c>
      <c r="F173" s="1">
        <v>4</v>
      </c>
      <c r="G173" s="1">
        <v>14</v>
      </c>
      <c r="H173" s="1">
        <v>4</v>
      </c>
      <c r="I173" s="1">
        <v>1.78</v>
      </c>
      <c r="J173" s="1">
        <v>1.45</v>
      </c>
      <c r="K173" s="1">
        <v>50</v>
      </c>
      <c r="L173" s="1">
        <v>0</v>
      </c>
      <c r="M173" s="1">
        <v>25</v>
      </c>
      <c r="N173" s="1">
        <v>0</v>
      </c>
      <c r="O173" s="1" t="s">
        <v>14</v>
      </c>
      <c r="P173" s="1">
        <v>360</v>
      </c>
      <c r="Q173" s="1" t="s">
        <v>21</v>
      </c>
      <c r="R173" s="1">
        <v>110</v>
      </c>
      <c r="S173" s="1">
        <v>114</v>
      </c>
      <c r="T173" s="1">
        <v>0.1</v>
      </c>
      <c r="U173" s="1">
        <v>1.2</v>
      </c>
      <c r="V173" s="1">
        <v>0.6</v>
      </c>
      <c r="W173" s="1">
        <v>0.6</v>
      </c>
      <c r="X173" s="1" t="s">
        <v>1152</v>
      </c>
      <c r="Y173" s="1"/>
      <c r="Z173" s="1"/>
      <c r="AA173" s="1"/>
      <c r="AB173" s="28">
        <f>_xlfn.IFNA(VLOOKUP(D173,附件!$B$19:$C$21,2,FALSE)+附件!$C$23,0)+T173+J173*((200/(附件!$C$25+100))^0.5)</f>
        <v>1.81</v>
      </c>
      <c r="AC173" s="28">
        <f t="shared" si="18"/>
        <v>30.939226519337016</v>
      </c>
      <c r="AD173" s="28">
        <f t="shared" si="19"/>
        <v>35.270718232044196</v>
      </c>
      <c r="AE173" s="28">
        <f t="shared" si="20"/>
        <v>63.84</v>
      </c>
      <c r="AF173" s="28">
        <f t="shared" si="21"/>
        <v>42.324861878453035</v>
      </c>
      <c r="AG173" s="28">
        <f t="shared" si="22"/>
        <v>21.162430939226518</v>
      </c>
      <c r="AH173" s="28">
        <f t="shared" si="23"/>
        <v>21.162430939226518</v>
      </c>
      <c r="AI173" s="28">
        <f>AF173*附件!$C$32+AG173*附件!$C$33+AH173*附件!$C$34</f>
        <v>27.511160220994473</v>
      </c>
      <c r="AJ173" s="28">
        <f>AF173*附件!$C$37+AG173*附件!$C$38+AH173*附件!$C$39</f>
        <v>31.743646408839776</v>
      </c>
      <c r="AK173" s="28">
        <f>AF173*附件!$C$42+AG173*附件!$C$43+AH173*附件!$C$44</f>
        <v>23.278674033149169</v>
      </c>
    </row>
    <row r="174" spans="1:37" ht="23.25" customHeight="1" x14ac:dyDescent="0.2">
      <c r="A174" s="22">
        <v>31280</v>
      </c>
      <c r="B174" s="29" t="s">
        <v>1057</v>
      </c>
      <c r="C174" s="1" t="s">
        <v>921</v>
      </c>
      <c r="D174" s="1" t="s">
        <v>917</v>
      </c>
      <c r="E174" s="1">
        <v>11</v>
      </c>
      <c r="F174" s="1">
        <v>4</v>
      </c>
      <c r="G174" s="1">
        <v>14</v>
      </c>
      <c r="H174" s="1">
        <v>4</v>
      </c>
      <c r="I174" s="1">
        <v>1.78</v>
      </c>
      <c r="J174" s="1">
        <v>1.45</v>
      </c>
      <c r="K174" s="1">
        <v>50</v>
      </c>
      <c r="L174" s="1">
        <v>0</v>
      </c>
      <c r="M174" s="1">
        <v>25</v>
      </c>
      <c r="N174" s="1">
        <v>0</v>
      </c>
      <c r="O174" s="1" t="s">
        <v>14</v>
      </c>
      <c r="P174" s="1">
        <v>360</v>
      </c>
      <c r="Q174" s="1" t="s">
        <v>21</v>
      </c>
      <c r="R174" s="1">
        <v>110</v>
      </c>
      <c r="S174" s="1">
        <v>110</v>
      </c>
      <c r="T174" s="1">
        <v>0.1</v>
      </c>
      <c r="U174" s="1">
        <v>1.2</v>
      </c>
      <c r="V174" s="1">
        <v>0.6</v>
      </c>
      <c r="W174" s="1">
        <v>0.6</v>
      </c>
      <c r="X174" s="1" t="s">
        <v>1152</v>
      </c>
      <c r="Y174" s="1"/>
      <c r="Z174" s="1"/>
      <c r="AA174" s="1"/>
      <c r="AB174" s="28">
        <f>_xlfn.IFNA(VLOOKUP(D174,附件!$B$19:$C$21,2,FALSE)+附件!$C$23,0)+T174+J174*((200/(附件!$C$25+100))^0.5)</f>
        <v>1.81</v>
      </c>
      <c r="AC174" s="28">
        <f t="shared" si="18"/>
        <v>30.939226519337016</v>
      </c>
      <c r="AD174" s="28">
        <f t="shared" si="19"/>
        <v>34.033149171270715</v>
      </c>
      <c r="AE174" s="28">
        <f t="shared" si="20"/>
        <v>61.6</v>
      </c>
      <c r="AF174" s="28">
        <f t="shared" si="21"/>
        <v>40.839779005524854</v>
      </c>
      <c r="AG174" s="28">
        <f t="shared" si="22"/>
        <v>20.419889502762427</v>
      </c>
      <c r="AH174" s="28">
        <f t="shared" si="23"/>
        <v>20.419889502762427</v>
      </c>
      <c r="AI174" s="28">
        <f>AF174*附件!$C$32+AG174*附件!$C$33+AH174*附件!$C$34</f>
        <v>26.545856353591155</v>
      </c>
      <c r="AJ174" s="28">
        <f>AF174*附件!$C$37+AG174*附件!$C$38+AH174*附件!$C$39</f>
        <v>30.629834254143638</v>
      </c>
      <c r="AK174" s="28">
        <f>AF174*附件!$C$42+AG174*附件!$C$43+AH174*附件!$C$44</f>
        <v>22.461878453038672</v>
      </c>
    </row>
    <row r="175" spans="1:37" ht="23.25" customHeight="1" x14ac:dyDescent="0.2">
      <c r="A175" s="22">
        <v>11100</v>
      </c>
      <c r="B175" s="29" t="s">
        <v>859</v>
      </c>
      <c r="C175" s="1" t="s">
        <v>921</v>
      </c>
      <c r="D175" s="1" t="s">
        <v>917</v>
      </c>
      <c r="E175" s="1">
        <v>11</v>
      </c>
      <c r="F175" s="1">
        <v>4</v>
      </c>
      <c r="G175" s="1">
        <v>15</v>
      </c>
      <c r="H175" s="1">
        <v>3</v>
      </c>
      <c r="I175" s="1">
        <v>1.46</v>
      </c>
      <c r="J175" s="1">
        <v>1.06</v>
      </c>
      <c r="K175" s="1">
        <v>50</v>
      </c>
      <c r="L175" s="1">
        <v>25</v>
      </c>
      <c r="M175" s="1">
        <v>25</v>
      </c>
      <c r="N175" s="1">
        <v>0</v>
      </c>
      <c r="O175" s="1" t="s">
        <v>14</v>
      </c>
      <c r="P175" s="1">
        <v>360</v>
      </c>
      <c r="Q175" s="1" t="s">
        <v>21</v>
      </c>
      <c r="R175" s="1">
        <v>125</v>
      </c>
      <c r="S175" s="1">
        <v>130</v>
      </c>
      <c r="T175" s="1">
        <v>0.3</v>
      </c>
      <c r="U175" s="1">
        <v>1.2</v>
      </c>
      <c r="V175" s="1">
        <v>0.6</v>
      </c>
      <c r="W175" s="1">
        <v>0.6</v>
      </c>
      <c r="X175" s="1" t="s">
        <v>1147</v>
      </c>
      <c r="Y175" s="1"/>
      <c r="Z175" s="1"/>
      <c r="AA175" s="1"/>
      <c r="AB175" s="28">
        <f>_xlfn.IFNA(VLOOKUP(D175,附件!$B$19:$C$21,2,FALSE)+附件!$C$23,0)+T175+J175*((200/(附件!$C$25+100))^0.5)</f>
        <v>1.62</v>
      </c>
      <c r="AC175" s="28">
        <f t="shared" si="18"/>
        <v>27.777777777777775</v>
      </c>
      <c r="AD175" s="28">
        <f t="shared" si="19"/>
        <v>36.111111111111107</v>
      </c>
      <c r="AE175" s="28">
        <f t="shared" si="20"/>
        <v>58.5</v>
      </c>
      <c r="AF175" s="28">
        <f t="shared" si="21"/>
        <v>43.333333333333329</v>
      </c>
      <c r="AG175" s="28">
        <f t="shared" si="22"/>
        <v>21.666666666666664</v>
      </c>
      <c r="AH175" s="28">
        <f t="shared" si="23"/>
        <v>21.666666666666664</v>
      </c>
      <c r="AI175" s="28">
        <f>AF175*附件!$C$32+AG175*附件!$C$33+AH175*附件!$C$34</f>
        <v>28.166666666666664</v>
      </c>
      <c r="AJ175" s="28">
        <f>AF175*附件!$C$37+AG175*附件!$C$38+AH175*附件!$C$39</f>
        <v>32.499999999999993</v>
      </c>
      <c r="AK175" s="28">
        <f>AF175*附件!$C$42+AG175*附件!$C$43+AH175*附件!$C$44</f>
        <v>23.833333333333332</v>
      </c>
    </row>
    <row r="176" spans="1:37" ht="23.25" customHeight="1" x14ac:dyDescent="0.2">
      <c r="A176" s="22">
        <v>11100</v>
      </c>
      <c r="B176" s="29" t="s">
        <v>1058</v>
      </c>
      <c r="C176" s="1" t="s">
        <v>921</v>
      </c>
      <c r="D176" s="1" t="s">
        <v>917</v>
      </c>
      <c r="E176" s="1">
        <v>11</v>
      </c>
      <c r="F176" s="1">
        <v>4</v>
      </c>
      <c r="G176" s="1">
        <v>15</v>
      </c>
      <c r="H176" s="1">
        <v>3</v>
      </c>
      <c r="I176" s="1">
        <v>1.46</v>
      </c>
      <c r="J176" s="1">
        <v>1.06</v>
      </c>
      <c r="K176" s="1">
        <v>50</v>
      </c>
      <c r="L176" s="1">
        <v>25</v>
      </c>
      <c r="M176" s="1">
        <v>25</v>
      </c>
      <c r="N176" s="1">
        <v>0</v>
      </c>
      <c r="O176" s="1" t="s">
        <v>14</v>
      </c>
      <c r="P176" s="1">
        <v>360</v>
      </c>
      <c r="Q176" s="1" t="s">
        <v>21</v>
      </c>
      <c r="R176" s="1">
        <v>125</v>
      </c>
      <c r="S176" s="1">
        <v>125</v>
      </c>
      <c r="T176" s="1">
        <v>0.3</v>
      </c>
      <c r="U176" s="1">
        <v>1.2</v>
      </c>
      <c r="V176" s="1">
        <v>0.6</v>
      </c>
      <c r="W176" s="1">
        <v>0.6</v>
      </c>
      <c r="X176" s="1" t="s">
        <v>1147</v>
      </c>
      <c r="Y176" s="1"/>
      <c r="Z176" s="1"/>
      <c r="AA176" s="1"/>
      <c r="AB176" s="28">
        <f>_xlfn.IFNA(VLOOKUP(D176,附件!$B$19:$C$21,2,FALSE)+附件!$C$23,0)+T176+J176*((200/(附件!$C$25+100))^0.5)</f>
        <v>1.62</v>
      </c>
      <c r="AC176" s="28">
        <f t="shared" si="18"/>
        <v>27.777777777777775</v>
      </c>
      <c r="AD176" s="28">
        <f t="shared" si="19"/>
        <v>34.722222222222214</v>
      </c>
      <c r="AE176" s="28">
        <f t="shared" si="20"/>
        <v>56.25</v>
      </c>
      <c r="AF176" s="28">
        <f t="shared" si="21"/>
        <v>41.666666666666657</v>
      </c>
      <c r="AG176" s="28">
        <f t="shared" si="22"/>
        <v>20.833333333333329</v>
      </c>
      <c r="AH176" s="28">
        <f t="shared" si="23"/>
        <v>20.833333333333329</v>
      </c>
      <c r="AI176" s="28">
        <f>AF176*附件!$C$32+AG176*附件!$C$33+AH176*附件!$C$34</f>
        <v>27.083333333333329</v>
      </c>
      <c r="AJ176" s="28">
        <f>AF176*附件!$C$37+AG176*附件!$C$38+AH176*附件!$C$39</f>
        <v>31.249999999999993</v>
      </c>
      <c r="AK176" s="28">
        <f>AF176*附件!$C$42+AG176*附件!$C$43+AH176*附件!$C$44</f>
        <v>22.916666666666664</v>
      </c>
    </row>
    <row r="177" spans="1:37" ht="23.25" customHeight="1" x14ac:dyDescent="0.2">
      <c r="A177" s="22">
        <v>34180</v>
      </c>
      <c r="B177" s="29" t="s">
        <v>105</v>
      </c>
      <c r="C177" s="1" t="s">
        <v>923</v>
      </c>
      <c r="D177" s="1" t="s">
        <v>920</v>
      </c>
      <c r="E177" s="1">
        <v>13</v>
      </c>
      <c r="F177" s="1">
        <v>58</v>
      </c>
      <c r="G177" s="1">
        <v>154</v>
      </c>
      <c r="H177" s="1">
        <v>3</v>
      </c>
      <c r="I177" s="1">
        <v>30.13</v>
      </c>
      <c r="J177" s="1">
        <v>24.14</v>
      </c>
      <c r="K177" s="1">
        <v>80</v>
      </c>
      <c r="L177" s="1">
        <v>0</v>
      </c>
      <c r="M177" s="1">
        <v>45</v>
      </c>
      <c r="N177" s="1">
        <v>0</v>
      </c>
      <c r="O177" s="1" t="s">
        <v>40</v>
      </c>
      <c r="P177" s="1">
        <v>50</v>
      </c>
      <c r="Q177" s="1" t="s">
        <v>45</v>
      </c>
      <c r="R177" s="1">
        <v>105</v>
      </c>
      <c r="S177" s="1">
        <v>124</v>
      </c>
      <c r="T177" s="1">
        <v>0</v>
      </c>
      <c r="U177" s="1">
        <v>0.45</v>
      </c>
      <c r="V177" s="1">
        <v>1.3</v>
      </c>
      <c r="W177" s="1">
        <v>1.1000000000000001</v>
      </c>
      <c r="X177" s="1" t="s">
        <v>1152</v>
      </c>
      <c r="Y177" s="1"/>
      <c r="Z177" s="1"/>
      <c r="AA177" s="1"/>
      <c r="AB177" s="28">
        <f>_xlfn.IFNA(VLOOKUP(D177,附件!$B$19:$C$21,2,FALSE)+附件!$C$23,0)+T177+J177*((200/(附件!$C$25+100))^0.5)</f>
        <v>24.14</v>
      </c>
      <c r="AC177" s="28">
        <f t="shared" si="18"/>
        <v>19.138359569179784</v>
      </c>
      <c r="AD177" s="28">
        <f t="shared" si="19"/>
        <v>23.731565865782933</v>
      </c>
      <c r="AE177" s="28">
        <f t="shared" si="20"/>
        <v>572.88</v>
      </c>
      <c r="AF177" s="28">
        <f t="shared" si="21"/>
        <v>10.67920463960232</v>
      </c>
      <c r="AG177" s="28">
        <f t="shared" si="22"/>
        <v>30.851035625517813</v>
      </c>
      <c r="AH177" s="28">
        <f t="shared" si="23"/>
        <v>26.10472245236123</v>
      </c>
      <c r="AI177" s="28">
        <f>AF177*附件!$C$32+AG177*附件!$C$33+AH177*附件!$C$34</f>
        <v>23.375592377796192</v>
      </c>
      <c r="AJ177" s="28">
        <f>AF177*附件!$C$37+AG177*附件!$C$38+AH177*附件!$C$39</f>
        <v>20.290488815244409</v>
      </c>
      <c r="AK177" s="28">
        <f>AF177*附件!$C$42+AG177*附件!$C$43+AH177*附件!$C$44</f>
        <v>26.460695940347971</v>
      </c>
    </row>
    <row r="178" spans="1:37" ht="23.25" customHeight="1" x14ac:dyDescent="0.2">
      <c r="A178" s="22">
        <v>34180</v>
      </c>
      <c r="B178" s="29" t="s">
        <v>1059</v>
      </c>
      <c r="C178" s="1" t="s">
        <v>923</v>
      </c>
      <c r="D178" s="1" t="s">
        <v>920</v>
      </c>
      <c r="E178" s="1">
        <v>13</v>
      </c>
      <c r="F178" s="1">
        <v>58</v>
      </c>
      <c r="G178" s="1">
        <v>154</v>
      </c>
      <c r="H178" s="1">
        <v>3</v>
      </c>
      <c r="I178" s="1">
        <v>30.13</v>
      </c>
      <c r="J178" s="1">
        <v>24.14</v>
      </c>
      <c r="K178" s="1">
        <v>80</v>
      </c>
      <c r="L178" s="1">
        <v>0</v>
      </c>
      <c r="M178" s="1">
        <v>45</v>
      </c>
      <c r="N178" s="1">
        <v>0</v>
      </c>
      <c r="O178" s="1" t="s">
        <v>40</v>
      </c>
      <c r="P178" s="1">
        <v>50</v>
      </c>
      <c r="Q178" s="1" t="s">
        <v>45</v>
      </c>
      <c r="R178" s="1">
        <v>105</v>
      </c>
      <c r="S178" s="1">
        <v>105</v>
      </c>
      <c r="T178" s="1">
        <v>0</v>
      </c>
      <c r="U178" s="1">
        <v>0.45</v>
      </c>
      <c r="V178" s="1">
        <v>1.3</v>
      </c>
      <c r="W178" s="1">
        <v>1.1000000000000001</v>
      </c>
      <c r="X178" s="1" t="s">
        <v>1152</v>
      </c>
      <c r="Y178" s="1"/>
      <c r="Z178" s="1"/>
      <c r="AA178" s="1"/>
      <c r="AB178" s="28">
        <f>_xlfn.IFNA(VLOOKUP(D178,附件!$B$19:$C$21,2,FALSE)+附件!$C$23,0)+T178+J178*((200/(附件!$C$25+100))^0.5)</f>
        <v>24.14</v>
      </c>
      <c r="AC178" s="28">
        <f t="shared" si="18"/>
        <v>19.138359569179784</v>
      </c>
      <c r="AD178" s="28">
        <f t="shared" si="19"/>
        <v>20.095277547638773</v>
      </c>
      <c r="AE178" s="28">
        <f t="shared" si="20"/>
        <v>485.1</v>
      </c>
      <c r="AF178" s="28">
        <f t="shared" si="21"/>
        <v>9.0428748964374481</v>
      </c>
      <c r="AG178" s="28">
        <f t="shared" si="22"/>
        <v>26.123860811930406</v>
      </c>
      <c r="AH178" s="28">
        <f t="shared" si="23"/>
        <v>22.104805302402653</v>
      </c>
      <c r="AI178" s="28">
        <f>AF178*附件!$C$32+AG178*附件!$C$33+AH178*附件!$C$34</f>
        <v>19.793848384424194</v>
      </c>
      <c r="AJ178" s="28">
        <f>AF178*附件!$C$37+AG178*附件!$C$38+AH178*附件!$C$39</f>
        <v>17.18146230323115</v>
      </c>
      <c r="AK178" s="28">
        <f>AF178*附件!$C$42+AG178*附件!$C$43+AH178*附件!$C$44</f>
        <v>22.406234465617231</v>
      </c>
    </row>
    <row r="179" spans="1:37" ht="23.25" customHeight="1" x14ac:dyDescent="0.2">
      <c r="A179" s="22">
        <v>24200</v>
      </c>
      <c r="B179" s="29" t="s">
        <v>58</v>
      </c>
      <c r="C179" s="1" t="s">
        <v>916</v>
      </c>
      <c r="D179" s="1" t="s">
        <v>920</v>
      </c>
      <c r="E179" s="1">
        <v>6</v>
      </c>
      <c r="F179" s="1">
        <v>48</v>
      </c>
      <c r="G179" s="1">
        <v>96</v>
      </c>
      <c r="H179" s="1">
        <v>3</v>
      </c>
      <c r="I179" s="1">
        <v>33.19</v>
      </c>
      <c r="J179" s="1">
        <v>29.2</v>
      </c>
      <c r="K179" s="1">
        <v>80</v>
      </c>
      <c r="L179" s="1">
        <v>0</v>
      </c>
      <c r="M179" s="1">
        <v>12</v>
      </c>
      <c r="N179" s="1">
        <v>0</v>
      </c>
      <c r="O179" s="1" t="s">
        <v>40</v>
      </c>
      <c r="P179" s="1">
        <v>50</v>
      </c>
      <c r="Q179" s="1" t="s">
        <v>15</v>
      </c>
      <c r="R179" s="1">
        <v>105</v>
      </c>
      <c r="S179" s="1">
        <v>105</v>
      </c>
      <c r="T179" s="1">
        <v>0</v>
      </c>
      <c r="U179" s="1">
        <v>0.7</v>
      </c>
      <c r="V179" s="1">
        <v>1</v>
      </c>
      <c r="W179" s="1">
        <v>0.9</v>
      </c>
      <c r="X179" s="1" t="s">
        <v>1146</v>
      </c>
      <c r="Y179" s="1"/>
      <c r="Z179" s="1"/>
      <c r="AA179" s="1"/>
      <c r="AB179" s="28">
        <f>_xlfn.IFNA(VLOOKUP(D179,附件!$B$19:$C$21,2,FALSE)+附件!$C$23,0)+T179+J179*((200/(附件!$C$25+100))^0.5)</f>
        <v>29.2</v>
      </c>
      <c r="AC179" s="28">
        <f t="shared" si="18"/>
        <v>9.8630136986301373</v>
      </c>
      <c r="AD179" s="28">
        <f t="shared" si="19"/>
        <v>10.356164383561644</v>
      </c>
      <c r="AE179" s="28">
        <f t="shared" si="20"/>
        <v>302.39999999999998</v>
      </c>
      <c r="AF179" s="28">
        <f t="shared" si="21"/>
        <v>7.2493150684931509</v>
      </c>
      <c r="AG179" s="28">
        <f t="shared" si="22"/>
        <v>10.356164383561644</v>
      </c>
      <c r="AH179" s="28">
        <f t="shared" si="23"/>
        <v>9.3205479452054796</v>
      </c>
      <c r="AI179" s="28">
        <f>AF179*附件!$C$32+AG179*附件!$C$33+AH179*附件!$C$34</f>
        <v>9.1134246575342477</v>
      </c>
      <c r="AJ179" s="28">
        <f>AF179*附件!$C$37+AG179*附件!$C$38+AH179*附件!$C$39</f>
        <v>8.6991780821917821</v>
      </c>
      <c r="AK179" s="28">
        <f>AF179*附件!$C$42+AG179*附件!$C$43+AH179*附件!$C$44</f>
        <v>9.5276712328767132</v>
      </c>
    </row>
    <row r="180" spans="1:37" ht="23.25" customHeight="1" x14ac:dyDescent="0.2">
      <c r="A180" s="22">
        <v>50000</v>
      </c>
      <c r="B180" s="29" t="s">
        <v>24</v>
      </c>
      <c r="C180" s="1" t="s">
        <v>916</v>
      </c>
      <c r="D180" s="1" t="s">
        <v>917</v>
      </c>
      <c r="E180" s="1">
        <v>7</v>
      </c>
      <c r="F180" s="1">
        <v>4</v>
      </c>
      <c r="G180" s="1">
        <v>8</v>
      </c>
      <c r="H180" s="1">
        <v>5</v>
      </c>
      <c r="I180" s="1">
        <v>1.93</v>
      </c>
      <c r="J180" s="1">
        <v>1.7</v>
      </c>
      <c r="K180" s="1">
        <v>50</v>
      </c>
      <c r="L180" s="1">
        <v>15</v>
      </c>
      <c r="M180" s="1">
        <v>12</v>
      </c>
      <c r="N180" s="1">
        <v>0</v>
      </c>
      <c r="O180" s="1" t="s">
        <v>14</v>
      </c>
      <c r="P180" s="1">
        <v>360</v>
      </c>
      <c r="Q180" s="1" t="s">
        <v>15</v>
      </c>
      <c r="R180" s="1">
        <v>110</v>
      </c>
      <c r="S180" s="1">
        <v>114</v>
      </c>
      <c r="T180" s="1">
        <v>0.2</v>
      </c>
      <c r="U180" s="1">
        <v>1</v>
      </c>
      <c r="V180" s="1">
        <v>0.5</v>
      </c>
      <c r="W180" s="1">
        <v>0.2</v>
      </c>
      <c r="X180" s="1" t="s">
        <v>1150</v>
      </c>
      <c r="Y180" s="1"/>
      <c r="Z180" s="1"/>
      <c r="AA180" s="1"/>
      <c r="AB180" s="28">
        <f>_xlfn.IFNA(VLOOKUP(D180,附件!$B$19:$C$21,2,FALSE)+附件!$C$23,0)+T180+J180*((200/(附件!$C$25+100))^0.5)</f>
        <v>2.16</v>
      </c>
      <c r="AC180" s="28">
        <f t="shared" si="18"/>
        <v>18.518518518518519</v>
      </c>
      <c r="AD180" s="28">
        <f t="shared" si="19"/>
        <v>21.111111111111114</v>
      </c>
      <c r="AE180" s="28">
        <f t="shared" si="20"/>
        <v>45.6</v>
      </c>
      <c r="AF180" s="28">
        <f t="shared" si="21"/>
        <v>21.111111111111114</v>
      </c>
      <c r="AG180" s="28">
        <f t="shared" si="22"/>
        <v>10.555555555555557</v>
      </c>
      <c r="AH180" s="28">
        <f t="shared" si="23"/>
        <v>4.2222222222222232</v>
      </c>
      <c r="AI180" s="28">
        <f>AF180*附件!$C$32+AG180*附件!$C$33+AH180*附件!$C$34</f>
        <v>11.822222222222225</v>
      </c>
      <c r="AJ180" s="28">
        <f>AF180*附件!$C$37+AG180*附件!$C$38+AH180*附件!$C$39</f>
        <v>15.200000000000003</v>
      </c>
      <c r="AK180" s="28">
        <f>AF180*附件!$C$42+AG180*附件!$C$43+AH180*附件!$C$44</f>
        <v>8.4444444444444464</v>
      </c>
    </row>
    <row r="181" spans="1:37" ht="23.25" customHeight="1" x14ac:dyDescent="0.2">
      <c r="A181" s="22">
        <v>31000</v>
      </c>
      <c r="B181" s="29" t="s">
        <v>1144</v>
      </c>
      <c r="C181" s="1" t="s">
        <v>923</v>
      </c>
      <c r="D181" s="1" t="s">
        <v>917</v>
      </c>
      <c r="E181" s="1">
        <v>13</v>
      </c>
      <c r="F181" s="1">
        <v>4</v>
      </c>
      <c r="G181" s="1">
        <v>12</v>
      </c>
      <c r="H181" s="1">
        <v>4</v>
      </c>
      <c r="I181" s="1">
        <v>1.2</v>
      </c>
      <c r="J181" s="1">
        <v>0.96</v>
      </c>
      <c r="K181" s="1">
        <v>50</v>
      </c>
      <c r="L181" s="1">
        <v>0</v>
      </c>
      <c r="M181" s="1">
        <v>15</v>
      </c>
      <c r="N181" s="1">
        <v>30</v>
      </c>
      <c r="O181" s="1" t="s">
        <v>14</v>
      </c>
      <c r="P181" s="1">
        <v>360</v>
      </c>
      <c r="Q181" s="1" t="s">
        <v>15</v>
      </c>
      <c r="R181" s="1">
        <v>110</v>
      </c>
      <c r="S181" s="1">
        <v>130</v>
      </c>
      <c r="T181" s="1">
        <v>0.1</v>
      </c>
      <c r="U181" s="1">
        <v>1</v>
      </c>
      <c r="V181" s="1">
        <v>0.5</v>
      </c>
      <c r="W181" s="1">
        <v>0.2</v>
      </c>
      <c r="X181" s="1" t="s">
        <v>1152</v>
      </c>
      <c r="Y181" s="1"/>
      <c r="Z181" s="1"/>
      <c r="AA181" s="1"/>
      <c r="AB181" s="28">
        <f>_xlfn.IFNA(VLOOKUP(D181,附件!$B$19:$C$21,2,FALSE)+附件!$C$23,0)+T181+J181*((200/(附件!$C$25+100))^0.5)</f>
        <v>1.3199999999999998</v>
      </c>
      <c r="AC181" s="28">
        <f t="shared" si="18"/>
        <v>36.363636363636367</v>
      </c>
      <c r="AD181" s="28">
        <f t="shared" si="19"/>
        <v>47.27272727272728</v>
      </c>
      <c r="AE181" s="28">
        <f t="shared" si="20"/>
        <v>62.4</v>
      </c>
      <c r="AF181" s="28">
        <f t="shared" si="21"/>
        <v>47.27272727272728</v>
      </c>
      <c r="AG181" s="28">
        <f t="shared" si="22"/>
        <v>23.63636363636364</v>
      </c>
      <c r="AH181" s="28">
        <f t="shared" si="23"/>
        <v>9.4545454545454568</v>
      </c>
      <c r="AI181" s="28">
        <f>AF181*附件!$C$32+AG181*附件!$C$33+AH181*附件!$C$34</f>
        <v>26.472727272727276</v>
      </c>
      <c r="AJ181" s="28">
        <f>AF181*附件!$C$37+AG181*附件!$C$38+AH181*附件!$C$39</f>
        <v>34.036363636363639</v>
      </c>
      <c r="AK181" s="28">
        <f>AF181*附件!$C$42+AG181*附件!$C$43+AH181*附件!$C$44</f>
        <v>18.909090909090914</v>
      </c>
    </row>
    <row r="182" spans="1:37" ht="23.25" customHeight="1" x14ac:dyDescent="0.2">
      <c r="A182" s="22">
        <v>31000</v>
      </c>
      <c r="B182" s="29" t="s">
        <v>1060</v>
      </c>
      <c r="C182" s="1" t="s">
        <v>923</v>
      </c>
      <c r="D182" s="1" t="s">
        <v>917</v>
      </c>
      <c r="E182" s="1">
        <v>13</v>
      </c>
      <c r="F182" s="1">
        <v>4</v>
      </c>
      <c r="G182" s="1">
        <v>12</v>
      </c>
      <c r="H182" s="1">
        <v>4</v>
      </c>
      <c r="I182" s="1">
        <v>1.2</v>
      </c>
      <c r="J182" s="1">
        <v>0.96</v>
      </c>
      <c r="K182" s="1">
        <v>50</v>
      </c>
      <c r="L182" s="1">
        <v>0</v>
      </c>
      <c r="M182" s="1">
        <v>15</v>
      </c>
      <c r="N182" s="1">
        <v>30</v>
      </c>
      <c r="O182" s="1" t="s">
        <v>14</v>
      </c>
      <c r="P182" s="1">
        <v>360</v>
      </c>
      <c r="Q182" s="1" t="s">
        <v>15</v>
      </c>
      <c r="R182" s="1">
        <v>110</v>
      </c>
      <c r="S182" s="1">
        <v>110</v>
      </c>
      <c r="T182" s="1">
        <v>0.1</v>
      </c>
      <c r="U182" s="1">
        <v>1</v>
      </c>
      <c r="V182" s="1">
        <v>0.5</v>
      </c>
      <c r="W182" s="1">
        <v>0.2</v>
      </c>
      <c r="X182" s="1" t="s">
        <v>1152</v>
      </c>
      <c r="Y182" s="1"/>
      <c r="Z182" s="1"/>
      <c r="AA182" s="1"/>
      <c r="AB182" s="28">
        <f>_xlfn.IFNA(VLOOKUP(D182,附件!$B$19:$C$21,2,FALSE)+附件!$C$23,0)+T182+J182*((200/(附件!$C$25+100))^0.5)</f>
        <v>1.3199999999999998</v>
      </c>
      <c r="AC182" s="28">
        <f t="shared" si="18"/>
        <v>36.363636363636367</v>
      </c>
      <c r="AD182" s="28">
        <f t="shared" si="19"/>
        <v>40.000000000000007</v>
      </c>
      <c r="AE182" s="28">
        <f t="shared" si="20"/>
        <v>52.8</v>
      </c>
      <c r="AF182" s="28">
        <f t="shared" si="21"/>
        <v>40.000000000000007</v>
      </c>
      <c r="AG182" s="28">
        <f t="shared" si="22"/>
        <v>20.000000000000004</v>
      </c>
      <c r="AH182" s="28">
        <f t="shared" si="23"/>
        <v>8.0000000000000018</v>
      </c>
      <c r="AI182" s="28">
        <f>AF182*附件!$C$32+AG182*附件!$C$33+AH182*附件!$C$34</f>
        <v>22.400000000000006</v>
      </c>
      <c r="AJ182" s="28">
        <f>AF182*附件!$C$37+AG182*附件!$C$38+AH182*附件!$C$39</f>
        <v>28.800000000000008</v>
      </c>
      <c r="AK182" s="28">
        <f>AF182*附件!$C$42+AG182*附件!$C$43+AH182*附件!$C$44</f>
        <v>16.000000000000004</v>
      </c>
    </row>
    <row r="183" spans="1:37" ht="23.25" customHeight="1" x14ac:dyDescent="0.2">
      <c r="A183" s="22">
        <v>22100</v>
      </c>
      <c r="B183" s="29" t="s">
        <v>83</v>
      </c>
      <c r="C183" s="1" t="s">
        <v>921</v>
      </c>
      <c r="D183" s="1" t="s">
        <v>925</v>
      </c>
      <c r="E183" s="1">
        <v>11</v>
      </c>
      <c r="F183" s="1">
        <v>10</v>
      </c>
      <c r="G183" s="1">
        <v>22</v>
      </c>
      <c r="H183" s="1">
        <v>4</v>
      </c>
      <c r="I183" s="1">
        <v>3.9</v>
      </c>
      <c r="J183" s="1">
        <v>3.39</v>
      </c>
      <c r="K183" s="1">
        <v>55</v>
      </c>
      <c r="L183" s="1">
        <v>28</v>
      </c>
      <c r="M183" s="1">
        <v>25</v>
      </c>
      <c r="N183" s="1">
        <v>0</v>
      </c>
      <c r="O183" s="1" t="s">
        <v>14</v>
      </c>
      <c r="P183" s="1">
        <v>120</v>
      </c>
      <c r="Q183" s="1" t="s">
        <v>45</v>
      </c>
      <c r="R183" s="1">
        <v>110</v>
      </c>
      <c r="S183" s="1">
        <v>114</v>
      </c>
      <c r="T183" s="1">
        <v>0</v>
      </c>
      <c r="U183" s="1">
        <v>1</v>
      </c>
      <c r="V183" s="1">
        <v>0.8</v>
      </c>
      <c r="W183" s="1">
        <v>0.6</v>
      </c>
      <c r="X183" s="1" t="s">
        <v>1146</v>
      </c>
      <c r="Y183" s="1"/>
      <c r="Z183" s="1"/>
      <c r="AA183" s="1"/>
      <c r="AB183" s="28">
        <f>_xlfn.IFNA(VLOOKUP(D183,附件!$B$19:$C$21,2,FALSE)+附件!$C$23,0)+T183+J183*((200/(附件!$C$25+100))^0.5)</f>
        <v>3.67</v>
      </c>
      <c r="AC183" s="28">
        <f t="shared" si="18"/>
        <v>23.978201634877383</v>
      </c>
      <c r="AD183" s="28">
        <f t="shared" si="19"/>
        <v>27.335149863760215</v>
      </c>
      <c r="AE183" s="28">
        <f t="shared" si="20"/>
        <v>100.32</v>
      </c>
      <c r="AF183" s="28">
        <f t="shared" si="21"/>
        <v>27.335149863760215</v>
      </c>
      <c r="AG183" s="28">
        <f t="shared" si="22"/>
        <v>21.868119891008174</v>
      </c>
      <c r="AH183" s="28">
        <f t="shared" si="23"/>
        <v>16.40108991825613</v>
      </c>
      <c r="AI183" s="28">
        <f>AF183*附件!$C$32+AG183*附件!$C$33+AH183*附件!$C$34</f>
        <v>21.868119891008174</v>
      </c>
      <c r="AJ183" s="28">
        <f>AF183*附件!$C$37+AG183*附件!$C$38+AH183*附件!$C$39</f>
        <v>24.054931880108988</v>
      </c>
      <c r="AK183" s="28">
        <f>AF183*附件!$C$42+AG183*附件!$C$43+AH183*附件!$C$44</f>
        <v>19.681307901907356</v>
      </c>
    </row>
    <row r="184" spans="1:37" ht="23.25" customHeight="1" x14ac:dyDescent="0.2">
      <c r="A184" s="22">
        <v>22100</v>
      </c>
      <c r="B184" s="29" t="s">
        <v>1061</v>
      </c>
      <c r="C184" s="1" t="s">
        <v>921</v>
      </c>
      <c r="D184" s="1" t="s">
        <v>925</v>
      </c>
      <c r="E184" s="1">
        <v>11</v>
      </c>
      <c r="F184" s="1">
        <v>10</v>
      </c>
      <c r="G184" s="1">
        <v>22</v>
      </c>
      <c r="H184" s="1">
        <v>4</v>
      </c>
      <c r="I184" s="1">
        <v>3.9</v>
      </c>
      <c r="J184" s="1">
        <v>3.39</v>
      </c>
      <c r="K184" s="1">
        <v>55</v>
      </c>
      <c r="L184" s="1">
        <v>28</v>
      </c>
      <c r="M184" s="1">
        <v>25</v>
      </c>
      <c r="N184" s="1">
        <v>0</v>
      </c>
      <c r="O184" s="1" t="s">
        <v>14</v>
      </c>
      <c r="P184" s="1">
        <v>120</v>
      </c>
      <c r="Q184" s="1" t="s">
        <v>45</v>
      </c>
      <c r="R184" s="1">
        <v>110</v>
      </c>
      <c r="S184" s="1">
        <v>110</v>
      </c>
      <c r="T184" s="1">
        <v>0</v>
      </c>
      <c r="U184" s="1">
        <v>1</v>
      </c>
      <c r="V184" s="1">
        <v>0.8</v>
      </c>
      <c r="W184" s="1">
        <v>0.6</v>
      </c>
      <c r="X184" s="1" t="s">
        <v>1146</v>
      </c>
      <c r="Y184" s="1"/>
      <c r="Z184" s="1"/>
      <c r="AA184" s="1"/>
      <c r="AB184" s="28">
        <f>_xlfn.IFNA(VLOOKUP(D184,附件!$B$19:$C$21,2,FALSE)+附件!$C$23,0)+T184+J184*((200/(附件!$C$25+100))^0.5)</f>
        <v>3.67</v>
      </c>
      <c r="AC184" s="28">
        <f t="shared" si="18"/>
        <v>23.978201634877383</v>
      </c>
      <c r="AD184" s="28">
        <f t="shared" si="19"/>
        <v>26.376021798365123</v>
      </c>
      <c r="AE184" s="28">
        <f t="shared" si="20"/>
        <v>96.8</v>
      </c>
      <c r="AF184" s="28">
        <f t="shared" si="21"/>
        <v>26.376021798365123</v>
      </c>
      <c r="AG184" s="28">
        <f t="shared" si="22"/>
        <v>21.100817438692101</v>
      </c>
      <c r="AH184" s="28">
        <f t="shared" si="23"/>
        <v>15.825613079019073</v>
      </c>
      <c r="AI184" s="28">
        <f>AF184*附件!$C$32+AG184*附件!$C$33+AH184*附件!$C$34</f>
        <v>21.100817438692101</v>
      </c>
      <c r="AJ184" s="28">
        <f>AF184*附件!$C$37+AG184*附件!$C$38+AH184*附件!$C$39</f>
        <v>23.21089918256131</v>
      </c>
      <c r="AK184" s="28">
        <f>AF184*附件!$C$42+AG184*附件!$C$43+AH184*附件!$C$44</f>
        <v>18.990735694822892</v>
      </c>
    </row>
    <row r="185" spans="1:37" ht="23.25" customHeight="1" x14ac:dyDescent="0.2">
      <c r="A185" s="22">
        <v>43100</v>
      </c>
      <c r="B185" s="29" t="s">
        <v>47</v>
      </c>
      <c r="C185" s="1" t="s">
        <v>921</v>
      </c>
      <c r="D185" s="1" t="s">
        <v>967</v>
      </c>
      <c r="E185" s="1">
        <v>11</v>
      </c>
      <c r="F185" s="1">
        <v>35</v>
      </c>
      <c r="G185" s="1">
        <v>55</v>
      </c>
      <c r="H185" s="1">
        <v>6</v>
      </c>
      <c r="I185" s="1">
        <v>11.31</v>
      </c>
      <c r="J185" s="1">
        <v>8.98</v>
      </c>
      <c r="K185" s="1">
        <v>70</v>
      </c>
      <c r="L185" s="1">
        <v>25</v>
      </c>
      <c r="M185" s="1">
        <v>25</v>
      </c>
      <c r="N185" s="1">
        <v>0</v>
      </c>
      <c r="O185" s="1" t="s">
        <v>40</v>
      </c>
      <c r="P185" s="1">
        <v>40</v>
      </c>
      <c r="Q185" s="1" t="s">
        <v>45</v>
      </c>
      <c r="R185" s="1">
        <v>110</v>
      </c>
      <c r="S185" s="1">
        <v>114</v>
      </c>
      <c r="T185" s="1">
        <v>0.5</v>
      </c>
      <c r="U185" s="1">
        <v>0.75</v>
      </c>
      <c r="V185" s="1">
        <v>1.1000000000000001</v>
      </c>
      <c r="W185" s="1">
        <v>0.75</v>
      </c>
      <c r="X185" s="1" t="s">
        <v>1151</v>
      </c>
      <c r="Y185" s="1"/>
      <c r="Z185" s="1"/>
      <c r="AA185" s="1"/>
      <c r="AB185" s="28">
        <f>_xlfn.IFNA(VLOOKUP(D185,附件!$B$19:$C$21,2,FALSE)+附件!$C$23,0)+T185+J185*((200/(附件!$C$25+100))^0.5)</f>
        <v>9.48</v>
      </c>
      <c r="AC185" s="28">
        <f t="shared" si="18"/>
        <v>34.810126582278478</v>
      </c>
      <c r="AD185" s="28">
        <f t="shared" si="19"/>
        <v>39.683544303797468</v>
      </c>
      <c r="AE185" s="28">
        <f t="shared" si="20"/>
        <v>376.2</v>
      </c>
      <c r="AF185" s="28">
        <f t="shared" si="21"/>
        <v>29.7626582278481</v>
      </c>
      <c r="AG185" s="28">
        <f t="shared" si="22"/>
        <v>43.651898734177216</v>
      </c>
      <c r="AH185" s="28">
        <f t="shared" si="23"/>
        <v>29.7626582278481</v>
      </c>
      <c r="AI185" s="28">
        <f>AF185*附件!$C$32+AG185*附件!$C$33+AH185*附件!$C$34</f>
        <v>35.318354430379749</v>
      </c>
      <c r="AJ185" s="28">
        <f>AF185*附件!$C$37+AG185*附件!$C$38+AH185*附件!$C$39</f>
        <v>35.318354430379749</v>
      </c>
      <c r="AK185" s="28">
        <f>AF185*附件!$C$42+AG185*附件!$C$43+AH185*附件!$C$44</f>
        <v>35.318354430379749</v>
      </c>
    </row>
    <row r="186" spans="1:37" ht="23.25" customHeight="1" x14ac:dyDescent="0.2">
      <c r="A186" s="22">
        <v>43100</v>
      </c>
      <c r="B186" s="29" t="s">
        <v>1062</v>
      </c>
      <c r="C186" s="1" t="s">
        <v>921</v>
      </c>
      <c r="D186" s="1" t="s">
        <v>967</v>
      </c>
      <c r="E186" s="1">
        <v>11</v>
      </c>
      <c r="F186" s="1">
        <v>35</v>
      </c>
      <c r="G186" s="1">
        <v>55</v>
      </c>
      <c r="H186" s="1">
        <v>6</v>
      </c>
      <c r="I186" s="1">
        <v>11.31</v>
      </c>
      <c r="J186" s="1">
        <v>8.98</v>
      </c>
      <c r="K186" s="1">
        <v>70</v>
      </c>
      <c r="L186" s="1">
        <v>25</v>
      </c>
      <c r="M186" s="1">
        <v>25</v>
      </c>
      <c r="N186" s="1">
        <v>0</v>
      </c>
      <c r="O186" s="1" t="s">
        <v>40</v>
      </c>
      <c r="P186" s="1">
        <v>40</v>
      </c>
      <c r="Q186" s="1" t="s">
        <v>45</v>
      </c>
      <c r="R186" s="1">
        <v>110</v>
      </c>
      <c r="S186" s="1">
        <v>110</v>
      </c>
      <c r="T186" s="1">
        <v>0.5</v>
      </c>
      <c r="U186" s="1">
        <v>0.75</v>
      </c>
      <c r="V186" s="1">
        <v>1.1000000000000001</v>
      </c>
      <c r="W186" s="1">
        <v>0.75</v>
      </c>
      <c r="X186" s="1" t="s">
        <v>1151</v>
      </c>
      <c r="Y186" s="1"/>
      <c r="Z186" s="1"/>
      <c r="AA186" s="1"/>
      <c r="AB186" s="28">
        <f>_xlfn.IFNA(VLOOKUP(D186,附件!$B$19:$C$21,2,FALSE)+附件!$C$23,0)+T186+J186*((200/(附件!$C$25+100))^0.5)</f>
        <v>9.48</v>
      </c>
      <c r="AC186" s="28">
        <f t="shared" si="18"/>
        <v>34.810126582278478</v>
      </c>
      <c r="AD186" s="28">
        <f t="shared" si="19"/>
        <v>38.291139240506325</v>
      </c>
      <c r="AE186" s="28">
        <f t="shared" si="20"/>
        <v>363</v>
      </c>
      <c r="AF186" s="28">
        <f t="shared" si="21"/>
        <v>28.718354430379744</v>
      </c>
      <c r="AG186" s="28">
        <f t="shared" si="22"/>
        <v>42.120253164556964</v>
      </c>
      <c r="AH186" s="28">
        <f t="shared" si="23"/>
        <v>28.718354430379744</v>
      </c>
      <c r="AI186" s="28">
        <f>AF186*附件!$C$32+AG186*附件!$C$33+AH186*附件!$C$34</f>
        <v>34.079113924050631</v>
      </c>
      <c r="AJ186" s="28">
        <f>AF186*附件!$C$37+AG186*附件!$C$38+AH186*附件!$C$39</f>
        <v>34.079113924050631</v>
      </c>
      <c r="AK186" s="28">
        <f>AF186*附件!$C$42+AG186*附件!$C$43+AH186*附件!$C$44</f>
        <v>34.079113924050631</v>
      </c>
    </row>
    <row r="187" spans="1:37" ht="23.25" customHeight="1" x14ac:dyDescent="0.2">
      <c r="A187" s="22">
        <v>50100</v>
      </c>
      <c r="B187" s="29" t="s">
        <v>27</v>
      </c>
      <c r="C187" s="1" t="s">
        <v>921</v>
      </c>
      <c r="D187" s="1" t="s">
        <v>917</v>
      </c>
      <c r="E187" s="1">
        <v>10</v>
      </c>
      <c r="F187" s="1">
        <v>4</v>
      </c>
      <c r="G187" s="1">
        <v>14</v>
      </c>
      <c r="H187" s="1">
        <v>5</v>
      </c>
      <c r="I187" s="1">
        <v>2.13</v>
      </c>
      <c r="J187" s="1">
        <v>1.73</v>
      </c>
      <c r="K187" s="1">
        <v>50</v>
      </c>
      <c r="L187" s="1">
        <v>15</v>
      </c>
      <c r="M187" s="1">
        <v>25</v>
      </c>
      <c r="N187" s="1">
        <v>0</v>
      </c>
      <c r="O187" s="1" t="s">
        <v>14</v>
      </c>
      <c r="P187" s="1">
        <v>360</v>
      </c>
      <c r="Q187" s="1" t="s">
        <v>21</v>
      </c>
      <c r="R187" s="1">
        <v>110</v>
      </c>
      <c r="S187" s="1">
        <v>110</v>
      </c>
      <c r="T187" s="1">
        <v>0.2</v>
      </c>
      <c r="U187" s="1">
        <v>1.2</v>
      </c>
      <c r="V187" s="1">
        <v>0.6</v>
      </c>
      <c r="W187" s="1">
        <v>0.6</v>
      </c>
      <c r="X187" s="1" t="s">
        <v>1150</v>
      </c>
      <c r="Y187" s="1"/>
      <c r="Z187" s="1"/>
      <c r="AA187" s="1"/>
      <c r="AB187" s="28">
        <f>_xlfn.IFNA(VLOOKUP(D187,附件!$B$19:$C$21,2,FALSE)+附件!$C$23,0)+T187+J187*((200/(附件!$C$25+100))^0.5)</f>
        <v>2.19</v>
      </c>
      <c r="AC187" s="28">
        <f t="shared" si="18"/>
        <v>31.963470319634705</v>
      </c>
      <c r="AD187" s="28">
        <f t="shared" si="19"/>
        <v>35.159817351598178</v>
      </c>
      <c r="AE187" s="28">
        <f t="shared" si="20"/>
        <v>77</v>
      </c>
      <c r="AF187" s="28">
        <f t="shared" si="21"/>
        <v>42.19178082191781</v>
      </c>
      <c r="AG187" s="28">
        <f t="shared" si="22"/>
        <v>21.095890410958905</v>
      </c>
      <c r="AH187" s="28">
        <f t="shared" si="23"/>
        <v>21.095890410958905</v>
      </c>
      <c r="AI187" s="28">
        <f>AF187*附件!$C$32+AG187*附件!$C$33+AH187*附件!$C$34</f>
        <v>27.424657534246577</v>
      </c>
      <c r="AJ187" s="28">
        <f>AF187*附件!$C$37+AG187*附件!$C$38+AH187*附件!$C$39</f>
        <v>31.643835616438356</v>
      </c>
      <c r="AK187" s="28">
        <f>AF187*附件!$C$42+AG187*附件!$C$43+AH187*附件!$C$44</f>
        <v>23.205479452054796</v>
      </c>
    </row>
    <row r="188" spans="1:37" ht="23.25" customHeight="1" x14ac:dyDescent="0.2">
      <c r="A188" s="22">
        <v>32200</v>
      </c>
      <c r="B188" s="29" t="s">
        <v>861</v>
      </c>
      <c r="C188" s="1" t="s">
        <v>923</v>
      </c>
      <c r="D188" s="1" t="s">
        <v>925</v>
      </c>
      <c r="E188" s="1">
        <v>13</v>
      </c>
      <c r="F188" s="1">
        <v>8</v>
      </c>
      <c r="G188" s="1">
        <v>18</v>
      </c>
      <c r="H188" s="1">
        <v>6</v>
      </c>
      <c r="I188" s="1">
        <v>5.19</v>
      </c>
      <c r="J188" s="1">
        <v>4.12</v>
      </c>
      <c r="K188" s="1">
        <v>55</v>
      </c>
      <c r="L188" s="1">
        <v>18</v>
      </c>
      <c r="M188" s="1">
        <v>45</v>
      </c>
      <c r="N188" s="1">
        <v>0</v>
      </c>
      <c r="O188" s="1" t="s">
        <v>14</v>
      </c>
      <c r="P188" s="1">
        <v>120</v>
      </c>
      <c r="Q188" s="1" t="s">
        <v>21</v>
      </c>
      <c r="R188" s="1">
        <v>105</v>
      </c>
      <c r="S188" s="1">
        <v>124</v>
      </c>
      <c r="T188" s="1">
        <v>0.15</v>
      </c>
      <c r="U188" s="1">
        <v>1.45</v>
      </c>
      <c r="V188" s="1">
        <v>1.05</v>
      </c>
      <c r="W188" s="1">
        <v>0.7</v>
      </c>
      <c r="X188" s="1" t="s">
        <v>1152</v>
      </c>
      <c r="Y188" s="1"/>
      <c r="Z188" s="1"/>
      <c r="AA188" s="1"/>
      <c r="AB188" s="28">
        <f>_xlfn.IFNA(VLOOKUP(D188,附件!$B$19:$C$21,2,FALSE)+附件!$C$23,0)+T188+J188*((200/(附件!$C$25+100))^0.5)</f>
        <v>4.55</v>
      </c>
      <c r="AC188" s="28">
        <f t="shared" si="18"/>
        <v>23.736263736263737</v>
      </c>
      <c r="AD188" s="28">
        <f t="shared" si="19"/>
        <v>29.432967032967035</v>
      </c>
      <c r="AE188" s="28">
        <f t="shared" si="20"/>
        <v>133.91999999999999</v>
      </c>
      <c r="AF188" s="28">
        <f t="shared" si="21"/>
        <v>42.677802197802201</v>
      </c>
      <c r="AG188" s="28">
        <f t="shared" si="22"/>
        <v>30.904615384615386</v>
      </c>
      <c r="AH188" s="28">
        <f t="shared" si="23"/>
        <v>20.603076923076923</v>
      </c>
      <c r="AI188" s="28">
        <f>AF188*附件!$C$32+AG188*附件!$C$33+AH188*附件!$C$34</f>
        <v>31.34610989010989</v>
      </c>
      <c r="AJ188" s="28">
        <f>AF188*附件!$C$37+AG188*附件!$C$38+AH188*附件!$C$39</f>
        <v>35.761054945054951</v>
      </c>
      <c r="AK188" s="28">
        <f>AF188*附件!$C$42+AG188*附件!$C$43+AH188*附件!$C$44</f>
        <v>26.931164835164836</v>
      </c>
    </row>
    <row r="189" spans="1:37" ht="23.25" customHeight="1" x14ac:dyDescent="0.2">
      <c r="A189" s="22">
        <v>32200</v>
      </c>
      <c r="B189" s="29" t="s">
        <v>1063</v>
      </c>
      <c r="C189" s="1" t="s">
        <v>923</v>
      </c>
      <c r="D189" s="1" t="s">
        <v>925</v>
      </c>
      <c r="E189" s="1">
        <v>13</v>
      </c>
      <c r="F189" s="1">
        <v>8</v>
      </c>
      <c r="G189" s="1">
        <v>18</v>
      </c>
      <c r="H189" s="1">
        <v>6</v>
      </c>
      <c r="I189" s="1">
        <v>5.19</v>
      </c>
      <c r="J189" s="1">
        <v>4.12</v>
      </c>
      <c r="K189" s="1">
        <v>55</v>
      </c>
      <c r="L189" s="1">
        <v>18</v>
      </c>
      <c r="M189" s="1">
        <v>45</v>
      </c>
      <c r="N189" s="1">
        <v>0</v>
      </c>
      <c r="O189" s="1" t="s">
        <v>14</v>
      </c>
      <c r="P189" s="1">
        <v>120</v>
      </c>
      <c r="Q189" s="1" t="s">
        <v>21</v>
      </c>
      <c r="R189" s="1">
        <v>105</v>
      </c>
      <c r="S189" s="1">
        <v>105</v>
      </c>
      <c r="T189" s="1">
        <v>0.15</v>
      </c>
      <c r="U189" s="1">
        <v>1.45</v>
      </c>
      <c r="V189" s="1">
        <v>1.05</v>
      </c>
      <c r="W189" s="1">
        <v>0.7</v>
      </c>
      <c r="X189" s="1" t="s">
        <v>1152</v>
      </c>
      <c r="Y189" s="1"/>
      <c r="Z189" s="1"/>
      <c r="AA189" s="1"/>
      <c r="AB189" s="28">
        <f>_xlfn.IFNA(VLOOKUP(D189,附件!$B$19:$C$21,2,FALSE)+附件!$C$23,0)+T189+J189*((200/(附件!$C$25+100))^0.5)</f>
        <v>4.55</v>
      </c>
      <c r="AC189" s="28">
        <f t="shared" si="18"/>
        <v>23.736263736263737</v>
      </c>
      <c r="AD189" s="28">
        <f t="shared" si="19"/>
        <v>24.923076923076923</v>
      </c>
      <c r="AE189" s="28">
        <f t="shared" si="20"/>
        <v>113.4</v>
      </c>
      <c r="AF189" s="28">
        <f t="shared" si="21"/>
        <v>36.138461538461534</v>
      </c>
      <c r="AG189" s="28">
        <f t="shared" si="22"/>
        <v>26.169230769230772</v>
      </c>
      <c r="AH189" s="28">
        <f t="shared" si="23"/>
        <v>17.446153846153845</v>
      </c>
      <c r="AI189" s="28">
        <f>AF189*附件!$C$32+AG189*附件!$C$33+AH189*附件!$C$34</f>
        <v>26.543076923076924</v>
      </c>
      <c r="AJ189" s="28">
        <f>AF189*附件!$C$37+AG189*附件!$C$38+AH189*附件!$C$39</f>
        <v>30.28153846153846</v>
      </c>
      <c r="AK189" s="28">
        <f>AF189*附件!$C$42+AG189*附件!$C$43+AH189*附件!$C$44</f>
        <v>22.804615384615389</v>
      </c>
    </row>
    <row r="190" spans="1:37" ht="23.25" customHeight="1" x14ac:dyDescent="0.2">
      <c r="A190" s="22">
        <v>21100</v>
      </c>
      <c r="B190" s="29" t="s">
        <v>75</v>
      </c>
      <c r="C190" s="1" t="s">
        <v>916</v>
      </c>
      <c r="D190" s="1" t="s">
        <v>917</v>
      </c>
      <c r="E190" s="1">
        <v>7</v>
      </c>
      <c r="F190" s="1">
        <v>3</v>
      </c>
      <c r="G190" s="1">
        <v>7</v>
      </c>
      <c r="H190" s="1">
        <v>2</v>
      </c>
      <c r="I190" s="1">
        <v>1.68</v>
      </c>
      <c r="J190" s="1">
        <v>1.52</v>
      </c>
      <c r="K190" s="1">
        <v>50</v>
      </c>
      <c r="L190" s="1">
        <v>15</v>
      </c>
      <c r="M190" s="1">
        <v>12</v>
      </c>
      <c r="N190" s="1">
        <v>0</v>
      </c>
      <c r="O190" s="1" t="s">
        <v>14</v>
      </c>
      <c r="P190" s="1">
        <v>120</v>
      </c>
      <c r="Q190" s="1" t="s">
        <v>15</v>
      </c>
      <c r="R190" s="1">
        <v>110</v>
      </c>
      <c r="S190" s="1">
        <v>114</v>
      </c>
      <c r="T190" s="1">
        <v>0.15</v>
      </c>
      <c r="U190" s="1">
        <v>1</v>
      </c>
      <c r="V190" s="1">
        <v>0.5</v>
      </c>
      <c r="W190" s="1">
        <v>0.2</v>
      </c>
      <c r="X190" s="1" t="s">
        <v>1146</v>
      </c>
      <c r="Y190" s="1"/>
      <c r="Z190" s="1"/>
      <c r="AA190" s="1"/>
      <c r="AB190" s="28">
        <f>_xlfn.IFNA(VLOOKUP(D190,附件!$B$19:$C$21,2,FALSE)+附件!$C$23,0)+T190+J190*((200/(附件!$C$25+100))^0.5)</f>
        <v>1.9300000000000002</v>
      </c>
      <c r="AC190" s="28">
        <f t="shared" si="18"/>
        <v>7.2538860103626934</v>
      </c>
      <c r="AD190" s="28">
        <f t="shared" si="19"/>
        <v>8.2694300518134707</v>
      </c>
      <c r="AE190" s="28">
        <f t="shared" si="20"/>
        <v>15.96</v>
      </c>
      <c r="AF190" s="28">
        <f t="shared" si="21"/>
        <v>8.2694300518134707</v>
      </c>
      <c r="AG190" s="28">
        <f t="shared" si="22"/>
        <v>4.1347150259067353</v>
      </c>
      <c r="AH190" s="28">
        <f t="shared" si="23"/>
        <v>1.6538860103626942</v>
      </c>
      <c r="AI190" s="28">
        <f>AF190*附件!$C$32+AG190*附件!$C$33+AH190*附件!$C$34</f>
        <v>4.6308808290155437</v>
      </c>
      <c r="AJ190" s="28">
        <f>AF190*附件!$C$37+AG190*附件!$C$38+AH190*附件!$C$39</f>
        <v>5.9539896373056997</v>
      </c>
      <c r="AK190" s="28">
        <f>AF190*附件!$C$42+AG190*附件!$C$43+AH190*附件!$C$44</f>
        <v>3.3077720207253885</v>
      </c>
    </row>
    <row r="191" spans="1:37" ht="23.25" customHeight="1" x14ac:dyDescent="0.2">
      <c r="A191" s="22">
        <v>44200</v>
      </c>
      <c r="B191" s="29" t="s">
        <v>113</v>
      </c>
      <c r="C191" s="1" t="s">
        <v>923</v>
      </c>
      <c r="D191" s="1" t="s">
        <v>920</v>
      </c>
      <c r="E191" s="1">
        <v>13</v>
      </c>
      <c r="F191" s="1">
        <v>58</v>
      </c>
      <c r="G191" s="1">
        <v>154</v>
      </c>
      <c r="H191" s="1">
        <v>2</v>
      </c>
      <c r="I191" s="1">
        <v>24.41</v>
      </c>
      <c r="J191" s="1">
        <v>19.420000000000002</v>
      </c>
      <c r="K191" s="1">
        <v>80</v>
      </c>
      <c r="L191" s="1">
        <v>0</v>
      </c>
      <c r="M191" s="1">
        <v>45</v>
      </c>
      <c r="N191" s="1">
        <v>0</v>
      </c>
      <c r="O191" s="1" t="s">
        <v>40</v>
      </c>
      <c r="P191" s="1">
        <v>50</v>
      </c>
      <c r="Q191" s="1" t="s">
        <v>21</v>
      </c>
      <c r="R191" s="1">
        <v>110</v>
      </c>
      <c r="S191" s="1">
        <v>130</v>
      </c>
      <c r="T191" s="1">
        <v>0</v>
      </c>
      <c r="U191" s="1">
        <v>1.4</v>
      </c>
      <c r="V191" s="1">
        <v>1.1000000000000001</v>
      </c>
      <c r="W191" s="1">
        <v>0.9</v>
      </c>
      <c r="X191" s="1" t="s">
        <v>1151</v>
      </c>
      <c r="Y191" s="1"/>
      <c r="Z191" s="1"/>
      <c r="AA191" s="1"/>
      <c r="AB191" s="28">
        <f>_xlfn.IFNA(VLOOKUP(D191,附件!$B$19:$C$21,2,FALSE)+附件!$C$23,0)+T191+J191*((200/(附件!$C$25+100))^0.5)</f>
        <v>19.420000000000002</v>
      </c>
      <c r="AC191" s="28">
        <f t="shared" si="18"/>
        <v>15.859938208032954</v>
      </c>
      <c r="AD191" s="28">
        <f t="shared" si="19"/>
        <v>20.617919670442838</v>
      </c>
      <c r="AE191" s="28">
        <f t="shared" si="20"/>
        <v>400.4</v>
      </c>
      <c r="AF191" s="28">
        <f t="shared" si="21"/>
        <v>28.865087538619971</v>
      </c>
      <c r="AG191" s="28">
        <f t="shared" si="22"/>
        <v>22.679711637487124</v>
      </c>
      <c r="AH191" s="28">
        <f t="shared" si="23"/>
        <v>18.556127703398555</v>
      </c>
      <c r="AI191" s="28">
        <f>AF191*附件!$C$32+AG191*附件!$C$33+AH191*附件!$C$34</f>
        <v>23.298249227600408</v>
      </c>
      <c r="AJ191" s="28">
        <f>AF191*附件!$C$37+AG191*附件!$C$38+AH191*附件!$C$39</f>
        <v>25.36004119464469</v>
      </c>
      <c r="AK191" s="28">
        <f>AF191*附件!$C$42+AG191*附件!$C$43+AH191*附件!$C$44</f>
        <v>21.236457260556126</v>
      </c>
    </row>
    <row r="192" spans="1:37" ht="23.25" customHeight="1" x14ac:dyDescent="0.2">
      <c r="A192" s="22">
        <v>44200</v>
      </c>
      <c r="B192" s="29" t="s">
        <v>1064</v>
      </c>
      <c r="C192" s="1" t="s">
        <v>923</v>
      </c>
      <c r="D192" s="1" t="s">
        <v>920</v>
      </c>
      <c r="E192" s="1">
        <v>13</v>
      </c>
      <c r="F192" s="1">
        <v>58</v>
      </c>
      <c r="G192" s="1">
        <v>154</v>
      </c>
      <c r="H192" s="1">
        <v>2</v>
      </c>
      <c r="I192" s="1">
        <v>24.41</v>
      </c>
      <c r="J192" s="1">
        <v>19.420000000000002</v>
      </c>
      <c r="K192" s="1">
        <v>80</v>
      </c>
      <c r="L192" s="1">
        <v>0</v>
      </c>
      <c r="M192" s="1">
        <v>45</v>
      </c>
      <c r="N192" s="1">
        <v>0</v>
      </c>
      <c r="O192" s="1" t="s">
        <v>40</v>
      </c>
      <c r="P192" s="1">
        <v>50</v>
      </c>
      <c r="Q192" s="1" t="s">
        <v>21</v>
      </c>
      <c r="R192" s="1">
        <v>110</v>
      </c>
      <c r="S192" s="1">
        <v>110</v>
      </c>
      <c r="T192" s="1">
        <v>0</v>
      </c>
      <c r="U192" s="1">
        <v>1.4</v>
      </c>
      <c r="V192" s="1">
        <v>1.1000000000000001</v>
      </c>
      <c r="W192" s="1">
        <v>0.9</v>
      </c>
      <c r="X192" s="1" t="s">
        <v>1151</v>
      </c>
      <c r="Y192" s="1"/>
      <c r="Z192" s="1"/>
      <c r="AA192" s="1"/>
      <c r="AB192" s="28">
        <f>_xlfn.IFNA(VLOOKUP(D192,附件!$B$19:$C$21,2,FALSE)+附件!$C$23,0)+T192+J192*((200/(附件!$C$25+100))^0.5)</f>
        <v>19.420000000000002</v>
      </c>
      <c r="AC192" s="28">
        <f t="shared" si="18"/>
        <v>15.859938208032954</v>
      </c>
      <c r="AD192" s="28">
        <f t="shared" si="19"/>
        <v>17.44593202883625</v>
      </c>
      <c r="AE192" s="28">
        <f t="shared" si="20"/>
        <v>338.8</v>
      </c>
      <c r="AF192" s="28">
        <f t="shared" si="21"/>
        <v>24.424304840370748</v>
      </c>
      <c r="AG192" s="28">
        <f t="shared" si="22"/>
        <v>19.190525231719878</v>
      </c>
      <c r="AH192" s="28">
        <f t="shared" si="23"/>
        <v>15.701338825952625</v>
      </c>
      <c r="AI192" s="28">
        <f>AF192*附件!$C$32+AG192*附件!$C$33+AH192*附件!$C$34</f>
        <v>19.713903192584961</v>
      </c>
      <c r="AJ192" s="28">
        <f>AF192*附件!$C$37+AG192*附件!$C$38+AH192*附件!$C$39</f>
        <v>21.458496395468586</v>
      </c>
      <c r="AK192" s="28">
        <f>AF192*附件!$C$42+AG192*附件!$C$43+AH192*附件!$C$44</f>
        <v>17.96930998970134</v>
      </c>
    </row>
    <row r="193" spans="1:37" ht="23.25" customHeight="1" x14ac:dyDescent="0.2">
      <c r="A193" s="22">
        <v>11000</v>
      </c>
      <c r="B193" s="29" t="s">
        <v>44</v>
      </c>
      <c r="C193" s="1" t="s">
        <v>916</v>
      </c>
      <c r="D193" s="1" t="s">
        <v>917</v>
      </c>
      <c r="E193" s="1">
        <v>7</v>
      </c>
      <c r="F193" s="1">
        <v>3</v>
      </c>
      <c r="G193" s="1">
        <v>7</v>
      </c>
      <c r="H193" s="1">
        <v>1</v>
      </c>
      <c r="I193" s="1">
        <v>0.76</v>
      </c>
      <c r="J193" s="1">
        <v>0.67</v>
      </c>
      <c r="K193" s="1">
        <v>40</v>
      </c>
      <c r="L193" s="1">
        <v>5</v>
      </c>
      <c r="M193" s="1">
        <v>12</v>
      </c>
      <c r="N193" s="1">
        <v>0</v>
      </c>
      <c r="O193" s="1" t="s">
        <v>14</v>
      </c>
      <c r="P193" s="1">
        <v>360</v>
      </c>
      <c r="Q193" s="1" t="s">
        <v>15</v>
      </c>
      <c r="R193" s="1">
        <v>125</v>
      </c>
      <c r="S193" s="1">
        <v>130</v>
      </c>
      <c r="T193" s="1">
        <v>0</v>
      </c>
      <c r="U193" s="1">
        <v>1</v>
      </c>
      <c r="V193" s="1">
        <v>0.6</v>
      </c>
      <c r="W193" s="1">
        <v>0.2</v>
      </c>
      <c r="X193" s="1" t="s">
        <v>1147</v>
      </c>
      <c r="Y193" s="1"/>
      <c r="Z193" s="1"/>
      <c r="AA193" s="1"/>
      <c r="AB193" s="28">
        <f>_xlfn.IFNA(VLOOKUP(D193,附件!$B$19:$C$21,2,FALSE)+附件!$C$23,0)+T193+J193*((200/(附件!$C$25+100))^0.5)</f>
        <v>0.93</v>
      </c>
      <c r="AC193" s="28">
        <f t="shared" si="18"/>
        <v>7.5268817204301071</v>
      </c>
      <c r="AD193" s="28">
        <f t="shared" si="19"/>
        <v>9.7849462365591382</v>
      </c>
      <c r="AE193" s="28">
        <f t="shared" si="20"/>
        <v>9.1</v>
      </c>
      <c r="AF193" s="28">
        <f t="shared" si="21"/>
        <v>9.7849462365591382</v>
      </c>
      <c r="AG193" s="28">
        <f t="shared" si="22"/>
        <v>5.8709677419354831</v>
      </c>
      <c r="AH193" s="28">
        <f t="shared" si="23"/>
        <v>1.9569892473118278</v>
      </c>
      <c r="AI193" s="28">
        <f>AF193*附件!$C$32+AG193*附件!$C$33+AH193*附件!$C$34</f>
        <v>5.8709677419354831</v>
      </c>
      <c r="AJ193" s="28">
        <f>AF193*附件!$C$37+AG193*附件!$C$38+AH193*附件!$C$39</f>
        <v>7.4365591397849453</v>
      </c>
      <c r="AK193" s="28">
        <f>AF193*附件!$C$42+AG193*附件!$C$43+AH193*附件!$C$44</f>
        <v>4.3053763440860209</v>
      </c>
    </row>
    <row r="194" spans="1:37" ht="23.25" customHeight="1" x14ac:dyDescent="0.2">
      <c r="A194" s="22">
        <v>14180</v>
      </c>
      <c r="B194" s="29" t="s">
        <v>968</v>
      </c>
      <c r="C194" s="1" t="s">
        <v>916</v>
      </c>
      <c r="D194" s="1" t="s">
        <v>920</v>
      </c>
      <c r="E194" s="1">
        <v>7</v>
      </c>
      <c r="F194" s="1">
        <v>53</v>
      </c>
      <c r="G194" s="1">
        <v>106</v>
      </c>
      <c r="H194" s="1">
        <v>2</v>
      </c>
      <c r="I194" s="1">
        <v>25.27</v>
      </c>
      <c r="J194" s="1">
        <v>22.88</v>
      </c>
      <c r="K194" s="1">
        <v>80</v>
      </c>
      <c r="L194" s="1">
        <v>0</v>
      </c>
      <c r="M194" s="1">
        <v>12</v>
      </c>
      <c r="N194" s="1">
        <v>0</v>
      </c>
      <c r="O194" s="1" t="s">
        <v>40</v>
      </c>
      <c r="P194" s="1">
        <v>50</v>
      </c>
      <c r="Q194" s="1" t="s">
        <v>45</v>
      </c>
      <c r="R194" s="1">
        <v>110</v>
      </c>
      <c r="S194" s="1">
        <v>114</v>
      </c>
      <c r="T194" s="1">
        <v>0</v>
      </c>
      <c r="U194" s="1">
        <v>0.45</v>
      </c>
      <c r="V194" s="1">
        <v>1.3</v>
      </c>
      <c r="W194" s="1">
        <v>1.1000000000000001</v>
      </c>
      <c r="X194" s="1" t="s">
        <v>1147</v>
      </c>
      <c r="Y194" s="1"/>
      <c r="Z194" s="1"/>
      <c r="AA194" s="1"/>
      <c r="AB194" s="28">
        <f>_xlfn.IFNA(VLOOKUP(D194,附件!$B$19:$C$21,2,FALSE)+附件!$C$23,0)+T194+J194*((200/(附件!$C$25+100))^0.5)</f>
        <v>22.88</v>
      </c>
      <c r="AC194" s="28">
        <f t="shared" si="18"/>
        <v>9.2657342657342667</v>
      </c>
      <c r="AD194" s="28">
        <f t="shared" si="19"/>
        <v>10.562937062937065</v>
      </c>
      <c r="AE194" s="28">
        <f t="shared" si="20"/>
        <v>241.68</v>
      </c>
      <c r="AF194" s="28">
        <f t="shared" si="21"/>
        <v>4.7533216783216794</v>
      </c>
      <c r="AG194" s="28">
        <f t="shared" si="22"/>
        <v>13.731818181818186</v>
      </c>
      <c r="AH194" s="28">
        <f t="shared" si="23"/>
        <v>11.619230769230773</v>
      </c>
      <c r="AI194" s="28">
        <f>AF194*附件!$C$32+AG194*附件!$C$33+AH194*附件!$C$34</f>
        <v>10.404493006993011</v>
      </c>
      <c r="AJ194" s="28">
        <f>AF194*附件!$C$37+AG194*附件!$C$38+AH194*附件!$C$39</f>
        <v>9.0313111888111912</v>
      </c>
      <c r="AK194" s="28">
        <f>AF194*附件!$C$42+AG194*附件!$C$43+AH194*附件!$C$44</f>
        <v>11.777674825174829</v>
      </c>
    </row>
    <row r="195" spans="1:37" ht="23.25" customHeight="1" x14ac:dyDescent="0.2">
      <c r="A195" s="22">
        <v>24200</v>
      </c>
      <c r="B195" s="29" t="s">
        <v>59</v>
      </c>
      <c r="C195" s="1" t="s">
        <v>921</v>
      </c>
      <c r="D195" s="1" t="s">
        <v>920</v>
      </c>
      <c r="E195" s="1">
        <v>10</v>
      </c>
      <c r="F195" s="1">
        <v>53</v>
      </c>
      <c r="G195" s="1">
        <v>141</v>
      </c>
      <c r="H195" s="1">
        <v>3</v>
      </c>
      <c r="I195" s="1">
        <v>31.6</v>
      </c>
      <c r="J195" s="1">
        <v>25.29</v>
      </c>
      <c r="K195" s="1">
        <v>80</v>
      </c>
      <c r="L195" s="1">
        <v>0</v>
      </c>
      <c r="M195" s="1">
        <v>25</v>
      </c>
      <c r="N195" s="1">
        <v>0</v>
      </c>
      <c r="O195" s="1" t="s">
        <v>40</v>
      </c>
      <c r="P195" s="1">
        <v>50</v>
      </c>
      <c r="Q195" s="1" t="s">
        <v>15</v>
      </c>
      <c r="R195" s="1">
        <v>105</v>
      </c>
      <c r="S195" s="1">
        <v>105</v>
      </c>
      <c r="T195" s="1">
        <v>0</v>
      </c>
      <c r="U195" s="1">
        <v>0.7</v>
      </c>
      <c r="V195" s="1">
        <v>1</v>
      </c>
      <c r="W195" s="1">
        <v>0.9</v>
      </c>
      <c r="X195" s="1" t="s">
        <v>1146</v>
      </c>
      <c r="Y195" s="1"/>
      <c r="Z195" s="1"/>
      <c r="AA195" s="1"/>
      <c r="AB195" s="28">
        <f>_xlfn.IFNA(VLOOKUP(D195,附件!$B$19:$C$21,2,FALSE)+附件!$C$23,0)+T195+J195*((200/(附件!$C$25+100))^0.5)</f>
        <v>25.29</v>
      </c>
      <c r="AC195" s="28">
        <f t="shared" si="18"/>
        <v>16.725978647686834</v>
      </c>
      <c r="AD195" s="28">
        <f t="shared" si="19"/>
        <v>17.562277580071175</v>
      </c>
      <c r="AE195" s="28">
        <f t="shared" si="20"/>
        <v>444.15</v>
      </c>
      <c r="AF195" s="28">
        <f t="shared" si="21"/>
        <v>12.293594306049823</v>
      </c>
      <c r="AG195" s="28">
        <f t="shared" si="22"/>
        <v>17.562277580071175</v>
      </c>
      <c r="AH195" s="28">
        <f t="shared" si="23"/>
        <v>15.806049822064058</v>
      </c>
      <c r="AI195" s="28">
        <f>AF195*附件!$C$32+AG195*附件!$C$33+AH195*附件!$C$34</f>
        <v>15.454804270462635</v>
      </c>
      <c r="AJ195" s="28">
        <f>AF195*附件!$C$37+AG195*附件!$C$38+AH195*附件!$C$39</f>
        <v>14.752313167259787</v>
      </c>
      <c r="AK195" s="28">
        <f>AF195*附件!$C$42+AG195*附件!$C$43+AH195*附件!$C$44</f>
        <v>16.157295373665484</v>
      </c>
    </row>
    <row r="196" spans="1:37" ht="23.25" customHeight="1" x14ac:dyDescent="0.2">
      <c r="A196" s="22">
        <v>13100</v>
      </c>
      <c r="B196" s="29" t="s">
        <v>1035</v>
      </c>
      <c r="C196" s="1" t="s">
        <v>921</v>
      </c>
      <c r="D196" s="1" t="s">
        <v>930</v>
      </c>
      <c r="E196" s="1">
        <v>11</v>
      </c>
      <c r="F196" s="1">
        <v>28</v>
      </c>
      <c r="G196" s="1">
        <v>52</v>
      </c>
      <c r="H196" s="1">
        <v>3</v>
      </c>
      <c r="I196" s="1">
        <v>7</v>
      </c>
      <c r="J196" s="1">
        <v>5.59</v>
      </c>
      <c r="K196" s="1">
        <v>50</v>
      </c>
      <c r="L196" s="1">
        <v>30</v>
      </c>
      <c r="M196" s="1">
        <v>25</v>
      </c>
      <c r="N196" s="1">
        <v>0</v>
      </c>
      <c r="O196" s="1" t="s">
        <v>14</v>
      </c>
      <c r="P196" s="1">
        <v>40</v>
      </c>
      <c r="Q196" s="1" t="s">
        <v>21</v>
      </c>
      <c r="R196" s="1">
        <v>105</v>
      </c>
      <c r="S196" s="1">
        <v>105</v>
      </c>
      <c r="T196" s="1">
        <v>0</v>
      </c>
      <c r="U196" s="1">
        <v>1.35</v>
      </c>
      <c r="V196" s="1">
        <v>0.95</v>
      </c>
      <c r="W196" s="1">
        <v>0.7</v>
      </c>
      <c r="X196" s="1" t="s">
        <v>1147</v>
      </c>
      <c r="Y196" s="1"/>
      <c r="Z196" s="1"/>
      <c r="AA196" s="1"/>
      <c r="AB196" s="28">
        <f>_xlfn.IFNA(VLOOKUP(D196,附件!$B$19:$C$21,2,FALSE)+附件!$C$23,0)+T196+J196*((200/(附件!$C$25+100))^0.5)</f>
        <v>5.89</v>
      </c>
      <c r="AC196" s="28">
        <f t="shared" si="18"/>
        <v>26.485568760611208</v>
      </c>
      <c r="AD196" s="28">
        <f t="shared" si="19"/>
        <v>27.809847198641769</v>
      </c>
      <c r="AE196" s="28">
        <f t="shared" si="20"/>
        <v>163.80000000000001</v>
      </c>
      <c r="AF196" s="28">
        <f t="shared" si="21"/>
        <v>37.543293718166389</v>
      </c>
      <c r="AG196" s="28">
        <f t="shared" si="22"/>
        <v>26.41935483870968</v>
      </c>
      <c r="AH196" s="28">
        <f t="shared" si="23"/>
        <v>19.466893039049236</v>
      </c>
      <c r="AI196" s="28">
        <f>AF196*附件!$C$32+AG196*附件!$C$33+AH196*附件!$C$34</f>
        <v>27.670797962648557</v>
      </c>
      <c r="AJ196" s="28">
        <f>AF196*附件!$C$37+AG196*附件!$C$38+AH196*附件!$C$39</f>
        <v>31.28607809847199</v>
      </c>
      <c r="AK196" s="28">
        <f>AF196*附件!$C$42+AG196*附件!$C$43+AH196*附件!$C$44</f>
        <v>24.055517826825131</v>
      </c>
    </row>
    <row r="197" spans="1:37" ht="23.25" customHeight="1" x14ac:dyDescent="0.2">
      <c r="A197" s="22">
        <v>85120</v>
      </c>
      <c r="B197" s="29" t="s">
        <v>969</v>
      </c>
      <c r="C197" s="1" t="s">
        <v>921</v>
      </c>
      <c r="D197" s="1" t="s">
        <v>925</v>
      </c>
      <c r="E197" s="1">
        <v>10</v>
      </c>
      <c r="F197" s="1">
        <v>6</v>
      </c>
      <c r="G197" s="1">
        <v>15</v>
      </c>
      <c r="H197" s="1">
        <v>6</v>
      </c>
      <c r="I197" s="1">
        <v>4.26</v>
      </c>
      <c r="J197" s="1">
        <v>3.66</v>
      </c>
      <c r="K197" s="1">
        <v>55</v>
      </c>
      <c r="L197" s="1">
        <v>18</v>
      </c>
      <c r="M197" s="1">
        <v>25</v>
      </c>
      <c r="N197" s="1">
        <v>0</v>
      </c>
      <c r="O197" s="1" t="s">
        <v>14</v>
      </c>
      <c r="P197" s="1">
        <v>110</v>
      </c>
      <c r="Q197" s="1" t="s">
        <v>21</v>
      </c>
      <c r="R197" s="1">
        <v>105</v>
      </c>
      <c r="S197" s="1">
        <v>105</v>
      </c>
      <c r="T197" s="1">
        <v>0.15</v>
      </c>
      <c r="U197" s="1">
        <v>1.45</v>
      </c>
      <c r="V197" s="1">
        <v>1.05</v>
      </c>
      <c r="W197" s="1">
        <v>0.7</v>
      </c>
      <c r="X197" s="1" t="s">
        <v>1149</v>
      </c>
      <c r="Y197" s="1"/>
      <c r="Z197" s="1"/>
      <c r="AA197" s="1"/>
      <c r="AB197" s="28">
        <f>_xlfn.IFNA(VLOOKUP(D197,附件!$B$19:$C$21,2,FALSE)+附件!$C$23,0)+T197+J197*((200/(附件!$C$25+100))^0.5)</f>
        <v>4.09</v>
      </c>
      <c r="AC197" s="28">
        <f t="shared" si="18"/>
        <v>22.004889975550125</v>
      </c>
      <c r="AD197" s="28">
        <f t="shared" si="19"/>
        <v>23.105134474327627</v>
      </c>
      <c r="AE197" s="28">
        <f t="shared" si="20"/>
        <v>94.5</v>
      </c>
      <c r="AF197" s="28">
        <f t="shared" si="21"/>
        <v>33.502444987775057</v>
      </c>
      <c r="AG197" s="28">
        <f t="shared" si="22"/>
        <v>24.260391198044008</v>
      </c>
      <c r="AH197" s="28">
        <f t="shared" si="23"/>
        <v>16.17359413202934</v>
      </c>
      <c r="AI197" s="28">
        <f>AF197*附件!$C$32+AG197*附件!$C$33+AH197*附件!$C$34</f>
        <v>24.606968215158922</v>
      </c>
      <c r="AJ197" s="28">
        <f>AF197*附件!$C$37+AG197*附件!$C$38+AH197*附件!$C$39</f>
        <v>28.072738386308068</v>
      </c>
      <c r="AK197" s="28">
        <f>AF197*附件!$C$42+AG197*附件!$C$43+AH197*附件!$C$44</f>
        <v>21.14119804400978</v>
      </c>
    </row>
    <row r="198" spans="1:37" ht="23.25" customHeight="1" x14ac:dyDescent="0.2">
      <c r="A198" s="22">
        <v>50300</v>
      </c>
      <c r="B198" s="29" t="s">
        <v>96</v>
      </c>
      <c r="C198" s="1" t="s">
        <v>921</v>
      </c>
      <c r="D198" s="1" t="s">
        <v>920</v>
      </c>
      <c r="E198" s="1">
        <v>11</v>
      </c>
      <c r="F198" s="1">
        <v>41</v>
      </c>
      <c r="G198" s="1">
        <v>102</v>
      </c>
      <c r="H198" s="1">
        <v>4</v>
      </c>
      <c r="I198" s="1">
        <v>32.92</v>
      </c>
      <c r="J198" s="1">
        <v>26.34</v>
      </c>
      <c r="K198" s="1">
        <v>80</v>
      </c>
      <c r="L198" s="1">
        <v>0</v>
      </c>
      <c r="M198" s="1">
        <v>25</v>
      </c>
      <c r="N198" s="1">
        <v>0</v>
      </c>
      <c r="O198" s="1" t="s">
        <v>40</v>
      </c>
      <c r="P198" s="1">
        <v>50</v>
      </c>
      <c r="Q198" s="1" t="s">
        <v>45</v>
      </c>
      <c r="R198" s="1">
        <v>100</v>
      </c>
      <c r="S198" s="1">
        <v>104</v>
      </c>
      <c r="T198" s="1">
        <v>0.15</v>
      </c>
      <c r="U198" s="1">
        <v>0.45</v>
      </c>
      <c r="V198" s="1">
        <v>1.3</v>
      </c>
      <c r="W198" s="1">
        <v>1.1000000000000001</v>
      </c>
      <c r="X198" s="1" t="s">
        <v>1150</v>
      </c>
      <c r="Y198" s="1"/>
      <c r="Z198" s="1"/>
      <c r="AA198" s="1"/>
      <c r="AB198" s="28">
        <f>_xlfn.IFNA(VLOOKUP(D198,附件!$B$19:$C$21,2,FALSE)+附件!$C$23,0)+T198+J198*((200/(附件!$C$25+100))^0.5)</f>
        <v>26.49</v>
      </c>
      <c r="AC198" s="28">
        <f t="shared" si="18"/>
        <v>15.402038505096264</v>
      </c>
      <c r="AD198" s="28">
        <f t="shared" si="19"/>
        <v>16.018120045300115</v>
      </c>
      <c r="AE198" s="28">
        <f t="shared" si="20"/>
        <v>424.32</v>
      </c>
      <c r="AF198" s="28">
        <f t="shared" si="21"/>
        <v>7.2081540203850523</v>
      </c>
      <c r="AG198" s="28">
        <f t="shared" si="22"/>
        <v>20.823556058890151</v>
      </c>
      <c r="AH198" s="28">
        <f t="shared" si="23"/>
        <v>17.61993204983013</v>
      </c>
      <c r="AI198" s="28">
        <f>AF198*附件!$C$32+AG198*附件!$C$33+AH198*附件!$C$34</f>
        <v>15.777848244620614</v>
      </c>
      <c r="AJ198" s="28">
        <f>AF198*附件!$C$37+AG198*附件!$C$38+AH198*附件!$C$39</f>
        <v>13.695492638731601</v>
      </c>
      <c r="AK198" s="28">
        <f>AF198*附件!$C$42+AG198*附件!$C$43+AH198*附件!$C$44</f>
        <v>17.860203850509631</v>
      </c>
    </row>
    <row r="199" spans="1:37" ht="23.25" customHeight="1" x14ac:dyDescent="0.2">
      <c r="A199" s="22">
        <v>50300</v>
      </c>
      <c r="B199" s="29" t="s">
        <v>1065</v>
      </c>
      <c r="C199" s="1" t="s">
        <v>921</v>
      </c>
      <c r="D199" s="1" t="s">
        <v>920</v>
      </c>
      <c r="E199" s="1">
        <v>11</v>
      </c>
      <c r="F199" s="1">
        <v>41</v>
      </c>
      <c r="G199" s="1">
        <v>102</v>
      </c>
      <c r="H199" s="1">
        <v>4</v>
      </c>
      <c r="I199" s="1">
        <v>32.92</v>
      </c>
      <c r="J199" s="1">
        <v>26.34</v>
      </c>
      <c r="K199" s="1">
        <v>80</v>
      </c>
      <c r="L199" s="1">
        <v>0</v>
      </c>
      <c r="M199" s="1">
        <v>25</v>
      </c>
      <c r="N199" s="1">
        <v>0</v>
      </c>
      <c r="O199" s="1" t="s">
        <v>40</v>
      </c>
      <c r="P199" s="1">
        <v>50</v>
      </c>
      <c r="Q199" s="1" t="s">
        <v>45</v>
      </c>
      <c r="R199" s="1">
        <v>100</v>
      </c>
      <c r="S199" s="1">
        <v>100</v>
      </c>
      <c r="T199" s="1">
        <v>0.15</v>
      </c>
      <c r="U199" s="1">
        <v>0.45</v>
      </c>
      <c r="V199" s="1">
        <v>1.3</v>
      </c>
      <c r="W199" s="1">
        <v>1.1000000000000001</v>
      </c>
      <c r="X199" s="1" t="s">
        <v>1150</v>
      </c>
      <c r="Y199" s="1"/>
      <c r="Z199" s="1"/>
      <c r="AA199" s="1"/>
      <c r="AB199" s="28">
        <f>_xlfn.IFNA(VLOOKUP(D199,附件!$B$19:$C$21,2,FALSE)+附件!$C$23,0)+T199+J199*((200/(附件!$C$25+100))^0.5)</f>
        <v>26.49</v>
      </c>
      <c r="AC199" s="28">
        <f t="shared" si="18"/>
        <v>15.402038505096264</v>
      </c>
      <c r="AD199" s="28">
        <f t="shared" si="19"/>
        <v>15.402038505096264</v>
      </c>
      <c r="AE199" s="28">
        <f t="shared" si="20"/>
        <v>408</v>
      </c>
      <c r="AF199" s="28">
        <f t="shared" si="21"/>
        <v>6.9309173272933196</v>
      </c>
      <c r="AG199" s="28">
        <f t="shared" si="22"/>
        <v>20.022650056625146</v>
      </c>
      <c r="AH199" s="28">
        <f t="shared" si="23"/>
        <v>16.942242355605892</v>
      </c>
      <c r="AI199" s="28">
        <f>AF199*附件!$C$32+AG199*附件!$C$33+AH199*附件!$C$34</f>
        <v>15.17100792751982</v>
      </c>
      <c r="AJ199" s="28">
        <f>AF199*附件!$C$37+AG199*附件!$C$38+AH199*附件!$C$39</f>
        <v>13.168742921857309</v>
      </c>
      <c r="AK199" s="28">
        <f>AF199*附件!$C$42+AG199*附件!$C$43+AH199*附件!$C$44</f>
        <v>17.173272933182339</v>
      </c>
    </row>
    <row r="200" spans="1:37" ht="23.25" customHeight="1" x14ac:dyDescent="0.2">
      <c r="A200" s="22">
        <v>43100</v>
      </c>
      <c r="B200" s="29" t="s">
        <v>46</v>
      </c>
      <c r="C200" s="1" t="s">
        <v>916</v>
      </c>
      <c r="D200" s="1" t="s">
        <v>967</v>
      </c>
      <c r="E200" s="1">
        <v>6</v>
      </c>
      <c r="F200" s="1">
        <v>32</v>
      </c>
      <c r="G200" s="1">
        <v>44</v>
      </c>
      <c r="H200" s="1">
        <v>6</v>
      </c>
      <c r="I200" s="1">
        <v>11.44</v>
      </c>
      <c r="J200" s="1">
        <v>10.039999999999999</v>
      </c>
      <c r="K200" s="1">
        <v>70</v>
      </c>
      <c r="L200" s="1">
        <v>25</v>
      </c>
      <c r="M200" s="1">
        <v>12</v>
      </c>
      <c r="N200" s="1">
        <v>0</v>
      </c>
      <c r="O200" s="1" t="s">
        <v>40</v>
      </c>
      <c r="P200" s="1">
        <v>40</v>
      </c>
      <c r="Q200" s="1" t="s">
        <v>45</v>
      </c>
      <c r="R200" s="1">
        <v>110</v>
      </c>
      <c r="S200" s="1">
        <v>110</v>
      </c>
      <c r="T200" s="1">
        <v>0.5</v>
      </c>
      <c r="U200" s="1">
        <v>0.75</v>
      </c>
      <c r="V200" s="1">
        <v>1.1000000000000001</v>
      </c>
      <c r="W200" s="1">
        <v>0.75</v>
      </c>
      <c r="X200" s="1" t="s">
        <v>1151</v>
      </c>
      <c r="Y200" s="1"/>
      <c r="Z200" s="1"/>
      <c r="AA200" s="1"/>
      <c r="AB200" s="28">
        <f>_xlfn.IFNA(VLOOKUP(D200,附件!$B$19:$C$21,2,FALSE)+附件!$C$23,0)+T200+J200*((200/(附件!$C$25+100))^0.5)</f>
        <v>10.54</v>
      </c>
      <c r="AC200" s="28">
        <f t="shared" si="18"/>
        <v>25.047438330170781</v>
      </c>
      <c r="AD200" s="28">
        <f t="shared" si="19"/>
        <v>27.552182163187858</v>
      </c>
      <c r="AE200" s="28">
        <f t="shared" si="20"/>
        <v>290.39999999999998</v>
      </c>
      <c r="AF200" s="28">
        <f t="shared" si="21"/>
        <v>20.664136622390892</v>
      </c>
      <c r="AG200" s="28">
        <f t="shared" si="22"/>
        <v>30.307400379506646</v>
      </c>
      <c r="AH200" s="28">
        <f t="shared" si="23"/>
        <v>20.664136622390892</v>
      </c>
      <c r="AI200" s="28">
        <f>AF200*附件!$C$32+AG200*附件!$C$33+AH200*附件!$C$34</f>
        <v>24.521442125237193</v>
      </c>
      <c r="AJ200" s="28">
        <f>AF200*附件!$C$37+AG200*附件!$C$38+AH200*附件!$C$39</f>
        <v>24.521442125237193</v>
      </c>
      <c r="AK200" s="28">
        <f>AF200*附件!$C$42+AG200*附件!$C$43+AH200*附件!$C$44</f>
        <v>24.521442125237193</v>
      </c>
    </row>
    <row r="201" spans="1:37" ht="23.25" customHeight="1" x14ac:dyDescent="0.2">
      <c r="A201" s="22">
        <v>24200</v>
      </c>
      <c r="B201" s="29" t="s">
        <v>60</v>
      </c>
      <c r="C201" s="1" t="s">
        <v>923</v>
      </c>
      <c r="D201" s="1" t="s">
        <v>920</v>
      </c>
      <c r="E201" s="1">
        <v>13</v>
      </c>
      <c r="F201" s="1">
        <v>58</v>
      </c>
      <c r="G201" s="1">
        <v>154</v>
      </c>
      <c r="H201" s="1">
        <v>3</v>
      </c>
      <c r="I201" s="1">
        <v>30.02</v>
      </c>
      <c r="J201" s="1">
        <v>24.02</v>
      </c>
      <c r="K201" s="1">
        <v>80</v>
      </c>
      <c r="L201" s="1">
        <v>0</v>
      </c>
      <c r="M201" s="1">
        <v>45</v>
      </c>
      <c r="N201" s="1">
        <v>0</v>
      </c>
      <c r="O201" s="1" t="s">
        <v>40</v>
      </c>
      <c r="P201" s="1">
        <v>50</v>
      </c>
      <c r="Q201" s="1" t="s">
        <v>15</v>
      </c>
      <c r="R201" s="1">
        <v>105</v>
      </c>
      <c r="S201" s="1">
        <v>124</v>
      </c>
      <c r="T201" s="1">
        <v>0</v>
      </c>
      <c r="U201" s="1">
        <v>0.7</v>
      </c>
      <c r="V201" s="1">
        <v>1</v>
      </c>
      <c r="W201" s="1">
        <v>0.9</v>
      </c>
      <c r="X201" s="1" t="s">
        <v>1146</v>
      </c>
      <c r="Y201" s="1"/>
      <c r="Z201" s="1"/>
      <c r="AA201" s="1"/>
      <c r="AB201" s="28">
        <f>_xlfn.IFNA(VLOOKUP(D201,附件!$B$19:$C$21,2,FALSE)+附件!$C$23,0)+T201+J201*((200/(附件!$C$25+100))^0.5)</f>
        <v>24.02</v>
      </c>
      <c r="AC201" s="28">
        <f t="shared" si="18"/>
        <v>19.233971690258119</v>
      </c>
      <c r="AD201" s="28">
        <f t="shared" si="19"/>
        <v>23.850124895920068</v>
      </c>
      <c r="AE201" s="28">
        <f t="shared" si="20"/>
        <v>572.88</v>
      </c>
      <c r="AF201" s="28">
        <f t="shared" si="21"/>
        <v>16.695087427144045</v>
      </c>
      <c r="AG201" s="28">
        <f t="shared" si="22"/>
        <v>23.850124895920068</v>
      </c>
      <c r="AH201" s="28">
        <f t="shared" si="23"/>
        <v>21.465112406328061</v>
      </c>
      <c r="AI201" s="28">
        <f>AF201*附件!$C$32+AG201*附件!$C$33+AH201*附件!$C$34</f>
        <v>20.988109908409658</v>
      </c>
      <c r="AJ201" s="28">
        <f>AF201*附件!$C$37+AG201*附件!$C$38+AH201*附件!$C$39</f>
        <v>20.034104912572857</v>
      </c>
      <c r="AK201" s="28">
        <f>AF201*附件!$C$42+AG201*附件!$C$43+AH201*附件!$C$44</f>
        <v>21.942114904246463</v>
      </c>
    </row>
    <row r="202" spans="1:37" ht="23.25" customHeight="1" x14ac:dyDescent="0.2">
      <c r="A202" s="22">
        <v>24200</v>
      </c>
      <c r="B202" s="29" t="s">
        <v>1066</v>
      </c>
      <c r="C202" s="1" t="s">
        <v>923</v>
      </c>
      <c r="D202" s="1" t="s">
        <v>920</v>
      </c>
      <c r="E202" s="1">
        <v>13</v>
      </c>
      <c r="F202" s="1">
        <v>58</v>
      </c>
      <c r="G202" s="1">
        <v>154</v>
      </c>
      <c r="H202" s="1">
        <v>3</v>
      </c>
      <c r="I202" s="1">
        <v>30.02</v>
      </c>
      <c r="J202" s="1">
        <v>24.02</v>
      </c>
      <c r="K202" s="1">
        <v>80</v>
      </c>
      <c r="L202" s="1">
        <v>0</v>
      </c>
      <c r="M202" s="1">
        <v>45</v>
      </c>
      <c r="N202" s="1">
        <v>0</v>
      </c>
      <c r="O202" s="1" t="s">
        <v>40</v>
      </c>
      <c r="P202" s="1">
        <v>50</v>
      </c>
      <c r="Q202" s="1" t="s">
        <v>15</v>
      </c>
      <c r="R202" s="1">
        <v>105</v>
      </c>
      <c r="S202" s="1">
        <v>105</v>
      </c>
      <c r="T202" s="1">
        <v>0</v>
      </c>
      <c r="U202" s="1">
        <v>0.7</v>
      </c>
      <c r="V202" s="1">
        <v>1</v>
      </c>
      <c r="W202" s="1">
        <v>0.9</v>
      </c>
      <c r="X202" s="1" t="s">
        <v>1146</v>
      </c>
      <c r="Y202" s="1"/>
      <c r="Z202" s="1"/>
      <c r="AA202" s="1"/>
      <c r="AB202" s="28">
        <f>_xlfn.IFNA(VLOOKUP(D202,附件!$B$19:$C$21,2,FALSE)+附件!$C$23,0)+T202+J202*((200/(附件!$C$25+100))^0.5)</f>
        <v>24.02</v>
      </c>
      <c r="AC202" s="28">
        <f t="shared" si="18"/>
        <v>19.233971690258119</v>
      </c>
      <c r="AD202" s="28">
        <f t="shared" si="19"/>
        <v>20.195670274771025</v>
      </c>
      <c r="AE202" s="28">
        <f t="shared" si="20"/>
        <v>485.1</v>
      </c>
      <c r="AF202" s="28">
        <f t="shared" si="21"/>
        <v>14.136969192339716</v>
      </c>
      <c r="AG202" s="28">
        <f t="shared" si="22"/>
        <v>20.195670274771025</v>
      </c>
      <c r="AH202" s="28">
        <f t="shared" si="23"/>
        <v>18.176103247293923</v>
      </c>
      <c r="AI202" s="28">
        <f>AF202*附件!$C$32+AG202*附件!$C$33+AH202*附件!$C$34</f>
        <v>17.772189841798504</v>
      </c>
      <c r="AJ202" s="28">
        <f>AF202*附件!$C$37+AG202*附件!$C$38+AH202*附件!$C$39</f>
        <v>16.964363030807661</v>
      </c>
      <c r="AK202" s="28">
        <f>AF202*附件!$C$42+AG202*附件!$C$43+AH202*附件!$C$44</f>
        <v>18.580016652789347</v>
      </c>
    </row>
    <row r="203" spans="1:37" ht="23.25" customHeight="1" x14ac:dyDescent="0.2">
      <c r="A203" s="22">
        <v>55300</v>
      </c>
      <c r="B203" s="29" t="s">
        <v>936</v>
      </c>
      <c r="C203" s="1" t="s">
        <v>921</v>
      </c>
      <c r="D203" s="1" t="s">
        <v>930</v>
      </c>
      <c r="E203" s="1">
        <v>11</v>
      </c>
      <c r="F203" s="1">
        <v>26</v>
      </c>
      <c r="G203" s="1">
        <v>46</v>
      </c>
      <c r="H203" s="1">
        <v>4</v>
      </c>
      <c r="I203" s="1">
        <v>10.11</v>
      </c>
      <c r="J203" s="1">
        <v>7.78</v>
      </c>
      <c r="K203" s="1">
        <v>50</v>
      </c>
      <c r="L203" s="1">
        <v>12</v>
      </c>
      <c r="M203" s="1">
        <v>25</v>
      </c>
      <c r="N203" s="1">
        <v>0</v>
      </c>
      <c r="O203" s="1" t="s">
        <v>14</v>
      </c>
      <c r="P203" s="1">
        <v>40</v>
      </c>
      <c r="Q203" s="1" t="s">
        <v>21</v>
      </c>
      <c r="R203" s="1">
        <v>110</v>
      </c>
      <c r="S203" s="1">
        <v>114</v>
      </c>
      <c r="T203" s="1">
        <v>0.5</v>
      </c>
      <c r="U203" s="1">
        <v>1.35</v>
      </c>
      <c r="V203" s="1">
        <v>0.95</v>
      </c>
      <c r="W203" s="1">
        <v>0.7</v>
      </c>
      <c r="X203" s="1" t="s">
        <v>1148</v>
      </c>
      <c r="Y203" s="1"/>
      <c r="Z203" s="1"/>
      <c r="AA203" s="1"/>
      <c r="AB203" s="28">
        <f>_xlfn.IFNA(VLOOKUP(D203,附件!$B$19:$C$21,2,FALSE)+附件!$C$23,0)+T203+J203*((200/(附件!$C$25+100))^0.5)</f>
        <v>8.58</v>
      </c>
      <c r="AC203" s="28">
        <f t="shared" si="18"/>
        <v>21.445221445221446</v>
      </c>
      <c r="AD203" s="28">
        <f t="shared" si="19"/>
        <v>24.447552447552447</v>
      </c>
      <c r="AE203" s="28">
        <f t="shared" si="20"/>
        <v>209.76</v>
      </c>
      <c r="AF203" s="28">
        <f t="shared" si="21"/>
        <v>33.004195804195803</v>
      </c>
      <c r="AG203" s="28">
        <f t="shared" si="22"/>
        <v>23.225174825174822</v>
      </c>
      <c r="AH203" s="28">
        <f t="shared" si="23"/>
        <v>17.113286713286712</v>
      </c>
      <c r="AI203" s="28">
        <f>AF203*附件!$C$32+AG203*附件!$C$33+AH203*附件!$C$34</f>
        <v>24.325314685314684</v>
      </c>
      <c r="AJ203" s="28">
        <f>AF203*附件!$C$37+AG203*附件!$C$38+AH203*附件!$C$39</f>
        <v>27.503496503496503</v>
      </c>
      <c r="AK203" s="28">
        <f>AF203*附件!$C$42+AG203*附件!$C$43+AH203*附件!$C$44</f>
        <v>21.147132867132868</v>
      </c>
    </row>
    <row r="204" spans="1:37" ht="23.25" customHeight="1" x14ac:dyDescent="0.2">
      <c r="A204" s="22">
        <v>43000</v>
      </c>
      <c r="B204" s="29" t="s">
        <v>84</v>
      </c>
      <c r="C204" s="1" t="s">
        <v>916</v>
      </c>
      <c r="D204" s="1" t="s">
        <v>930</v>
      </c>
      <c r="E204" s="1">
        <v>6</v>
      </c>
      <c r="F204" s="1">
        <v>25</v>
      </c>
      <c r="G204" s="1">
        <v>37</v>
      </c>
      <c r="H204" s="1">
        <v>6</v>
      </c>
      <c r="I204" s="1">
        <v>10.31</v>
      </c>
      <c r="J204" s="1">
        <v>8.91</v>
      </c>
      <c r="K204" s="1">
        <v>50</v>
      </c>
      <c r="L204" s="1">
        <v>15</v>
      </c>
      <c r="M204" s="1">
        <v>12</v>
      </c>
      <c r="N204" s="1">
        <v>0</v>
      </c>
      <c r="O204" s="1" t="s">
        <v>14</v>
      </c>
      <c r="P204" s="1">
        <v>40</v>
      </c>
      <c r="Q204" s="1" t="s">
        <v>45</v>
      </c>
      <c r="R204" s="1">
        <v>110</v>
      </c>
      <c r="S204" s="1">
        <v>110</v>
      </c>
      <c r="T204" s="1">
        <v>1</v>
      </c>
      <c r="U204" s="1">
        <v>0.75</v>
      </c>
      <c r="V204" s="1">
        <v>1.1000000000000001</v>
      </c>
      <c r="W204" s="1">
        <v>0.75</v>
      </c>
      <c r="X204" s="1" t="s">
        <v>1151</v>
      </c>
      <c r="Y204" s="1"/>
      <c r="Z204" s="1"/>
      <c r="AA204" s="1"/>
      <c r="AB204" s="28">
        <f>_xlfn.IFNA(VLOOKUP(D204,附件!$B$19:$C$21,2,FALSE)+附件!$C$23,0)+T204+J204*((200/(附件!$C$25+100))^0.5)</f>
        <v>10.210000000000001</v>
      </c>
      <c r="AC204" s="28">
        <f t="shared" si="18"/>
        <v>21.743388834476001</v>
      </c>
      <c r="AD204" s="28">
        <f t="shared" si="19"/>
        <v>23.917727717923597</v>
      </c>
      <c r="AE204" s="28">
        <f t="shared" si="20"/>
        <v>244.2</v>
      </c>
      <c r="AF204" s="28">
        <f t="shared" si="21"/>
        <v>17.938295788442698</v>
      </c>
      <c r="AG204" s="28">
        <f t="shared" si="22"/>
        <v>26.309500489715958</v>
      </c>
      <c r="AH204" s="28">
        <f t="shared" si="23"/>
        <v>17.938295788442698</v>
      </c>
      <c r="AI204" s="28">
        <f>AF204*附件!$C$32+AG204*附件!$C$33+AH204*附件!$C$34</f>
        <v>21.286777668952002</v>
      </c>
      <c r="AJ204" s="28">
        <f>AF204*附件!$C$37+AG204*附件!$C$38+AH204*附件!$C$39</f>
        <v>21.286777668952002</v>
      </c>
      <c r="AK204" s="28">
        <f>AF204*附件!$C$42+AG204*附件!$C$43+AH204*附件!$C$44</f>
        <v>21.286777668952006</v>
      </c>
    </row>
    <row r="205" spans="1:37" ht="23.25" customHeight="1" x14ac:dyDescent="0.2">
      <c r="A205" s="22">
        <v>55460</v>
      </c>
      <c r="B205" s="29" t="s">
        <v>668</v>
      </c>
      <c r="C205" s="1" t="s">
        <v>916</v>
      </c>
      <c r="D205" s="1" t="s">
        <v>917</v>
      </c>
      <c r="E205" s="1">
        <v>7</v>
      </c>
      <c r="F205" s="1">
        <v>4</v>
      </c>
      <c r="G205" s="1">
        <v>9</v>
      </c>
      <c r="H205" s="1">
        <v>4</v>
      </c>
      <c r="I205" s="1">
        <v>1.77</v>
      </c>
      <c r="J205" s="1">
        <v>1.61</v>
      </c>
      <c r="K205" s="1">
        <v>50</v>
      </c>
      <c r="L205" s="1">
        <v>0</v>
      </c>
      <c r="M205" s="1">
        <v>12</v>
      </c>
      <c r="N205" s="1">
        <v>0</v>
      </c>
      <c r="O205" s="1" t="s">
        <v>14</v>
      </c>
      <c r="P205" s="1">
        <v>360</v>
      </c>
      <c r="Q205" s="1" t="s">
        <v>21</v>
      </c>
      <c r="R205" s="1">
        <v>110</v>
      </c>
      <c r="S205" s="1">
        <v>114</v>
      </c>
      <c r="T205" s="1">
        <v>0.2</v>
      </c>
      <c r="U205" s="1">
        <v>1.2</v>
      </c>
      <c r="V205" s="1">
        <v>0.6</v>
      </c>
      <c r="W205" s="1">
        <v>0.6</v>
      </c>
      <c r="X205" s="1" t="s">
        <v>1148</v>
      </c>
      <c r="Y205" s="1"/>
      <c r="Z205" s="1"/>
      <c r="AA205" s="1"/>
      <c r="AB205" s="28">
        <f>_xlfn.IFNA(VLOOKUP(D205,附件!$B$19:$C$21,2,FALSE)+附件!$C$23,0)+T205+J205*((200/(附件!$C$25+100))^0.5)</f>
        <v>2.0700000000000003</v>
      </c>
      <c r="AC205" s="28">
        <f t="shared" si="18"/>
        <v>17.391304347826086</v>
      </c>
      <c r="AD205" s="28">
        <f t="shared" si="19"/>
        <v>19.826086956521738</v>
      </c>
      <c r="AE205" s="28">
        <f t="shared" si="20"/>
        <v>41.04</v>
      </c>
      <c r="AF205" s="28">
        <f t="shared" si="21"/>
        <v>23.791304347826085</v>
      </c>
      <c r="AG205" s="28">
        <f t="shared" si="22"/>
        <v>11.895652173913042</v>
      </c>
      <c r="AH205" s="28">
        <f t="shared" si="23"/>
        <v>11.895652173913042</v>
      </c>
      <c r="AI205" s="28">
        <f>AF205*附件!$C$32+AG205*附件!$C$33+AH205*附件!$C$34</f>
        <v>15.464347826086955</v>
      </c>
      <c r="AJ205" s="28">
        <f>AF205*附件!$C$37+AG205*附件!$C$38+AH205*附件!$C$39</f>
        <v>17.843478260869563</v>
      </c>
      <c r="AK205" s="28">
        <f>AF205*附件!$C$42+AG205*附件!$C$43+AH205*附件!$C$44</f>
        <v>13.085217391304347</v>
      </c>
    </row>
    <row r="206" spans="1:37" ht="23.25" customHeight="1" x14ac:dyDescent="0.2">
      <c r="A206" s="22">
        <v>55300</v>
      </c>
      <c r="B206" s="29" t="s">
        <v>1021</v>
      </c>
      <c r="C206" s="1" t="s">
        <v>921</v>
      </c>
      <c r="D206" s="1" t="s">
        <v>930</v>
      </c>
      <c r="E206" s="1">
        <v>11</v>
      </c>
      <c r="F206" s="1">
        <v>26</v>
      </c>
      <c r="G206" s="1">
        <v>46</v>
      </c>
      <c r="H206" s="1">
        <v>4</v>
      </c>
      <c r="I206" s="1">
        <v>10.11</v>
      </c>
      <c r="J206" s="1">
        <v>7.78</v>
      </c>
      <c r="K206" s="1">
        <v>50</v>
      </c>
      <c r="L206" s="1">
        <v>12</v>
      </c>
      <c r="M206" s="1">
        <v>25</v>
      </c>
      <c r="N206" s="1">
        <v>0</v>
      </c>
      <c r="O206" s="1" t="s">
        <v>14</v>
      </c>
      <c r="P206" s="1">
        <v>40</v>
      </c>
      <c r="Q206" s="1" t="s">
        <v>21</v>
      </c>
      <c r="R206" s="1">
        <v>110</v>
      </c>
      <c r="S206" s="1">
        <v>110</v>
      </c>
      <c r="T206" s="1">
        <v>0.5</v>
      </c>
      <c r="U206" s="1">
        <v>1.35</v>
      </c>
      <c r="V206" s="1">
        <v>0.95</v>
      </c>
      <c r="W206" s="1">
        <v>0.7</v>
      </c>
      <c r="X206" s="1" t="s">
        <v>1148</v>
      </c>
      <c r="Y206" s="1"/>
      <c r="Z206" s="1"/>
      <c r="AA206" s="1"/>
      <c r="AB206" s="28">
        <f>_xlfn.IFNA(VLOOKUP(D206,附件!$B$19:$C$21,2,FALSE)+附件!$C$23,0)+T206+J206*((200/(附件!$C$25+100))^0.5)</f>
        <v>8.58</v>
      </c>
      <c r="AC206" s="28">
        <f t="shared" si="18"/>
        <v>21.445221445221446</v>
      </c>
      <c r="AD206" s="28">
        <f t="shared" si="19"/>
        <v>23.589743589743588</v>
      </c>
      <c r="AE206" s="28">
        <f t="shared" si="20"/>
        <v>202.4</v>
      </c>
      <c r="AF206" s="28">
        <f t="shared" si="21"/>
        <v>31.846153846153847</v>
      </c>
      <c r="AG206" s="28">
        <f t="shared" si="22"/>
        <v>22.410256410256409</v>
      </c>
      <c r="AH206" s="28">
        <f t="shared" si="23"/>
        <v>16.512820512820511</v>
      </c>
      <c r="AI206" s="28">
        <f>AF206*附件!$C$32+AG206*附件!$C$33+AH206*附件!$C$34</f>
        <v>23.471794871794874</v>
      </c>
      <c r="AJ206" s="28">
        <f>AF206*附件!$C$37+AG206*附件!$C$38+AH206*附件!$C$39</f>
        <v>26.53846153846154</v>
      </c>
      <c r="AK206" s="28">
        <f>AF206*附件!$C$42+AG206*附件!$C$43+AH206*附件!$C$44</f>
        <v>20.405128205128204</v>
      </c>
    </row>
    <row r="207" spans="1:37" ht="23.25" customHeight="1" x14ac:dyDescent="0.2">
      <c r="A207" s="22">
        <v>13060</v>
      </c>
      <c r="B207" s="29" t="s">
        <v>960</v>
      </c>
      <c r="C207" s="1" t="s">
        <v>916</v>
      </c>
      <c r="D207" s="1" t="s">
        <v>930</v>
      </c>
      <c r="E207" s="1">
        <v>7</v>
      </c>
      <c r="F207" s="1">
        <v>23</v>
      </c>
      <c r="G207" s="1">
        <v>44</v>
      </c>
      <c r="H207" s="1">
        <v>3</v>
      </c>
      <c r="I207" s="1">
        <v>7.22</v>
      </c>
      <c r="J207" s="1">
        <v>6.33</v>
      </c>
      <c r="K207" s="1">
        <v>50</v>
      </c>
      <c r="L207" s="1">
        <v>30</v>
      </c>
      <c r="M207" s="1">
        <v>12</v>
      </c>
      <c r="N207" s="1">
        <v>0</v>
      </c>
      <c r="O207" s="1" t="s">
        <v>14</v>
      </c>
      <c r="P207" s="1">
        <v>40</v>
      </c>
      <c r="Q207" s="1" t="s">
        <v>21</v>
      </c>
      <c r="R207" s="1">
        <v>105</v>
      </c>
      <c r="S207" s="1">
        <v>109</v>
      </c>
      <c r="T207" s="1">
        <v>0</v>
      </c>
      <c r="U207" s="1">
        <v>1.35</v>
      </c>
      <c r="V207" s="1">
        <v>0.95</v>
      </c>
      <c r="W207" s="1">
        <v>0.7</v>
      </c>
      <c r="X207" s="1" t="s">
        <v>1147</v>
      </c>
      <c r="Y207" s="1"/>
      <c r="Z207" s="1"/>
      <c r="AA207" s="1"/>
      <c r="AB207" s="28">
        <f>_xlfn.IFNA(VLOOKUP(D207,附件!$B$19:$C$21,2,FALSE)+附件!$C$23,0)+T207+J207*((200/(附件!$C$25+100))^0.5)</f>
        <v>6.63</v>
      </c>
      <c r="AC207" s="28">
        <f t="shared" si="18"/>
        <v>19.909502262443439</v>
      </c>
      <c r="AD207" s="28">
        <f t="shared" si="19"/>
        <v>21.701357466063349</v>
      </c>
      <c r="AE207" s="28">
        <f t="shared" si="20"/>
        <v>143.88</v>
      </c>
      <c r="AF207" s="28">
        <f t="shared" si="21"/>
        <v>29.296832579185523</v>
      </c>
      <c r="AG207" s="28">
        <f t="shared" si="22"/>
        <v>20.616289592760182</v>
      </c>
      <c r="AH207" s="28">
        <f t="shared" si="23"/>
        <v>15.190950226244343</v>
      </c>
      <c r="AI207" s="28">
        <f>AF207*附件!$C$32+AG207*附件!$C$33+AH207*附件!$C$34</f>
        <v>21.592850678733033</v>
      </c>
      <c r="AJ207" s="28">
        <f>AF207*附件!$C$37+AG207*附件!$C$38+AH207*附件!$C$39</f>
        <v>24.414027149321271</v>
      </c>
      <c r="AK207" s="28">
        <f>AF207*附件!$C$42+AG207*附件!$C$43+AH207*附件!$C$44</f>
        <v>18.771674208144798</v>
      </c>
    </row>
    <row r="208" spans="1:37" ht="23.25" customHeight="1" x14ac:dyDescent="0.2">
      <c r="A208" s="22">
        <v>22200</v>
      </c>
      <c r="B208" s="29" t="s">
        <v>53</v>
      </c>
      <c r="C208" s="1" t="s">
        <v>916</v>
      </c>
      <c r="D208" s="1" t="s">
        <v>925</v>
      </c>
      <c r="E208" s="1">
        <v>6</v>
      </c>
      <c r="F208" s="1">
        <v>9</v>
      </c>
      <c r="G208" s="1">
        <v>15</v>
      </c>
      <c r="H208" s="1">
        <v>6</v>
      </c>
      <c r="I208" s="1">
        <v>5.43</v>
      </c>
      <c r="J208" s="1">
        <v>4.78</v>
      </c>
      <c r="K208" s="1">
        <v>55</v>
      </c>
      <c r="L208" s="1">
        <v>42</v>
      </c>
      <c r="M208" s="1">
        <v>12</v>
      </c>
      <c r="N208" s="1">
        <v>0</v>
      </c>
      <c r="O208" s="1" t="s">
        <v>14</v>
      </c>
      <c r="P208" s="1">
        <v>120</v>
      </c>
      <c r="Q208" s="1" t="s">
        <v>45</v>
      </c>
      <c r="R208" s="1">
        <v>105</v>
      </c>
      <c r="S208" s="1">
        <v>105</v>
      </c>
      <c r="T208" s="1">
        <v>0</v>
      </c>
      <c r="U208" s="1">
        <v>1</v>
      </c>
      <c r="V208" s="1">
        <v>0.8</v>
      </c>
      <c r="W208" s="1">
        <v>0.6</v>
      </c>
      <c r="X208" s="1" t="s">
        <v>1146</v>
      </c>
      <c r="Y208" s="1"/>
      <c r="Z208" s="1"/>
      <c r="AA208" s="1"/>
      <c r="AB208" s="28">
        <f>_xlfn.IFNA(VLOOKUP(D208,附件!$B$19:$C$21,2,FALSE)+附件!$C$23,0)+T208+J208*((200/(附件!$C$25+100))^0.5)</f>
        <v>5.0600000000000005</v>
      </c>
      <c r="AC208" s="28">
        <f t="shared" si="18"/>
        <v>17.786561264822133</v>
      </c>
      <c r="AD208" s="28">
        <f t="shared" si="19"/>
        <v>18.675889328063239</v>
      </c>
      <c r="AE208" s="28">
        <f t="shared" si="20"/>
        <v>94.5</v>
      </c>
      <c r="AF208" s="28">
        <f t="shared" si="21"/>
        <v>18.675889328063239</v>
      </c>
      <c r="AG208" s="28">
        <f t="shared" si="22"/>
        <v>14.940711462450592</v>
      </c>
      <c r="AH208" s="28">
        <f t="shared" si="23"/>
        <v>11.205533596837943</v>
      </c>
      <c r="AI208" s="28">
        <f>AF208*附件!$C$32+AG208*附件!$C$33+AH208*附件!$C$34</f>
        <v>14.940711462450592</v>
      </c>
      <c r="AJ208" s="28">
        <f>AF208*附件!$C$37+AG208*附件!$C$38+AH208*附件!$C$39</f>
        <v>16.434782608695649</v>
      </c>
      <c r="AK208" s="28">
        <f>AF208*附件!$C$42+AG208*附件!$C$43+AH208*附件!$C$44</f>
        <v>13.446640316205533</v>
      </c>
    </row>
    <row r="209" spans="1:37" ht="23.25" customHeight="1" x14ac:dyDescent="0.2">
      <c r="A209" s="22">
        <v>33100</v>
      </c>
      <c r="B209" s="29" t="s">
        <v>111</v>
      </c>
      <c r="C209" s="1" t="s">
        <v>923</v>
      </c>
      <c r="D209" s="1" t="s">
        <v>967</v>
      </c>
      <c r="E209" s="1">
        <v>13</v>
      </c>
      <c r="F209" s="1">
        <v>36</v>
      </c>
      <c r="G209" s="1">
        <v>56</v>
      </c>
      <c r="H209" s="1">
        <v>6</v>
      </c>
      <c r="I209" s="1">
        <v>13.06</v>
      </c>
      <c r="J209" s="1">
        <v>10.71</v>
      </c>
      <c r="K209" s="1">
        <v>70</v>
      </c>
      <c r="L209" s="1">
        <v>25</v>
      </c>
      <c r="M209" s="1">
        <v>45</v>
      </c>
      <c r="N209" s="1">
        <v>0</v>
      </c>
      <c r="O209" s="1" t="s">
        <v>40</v>
      </c>
      <c r="P209" s="1">
        <v>40</v>
      </c>
      <c r="Q209" s="1" t="s">
        <v>21</v>
      </c>
      <c r="R209" s="1">
        <v>110</v>
      </c>
      <c r="S209" s="1">
        <v>130</v>
      </c>
      <c r="T209" s="1">
        <v>0.5</v>
      </c>
      <c r="U209" s="1">
        <v>1.35</v>
      </c>
      <c r="V209" s="1">
        <v>1</v>
      </c>
      <c r="W209" s="1">
        <v>0.75</v>
      </c>
      <c r="X209" s="1" t="s">
        <v>1152</v>
      </c>
      <c r="Y209" s="1"/>
      <c r="Z209" s="1"/>
      <c r="AA209" s="1"/>
      <c r="AB209" s="28">
        <f>_xlfn.IFNA(VLOOKUP(D209,附件!$B$19:$C$21,2,FALSE)+附件!$C$23,0)+T209+J209*((200/(附件!$C$25+100))^0.5)</f>
        <v>11.21</v>
      </c>
      <c r="AC209" s="28">
        <f t="shared" si="18"/>
        <v>29.973238180196251</v>
      </c>
      <c r="AD209" s="28">
        <f t="shared" si="19"/>
        <v>38.965209634255125</v>
      </c>
      <c r="AE209" s="28">
        <f t="shared" si="20"/>
        <v>436.8</v>
      </c>
      <c r="AF209" s="28">
        <f t="shared" si="21"/>
        <v>52.603033006244424</v>
      </c>
      <c r="AG209" s="28">
        <f t="shared" si="22"/>
        <v>38.965209634255125</v>
      </c>
      <c r="AH209" s="28">
        <f t="shared" si="23"/>
        <v>29.223907225691342</v>
      </c>
      <c r="AI209" s="28">
        <f>AF209*附件!$C$32+AG209*附件!$C$33+AH209*附件!$C$34</f>
        <v>40.134165923282779</v>
      </c>
      <c r="AJ209" s="28">
        <f>AF209*附件!$C$37+AG209*附件!$C$38+AH209*附件!$C$39</f>
        <v>44.809991079393399</v>
      </c>
      <c r="AK209" s="28">
        <f>AF209*附件!$C$42+AG209*附件!$C$43+AH209*附件!$C$44</f>
        <v>35.45834076717216</v>
      </c>
    </row>
    <row r="210" spans="1:37" ht="23.25" customHeight="1" x14ac:dyDescent="0.2">
      <c r="A210" s="22">
        <v>33100</v>
      </c>
      <c r="B210" s="29" t="s">
        <v>1069</v>
      </c>
      <c r="C210" s="1" t="s">
        <v>923</v>
      </c>
      <c r="D210" s="1" t="s">
        <v>967</v>
      </c>
      <c r="E210" s="1">
        <v>13</v>
      </c>
      <c r="F210" s="1">
        <v>36</v>
      </c>
      <c r="G210" s="1">
        <v>56</v>
      </c>
      <c r="H210" s="1">
        <v>6</v>
      </c>
      <c r="I210" s="1">
        <v>13.06</v>
      </c>
      <c r="J210" s="1">
        <v>10.71</v>
      </c>
      <c r="K210" s="1">
        <v>70</v>
      </c>
      <c r="L210" s="1">
        <v>25</v>
      </c>
      <c r="M210" s="1">
        <v>45</v>
      </c>
      <c r="N210" s="1">
        <v>0</v>
      </c>
      <c r="O210" s="1" t="s">
        <v>40</v>
      </c>
      <c r="P210" s="1">
        <v>40</v>
      </c>
      <c r="Q210" s="1" t="s">
        <v>21</v>
      </c>
      <c r="R210" s="1">
        <v>110</v>
      </c>
      <c r="S210" s="1">
        <v>110</v>
      </c>
      <c r="T210" s="1">
        <v>0.5</v>
      </c>
      <c r="U210" s="1">
        <v>1.35</v>
      </c>
      <c r="V210" s="1">
        <v>1</v>
      </c>
      <c r="W210" s="1">
        <v>0.75</v>
      </c>
      <c r="X210" s="1" t="s">
        <v>1152</v>
      </c>
      <c r="Y210" s="1"/>
      <c r="Z210" s="1"/>
      <c r="AA210" s="1"/>
      <c r="AB210" s="28">
        <f>_xlfn.IFNA(VLOOKUP(D210,附件!$B$19:$C$21,2,FALSE)+附件!$C$23,0)+T210+J210*((200/(附件!$C$25+100))^0.5)</f>
        <v>11.21</v>
      </c>
      <c r="AC210" s="28">
        <f t="shared" si="18"/>
        <v>29.973238180196251</v>
      </c>
      <c r="AD210" s="28">
        <f t="shared" si="19"/>
        <v>32.970561998215878</v>
      </c>
      <c r="AE210" s="28">
        <f t="shared" si="20"/>
        <v>369.6</v>
      </c>
      <c r="AF210" s="28">
        <f t="shared" si="21"/>
        <v>44.510258697591439</v>
      </c>
      <c r="AG210" s="28">
        <f t="shared" si="22"/>
        <v>32.970561998215878</v>
      </c>
      <c r="AH210" s="28">
        <f t="shared" si="23"/>
        <v>24.727921498661907</v>
      </c>
      <c r="AI210" s="28">
        <f>AF210*附件!$C$32+AG210*附件!$C$33+AH210*附件!$C$34</f>
        <v>33.959678858162356</v>
      </c>
      <c r="AJ210" s="28">
        <f>AF210*附件!$C$37+AG210*附件!$C$38+AH210*附件!$C$39</f>
        <v>37.916146297948259</v>
      </c>
      <c r="AK210" s="28">
        <f>AF210*附件!$C$42+AG210*附件!$C$43+AH210*附件!$C$44</f>
        <v>30.003211418376448</v>
      </c>
    </row>
    <row r="211" spans="1:37" ht="23.25" customHeight="1" x14ac:dyDescent="0.2">
      <c r="A211" s="22">
        <v>50400</v>
      </c>
      <c r="B211" s="29" t="s">
        <v>102</v>
      </c>
      <c r="C211" s="1" t="s">
        <v>923</v>
      </c>
      <c r="D211" s="1" t="s">
        <v>920</v>
      </c>
      <c r="E211" s="1">
        <v>13</v>
      </c>
      <c r="F211" s="1">
        <v>48</v>
      </c>
      <c r="G211" s="1">
        <v>120</v>
      </c>
      <c r="H211" s="1">
        <v>4</v>
      </c>
      <c r="I211" s="1">
        <v>32.26</v>
      </c>
      <c r="J211" s="1">
        <v>25.8</v>
      </c>
      <c r="K211" s="1">
        <v>80</v>
      </c>
      <c r="L211" s="1">
        <v>0</v>
      </c>
      <c r="M211" s="1">
        <v>45</v>
      </c>
      <c r="N211" s="1">
        <v>0</v>
      </c>
      <c r="O211" s="1" t="s">
        <v>40</v>
      </c>
      <c r="P211" s="1">
        <v>50</v>
      </c>
      <c r="Q211" s="1" t="s">
        <v>21</v>
      </c>
      <c r="R211" s="1">
        <v>100</v>
      </c>
      <c r="S211" s="1">
        <v>118</v>
      </c>
      <c r="T211" s="1">
        <v>0.15</v>
      </c>
      <c r="U211" s="1">
        <v>1.4</v>
      </c>
      <c r="V211" s="1">
        <v>1.1000000000000001</v>
      </c>
      <c r="W211" s="1">
        <v>0.9</v>
      </c>
      <c r="X211" s="1" t="s">
        <v>1150</v>
      </c>
      <c r="Y211" s="1"/>
      <c r="Z211" s="1"/>
      <c r="AA211" s="1"/>
      <c r="AB211" s="28">
        <f>_xlfn.IFNA(VLOOKUP(D211,附件!$B$19:$C$21,2,FALSE)+附件!$C$23,0)+T211+J211*((200/(附件!$C$25+100))^0.5)</f>
        <v>25.95</v>
      </c>
      <c r="AC211" s="28">
        <f t="shared" si="18"/>
        <v>18.497109826589597</v>
      </c>
      <c r="AD211" s="28">
        <f t="shared" si="19"/>
        <v>21.826589595375726</v>
      </c>
      <c r="AE211" s="28">
        <f t="shared" si="20"/>
        <v>566.4</v>
      </c>
      <c r="AF211" s="28">
        <f t="shared" si="21"/>
        <v>30.557225433526014</v>
      </c>
      <c r="AG211" s="28">
        <f t="shared" si="22"/>
        <v>24.009248554913299</v>
      </c>
      <c r="AH211" s="28">
        <f t="shared" si="23"/>
        <v>19.643930635838153</v>
      </c>
      <c r="AI211" s="28">
        <f>AF211*附件!$C$32+AG211*附件!$C$33+AH211*附件!$C$34</f>
        <v>24.664046242774571</v>
      </c>
      <c r="AJ211" s="28">
        <f>AF211*附件!$C$37+AG211*附件!$C$38+AH211*附件!$C$39</f>
        <v>26.846705202312144</v>
      </c>
      <c r="AK211" s="28">
        <f>AF211*附件!$C$42+AG211*附件!$C$43+AH211*附件!$C$44</f>
        <v>22.481387283236998</v>
      </c>
    </row>
    <row r="212" spans="1:37" ht="23.25" customHeight="1" x14ac:dyDescent="0.2">
      <c r="A212" s="22">
        <v>50400</v>
      </c>
      <c r="B212" s="29" t="s">
        <v>1070</v>
      </c>
      <c r="C212" s="1" t="s">
        <v>923</v>
      </c>
      <c r="D212" s="1" t="s">
        <v>920</v>
      </c>
      <c r="E212" s="1">
        <v>13</v>
      </c>
      <c r="F212" s="1">
        <v>48</v>
      </c>
      <c r="G212" s="1">
        <v>120</v>
      </c>
      <c r="H212" s="1">
        <v>4</v>
      </c>
      <c r="I212" s="1">
        <v>32.26</v>
      </c>
      <c r="J212" s="1">
        <v>25.8</v>
      </c>
      <c r="K212" s="1">
        <v>80</v>
      </c>
      <c r="L212" s="1">
        <v>0</v>
      </c>
      <c r="M212" s="1">
        <v>45</v>
      </c>
      <c r="N212" s="1">
        <v>0</v>
      </c>
      <c r="O212" s="1" t="s">
        <v>40</v>
      </c>
      <c r="P212" s="1">
        <v>50</v>
      </c>
      <c r="Q212" s="1" t="s">
        <v>21</v>
      </c>
      <c r="R212" s="1">
        <v>100</v>
      </c>
      <c r="S212" s="1">
        <v>100</v>
      </c>
      <c r="T212" s="1">
        <v>0.15</v>
      </c>
      <c r="U212" s="1">
        <v>1.4</v>
      </c>
      <c r="V212" s="1">
        <v>1.1000000000000001</v>
      </c>
      <c r="W212" s="1">
        <v>0.9</v>
      </c>
      <c r="X212" s="1" t="s">
        <v>1150</v>
      </c>
      <c r="Y212" s="1"/>
      <c r="Z212" s="1"/>
      <c r="AA212" s="1"/>
      <c r="AB212" s="28">
        <f>_xlfn.IFNA(VLOOKUP(D212,附件!$B$19:$C$21,2,FALSE)+附件!$C$23,0)+T212+J212*((200/(附件!$C$25+100))^0.5)</f>
        <v>25.95</v>
      </c>
      <c r="AC212" s="28">
        <f t="shared" si="18"/>
        <v>18.497109826589597</v>
      </c>
      <c r="AD212" s="28">
        <f t="shared" si="19"/>
        <v>18.497109826589597</v>
      </c>
      <c r="AE212" s="28">
        <f t="shared" si="20"/>
        <v>480</v>
      </c>
      <c r="AF212" s="28">
        <f t="shared" si="21"/>
        <v>25.895953757225435</v>
      </c>
      <c r="AG212" s="28">
        <f t="shared" si="22"/>
        <v>20.346820809248559</v>
      </c>
      <c r="AH212" s="28">
        <f t="shared" si="23"/>
        <v>16.647398843930638</v>
      </c>
      <c r="AI212" s="28">
        <f>AF212*附件!$C$32+AG212*附件!$C$33+AH212*附件!$C$34</f>
        <v>20.901734104046245</v>
      </c>
      <c r="AJ212" s="28">
        <f>AF212*附件!$C$37+AG212*附件!$C$38+AH212*附件!$C$39</f>
        <v>22.751445086705203</v>
      </c>
      <c r="AK212" s="28">
        <f>AF212*附件!$C$42+AG212*附件!$C$43+AH212*附件!$C$44</f>
        <v>19.052023121387286</v>
      </c>
    </row>
    <row r="213" spans="1:37" ht="23.25" customHeight="1" x14ac:dyDescent="0.2">
      <c r="A213" s="22">
        <v>50300</v>
      </c>
      <c r="B213" s="29" t="s">
        <v>95</v>
      </c>
      <c r="C213" s="1" t="s">
        <v>916</v>
      </c>
      <c r="D213" s="1" t="s">
        <v>920</v>
      </c>
      <c r="E213" s="1">
        <v>6</v>
      </c>
      <c r="F213" s="1">
        <v>37</v>
      </c>
      <c r="G213" s="1">
        <v>69</v>
      </c>
      <c r="H213" s="1">
        <v>4</v>
      </c>
      <c r="I213" s="1">
        <v>34.25</v>
      </c>
      <c r="J213" s="1">
        <v>30.14</v>
      </c>
      <c r="K213" s="1">
        <v>80</v>
      </c>
      <c r="L213" s="1">
        <v>0</v>
      </c>
      <c r="M213" s="1">
        <v>12</v>
      </c>
      <c r="N213" s="1">
        <v>0</v>
      </c>
      <c r="O213" s="1" t="s">
        <v>40</v>
      </c>
      <c r="P213" s="1">
        <v>50</v>
      </c>
      <c r="Q213" s="1" t="s">
        <v>15</v>
      </c>
      <c r="R213" s="1">
        <v>100</v>
      </c>
      <c r="S213" s="1">
        <v>100</v>
      </c>
      <c r="T213" s="1">
        <v>0.15</v>
      </c>
      <c r="U213" s="1">
        <v>0.7</v>
      </c>
      <c r="V213" s="1">
        <v>1</v>
      </c>
      <c r="W213" s="1">
        <v>0.9</v>
      </c>
      <c r="X213" s="1" t="s">
        <v>1150</v>
      </c>
      <c r="Y213" s="1"/>
      <c r="Z213" s="1"/>
      <c r="AA213" s="1"/>
      <c r="AB213" s="28">
        <f>_xlfn.IFNA(VLOOKUP(D213,附件!$B$19:$C$21,2,FALSE)+附件!$C$23,0)+T213+J213*((200/(附件!$C$25+100))^0.5)</f>
        <v>30.29</v>
      </c>
      <c r="AC213" s="28">
        <f t="shared" si="18"/>
        <v>9.1119181247936609</v>
      </c>
      <c r="AD213" s="28">
        <f t="shared" si="19"/>
        <v>9.1119181247936609</v>
      </c>
      <c r="AE213" s="28">
        <f t="shared" si="20"/>
        <v>276</v>
      </c>
      <c r="AF213" s="28">
        <f t="shared" si="21"/>
        <v>6.3783426873555626</v>
      </c>
      <c r="AG213" s="28">
        <f t="shared" si="22"/>
        <v>9.1119181247936609</v>
      </c>
      <c r="AH213" s="28">
        <f t="shared" si="23"/>
        <v>8.2007263123142948</v>
      </c>
      <c r="AI213" s="28">
        <f>AF213*附件!$C$32+AG213*附件!$C$33+AH213*附件!$C$34</f>
        <v>8.0184879498184216</v>
      </c>
      <c r="AJ213" s="28">
        <f>AF213*附件!$C$37+AG213*附件!$C$38+AH213*附件!$C$39</f>
        <v>7.6540112248266752</v>
      </c>
      <c r="AK213" s="28">
        <f>AF213*附件!$C$42+AG213*附件!$C$43+AH213*附件!$C$44</f>
        <v>8.382964674810168</v>
      </c>
    </row>
    <row r="214" spans="1:37" ht="23.25" customHeight="1" x14ac:dyDescent="0.2">
      <c r="A214" s="22">
        <v>22200</v>
      </c>
      <c r="B214" s="29" t="s">
        <v>54</v>
      </c>
      <c r="C214" s="1" t="s">
        <v>921</v>
      </c>
      <c r="D214" s="1" t="s">
        <v>925</v>
      </c>
      <c r="E214" s="1">
        <v>11</v>
      </c>
      <c r="F214" s="1">
        <v>10</v>
      </c>
      <c r="G214" s="1">
        <v>22</v>
      </c>
      <c r="H214" s="1">
        <v>6</v>
      </c>
      <c r="I214" s="1">
        <v>5.17</v>
      </c>
      <c r="J214" s="1">
        <v>4.13</v>
      </c>
      <c r="K214" s="1">
        <v>55</v>
      </c>
      <c r="L214" s="1">
        <v>42</v>
      </c>
      <c r="M214" s="1">
        <v>25</v>
      </c>
      <c r="N214" s="1">
        <v>0</v>
      </c>
      <c r="O214" s="1" t="s">
        <v>14</v>
      </c>
      <c r="P214" s="1">
        <v>120</v>
      </c>
      <c r="Q214" s="1" t="s">
        <v>45</v>
      </c>
      <c r="R214" s="1">
        <v>105</v>
      </c>
      <c r="S214" s="1">
        <v>109</v>
      </c>
      <c r="T214" s="1">
        <v>0</v>
      </c>
      <c r="U214" s="1">
        <v>1</v>
      </c>
      <c r="V214" s="1">
        <v>0.8</v>
      </c>
      <c r="W214" s="1">
        <v>0.6</v>
      </c>
      <c r="X214" s="1" t="s">
        <v>1146</v>
      </c>
      <c r="Y214" s="1"/>
      <c r="Z214" s="1"/>
      <c r="AA214" s="1"/>
      <c r="AB214" s="28">
        <f>_xlfn.IFNA(VLOOKUP(D214,附件!$B$19:$C$21,2,FALSE)+附件!$C$23,0)+T214+J214*((200/(附件!$C$25+100))^0.5)</f>
        <v>4.41</v>
      </c>
      <c r="AC214" s="28">
        <f t="shared" si="18"/>
        <v>29.931972789115644</v>
      </c>
      <c r="AD214" s="28">
        <f t="shared" si="19"/>
        <v>32.625850340136054</v>
      </c>
      <c r="AE214" s="28">
        <f t="shared" si="20"/>
        <v>143.88</v>
      </c>
      <c r="AF214" s="28">
        <f t="shared" si="21"/>
        <v>32.625850340136054</v>
      </c>
      <c r="AG214" s="28">
        <f t="shared" si="22"/>
        <v>26.100680272108846</v>
      </c>
      <c r="AH214" s="28">
        <f t="shared" si="23"/>
        <v>19.575510204081631</v>
      </c>
      <c r="AI214" s="28">
        <f>AF214*附件!$C$32+AG214*附件!$C$33+AH214*附件!$C$34</f>
        <v>26.100680272108846</v>
      </c>
      <c r="AJ214" s="28">
        <f>AF214*附件!$C$37+AG214*附件!$C$38+AH214*附件!$C$39</f>
        <v>28.710748299319729</v>
      </c>
      <c r="AK214" s="28">
        <f>AF214*附件!$C$42+AG214*附件!$C$43+AH214*附件!$C$44</f>
        <v>23.49061224489796</v>
      </c>
    </row>
    <row r="215" spans="1:37" ht="23.25" customHeight="1" x14ac:dyDescent="0.2">
      <c r="A215" s="22">
        <v>22200</v>
      </c>
      <c r="B215" s="29" t="s">
        <v>1029</v>
      </c>
      <c r="C215" s="1" t="s">
        <v>921</v>
      </c>
      <c r="D215" s="1" t="s">
        <v>925</v>
      </c>
      <c r="E215" s="1">
        <v>11</v>
      </c>
      <c r="F215" s="1">
        <v>10</v>
      </c>
      <c r="G215" s="1">
        <v>22</v>
      </c>
      <c r="H215" s="1">
        <v>6</v>
      </c>
      <c r="I215" s="1">
        <v>5.17</v>
      </c>
      <c r="J215" s="1">
        <v>4.13</v>
      </c>
      <c r="K215" s="1">
        <v>55</v>
      </c>
      <c r="L215" s="1">
        <v>42</v>
      </c>
      <c r="M215" s="1">
        <v>25</v>
      </c>
      <c r="N215" s="1">
        <v>0</v>
      </c>
      <c r="O215" s="1" t="s">
        <v>14</v>
      </c>
      <c r="P215" s="1">
        <v>120</v>
      </c>
      <c r="Q215" s="1" t="s">
        <v>45</v>
      </c>
      <c r="R215" s="1">
        <v>105</v>
      </c>
      <c r="S215" s="1">
        <v>105</v>
      </c>
      <c r="T215" s="1">
        <v>0</v>
      </c>
      <c r="U215" s="1">
        <v>1</v>
      </c>
      <c r="V215" s="1">
        <v>0.8</v>
      </c>
      <c r="W215" s="1">
        <v>0.6</v>
      </c>
      <c r="X215" s="1" t="s">
        <v>1146</v>
      </c>
      <c r="Y215" s="1"/>
      <c r="Z215" s="1"/>
      <c r="AA215" s="1"/>
      <c r="AB215" s="28">
        <f>_xlfn.IFNA(VLOOKUP(D215,附件!$B$19:$C$21,2,FALSE)+附件!$C$23,0)+T215+J215*((200/(附件!$C$25+100))^0.5)</f>
        <v>4.41</v>
      </c>
      <c r="AC215" s="28">
        <f t="shared" si="18"/>
        <v>29.931972789115644</v>
      </c>
      <c r="AD215" s="28">
        <f t="shared" si="19"/>
        <v>31.428571428571427</v>
      </c>
      <c r="AE215" s="28">
        <f t="shared" si="20"/>
        <v>138.6</v>
      </c>
      <c r="AF215" s="28">
        <f t="shared" si="21"/>
        <v>31.428571428571427</v>
      </c>
      <c r="AG215" s="28">
        <f t="shared" si="22"/>
        <v>25.142857142857142</v>
      </c>
      <c r="AH215" s="28">
        <f t="shared" si="23"/>
        <v>18.857142857142854</v>
      </c>
      <c r="AI215" s="28">
        <f>AF215*附件!$C$32+AG215*附件!$C$33+AH215*附件!$C$34</f>
        <v>25.142857142857139</v>
      </c>
      <c r="AJ215" s="28">
        <f>AF215*附件!$C$37+AG215*附件!$C$38+AH215*附件!$C$39</f>
        <v>27.657142857142858</v>
      </c>
      <c r="AK215" s="28">
        <f>AF215*附件!$C$42+AG215*附件!$C$43+AH215*附件!$C$44</f>
        <v>22.628571428571426</v>
      </c>
    </row>
    <row r="216" spans="1:37" ht="23.25" customHeight="1" x14ac:dyDescent="0.2">
      <c r="A216" s="22">
        <v>34100</v>
      </c>
      <c r="B216" s="29" t="s">
        <v>42</v>
      </c>
      <c r="C216" s="1" t="s">
        <v>923</v>
      </c>
      <c r="D216" s="1" t="s">
        <v>920</v>
      </c>
      <c r="E216" s="1">
        <v>13</v>
      </c>
      <c r="F216" s="1">
        <v>12</v>
      </c>
      <c r="G216" s="1">
        <v>22</v>
      </c>
      <c r="H216" s="1">
        <v>2</v>
      </c>
      <c r="I216" s="1">
        <v>24.28</v>
      </c>
      <c r="J216" s="1">
        <v>19.29</v>
      </c>
      <c r="K216" s="1">
        <v>55</v>
      </c>
      <c r="L216" s="1">
        <v>0</v>
      </c>
      <c r="M216" s="1">
        <v>25</v>
      </c>
      <c r="N216" s="1">
        <v>25</v>
      </c>
      <c r="O216" s="1" t="s">
        <v>32</v>
      </c>
      <c r="P216" s="1">
        <v>50</v>
      </c>
      <c r="Q216" s="1" t="s">
        <v>21</v>
      </c>
      <c r="R216" s="1">
        <v>110</v>
      </c>
      <c r="S216" s="1">
        <v>130</v>
      </c>
      <c r="T216" s="1">
        <v>0</v>
      </c>
      <c r="U216" s="1">
        <v>1.4</v>
      </c>
      <c r="V216" s="1">
        <v>1.1000000000000001</v>
      </c>
      <c r="W216" s="1">
        <v>0.9</v>
      </c>
      <c r="X216" s="1" t="s">
        <v>1152</v>
      </c>
      <c r="Y216" s="1"/>
      <c r="Z216" s="1"/>
      <c r="AA216" s="1"/>
      <c r="AB216" s="28">
        <f>_xlfn.IFNA(VLOOKUP(D216,附件!$B$19:$C$21,2,FALSE)+附件!$C$23,0)+T216+J216*((200/(附件!$C$25+100))^0.5)</f>
        <v>19.29</v>
      </c>
      <c r="AC216" s="28">
        <f t="shared" ref="AC216:AC263" si="24">G216*H216/AB216</f>
        <v>2.280974598237429</v>
      </c>
      <c r="AD216" s="28">
        <f t="shared" ref="AD216:AD263" si="25">AC216*S216/100</f>
        <v>2.9652669777086578</v>
      </c>
      <c r="AE216" s="28">
        <f t="shared" ref="AE216:AE263" si="26">G216*H216*S216/100</f>
        <v>57.2</v>
      </c>
      <c r="AF216" s="28">
        <f t="shared" ref="AF216:AF263" si="27">$AD216*U216</f>
        <v>4.1513737687921211</v>
      </c>
      <c r="AG216" s="28">
        <f t="shared" ref="AG216:AG263" si="28">$AD216*V216</f>
        <v>3.2617936754795238</v>
      </c>
      <c r="AH216" s="28">
        <f t="shared" ref="AH216:AH263" si="29">$AD216*W216</f>
        <v>2.6687402799377922</v>
      </c>
      <c r="AI216" s="28">
        <f>AF216*附件!$C$32+AG216*附件!$C$33+AH216*附件!$C$34</f>
        <v>3.3507516848107834</v>
      </c>
      <c r="AJ216" s="28">
        <f>AF216*附件!$C$37+AG216*附件!$C$38+AH216*附件!$C$39</f>
        <v>3.6472783825816495</v>
      </c>
      <c r="AK216" s="28">
        <f>AF216*附件!$C$42+AG216*附件!$C$43+AH216*附件!$C$44</f>
        <v>3.0542249870399178</v>
      </c>
    </row>
    <row r="217" spans="1:37" ht="23.25" customHeight="1" x14ac:dyDescent="0.2">
      <c r="A217" s="22">
        <v>34100</v>
      </c>
      <c r="B217" s="29" t="s">
        <v>1071</v>
      </c>
      <c r="C217" s="1" t="s">
        <v>923</v>
      </c>
      <c r="D217" s="1" t="s">
        <v>920</v>
      </c>
      <c r="E217" s="1">
        <v>13</v>
      </c>
      <c r="F217" s="1">
        <v>12</v>
      </c>
      <c r="G217" s="1">
        <v>22</v>
      </c>
      <c r="H217" s="1">
        <v>2</v>
      </c>
      <c r="I217" s="1">
        <v>24.28</v>
      </c>
      <c r="J217" s="1">
        <v>19.29</v>
      </c>
      <c r="K217" s="1">
        <v>55</v>
      </c>
      <c r="L217" s="1">
        <v>0</v>
      </c>
      <c r="M217" s="1">
        <v>25</v>
      </c>
      <c r="N217" s="1">
        <v>25</v>
      </c>
      <c r="O217" s="1" t="s">
        <v>32</v>
      </c>
      <c r="P217" s="1">
        <v>50</v>
      </c>
      <c r="Q217" s="1" t="s">
        <v>21</v>
      </c>
      <c r="R217" s="1">
        <v>110</v>
      </c>
      <c r="S217" s="1">
        <v>110</v>
      </c>
      <c r="T217" s="1">
        <v>0</v>
      </c>
      <c r="U217" s="1">
        <v>1.4</v>
      </c>
      <c r="V217" s="1">
        <v>1.1000000000000001</v>
      </c>
      <c r="W217" s="1">
        <v>0.9</v>
      </c>
      <c r="X217" s="1" t="s">
        <v>1152</v>
      </c>
      <c r="Y217" s="1"/>
      <c r="Z217" s="1"/>
      <c r="AA217" s="1"/>
      <c r="AB217" s="28">
        <f>_xlfn.IFNA(VLOOKUP(D217,附件!$B$19:$C$21,2,FALSE)+附件!$C$23,0)+T217+J217*((200/(附件!$C$25+100))^0.5)</f>
        <v>19.29</v>
      </c>
      <c r="AC217" s="28">
        <f t="shared" si="24"/>
        <v>2.280974598237429</v>
      </c>
      <c r="AD217" s="28">
        <f t="shared" si="25"/>
        <v>2.5090720580611721</v>
      </c>
      <c r="AE217" s="28">
        <f t="shared" si="26"/>
        <v>48.4</v>
      </c>
      <c r="AF217" s="28">
        <f t="shared" si="27"/>
        <v>3.5127008812856406</v>
      </c>
      <c r="AG217" s="28">
        <f t="shared" si="28"/>
        <v>2.7599792638672893</v>
      </c>
      <c r="AH217" s="28">
        <f t="shared" si="29"/>
        <v>2.2581648522550548</v>
      </c>
      <c r="AI217" s="28">
        <f>AF217*附件!$C$32+AG217*附件!$C$33+AH217*附件!$C$34</f>
        <v>2.8352514256091244</v>
      </c>
      <c r="AJ217" s="28">
        <f>AF217*附件!$C$37+AG217*附件!$C$38+AH217*附件!$C$39</f>
        <v>3.0861586314152416</v>
      </c>
      <c r="AK217" s="28">
        <f>AF217*附件!$C$42+AG217*附件!$C$43+AH217*附件!$C$44</f>
        <v>2.5843442198030071</v>
      </c>
    </row>
    <row r="218" spans="1:37" ht="23.25" customHeight="1" x14ac:dyDescent="0.2">
      <c r="A218" s="22">
        <v>85420</v>
      </c>
      <c r="B218" s="29" t="s">
        <v>660</v>
      </c>
      <c r="C218" s="1" t="s">
        <v>916</v>
      </c>
      <c r="D218" s="1" t="s">
        <v>920</v>
      </c>
      <c r="E218" s="1">
        <v>7</v>
      </c>
      <c r="F218" s="1">
        <v>54</v>
      </c>
      <c r="G218" s="1">
        <v>92</v>
      </c>
      <c r="H218" s="1">
        <v>3</v>
      </c>
      <c r="I218" s="1">
        <v>30.59</v>
      </c>
      <c r="J218" s="1">
        <v>27.4</v>
      </c>
      <c r="K218" s="1">
        <v>80</v>
      </c>
      <c r="L218" s="1">
        <v>0</v>
      </c>
      <c r="M218" s="1">
        <v>12</v>
      </c>
      <c r="N218" s="1">
        <v>0</v>
      </c>
      <c r="O218" s="1" t="s">
        <v>40</v>
      </c>
      <c r="P218" s="1">
        <v>50</v>
      </c>
      <c r="Q218" s="1" t="s">
        <v>21</v>
      </c>
      <c r="R218" s="1">
        <v>125</v>
      </c>
      <c r="S218" s="1">
        <v>130</v>
      </c>
      <c r="T218" s="1">
        <v>0</v>
      </c>
      <c r="U218" s="1">
        <v>1.4</v>
      </c>
      <c r="V218" s="1">
        <v>1.1000000000000001</v>
      </c>
      <c r="W218" s="1">
        <v>0.9</v>
      </c>
      <c r="X218" s="1" t="s">
        <v>1149</v>
      </c>
      <c r="Y218" s="1"/>
      <c r="Z218" s="1"/>
      <c r="AA218" s="1"/>
      <c r="AB218" s="28">
        <f>_xlfn.IFNA(VLOOKUP(D218,附件!$B$19:$C$21,2,FALSE)+附件!$C$23,0)+T218+J218*((200/(附件!$C$25+100))^0.5)</f>
        <v>27.4</v>
      </c>
      <c r="AC218" s="28">
        <f t="shared" si="24"/>
        <v>10.072992700729927</v>
      </c>
      <c r="AD218" s="28">
        <f t="shared" si="25"/>
        <v>13.094890510948906</v>
      </c>
      <c r="AE218" s="28">
        <f t="shared" si="26"/>
        <v>358.8</v>
      </c>
      <c r="AF218" s="28">
        <f t="shared" si="27"/>
        <v>18.332846715328468</v>
      </c>
      <c r="AG218" s="28">
        <f t="shared" si="28"/>
        <v>14.404379562043797</v>
      </c>
      <c r="AH218" s="28">
        <f t="shared" si="29"/>
        <v>11.785401459854015</v>
      </c>
      <c r="AI218" s="28">
        <f>AF218*附件!$C$32+AG218*附件!$C$33+AH218*附件!$C$34</f>
        <v>14.797226277372264</v>
      </c>
      <c r="AJ218" s="28">
        <f>AF218*附件!$C$37+AG218*附件!$C$38+AH218*附件!$C$39</f>
        <v>16.106715328467153</v>
      </c>
      <c r="AK218" s="28">
        <f>AF218*附件!$C$42+AG218*附件!$C$43+AH218*附件!$C$44</f>
        <v>13.487737226277375</v>
      </c>
    </row>
    <row r="219" spans="1:37" ht="23.25" customHeight="1" x14ac:dyDescent="0.2">
      <c r="A219" s="22">
        <v>11160</v>
      </c>
      <c r="B219" s="29" t="s">
        <v>970</v>
      </c>
      <c r="C219" s="1" t="s">
        <v>921</v>
      </c>
      <c r="D219" s="1" t="s">
        <v>917</v>
      </c>
      <c r="E219" s="1">
        <v>11</v>
      </c>
      <c r="F219" s="1">
        <v>4</v>
      </c>
      <c r="G219" s="1">
        <v>15</v>
      </c>
      <c r="H219" s="1">
        <v>4</v>
      </c>
      <c r="I219" s="1">
        <v>2.33</v>
      </c>
      <c r="J219" s="1">
        <v>1.73</v>
      </c>
      <c r="K219" s="1">
        <v>50</v>
      </c>
      <c r="L219" s="1">
        <v>30</v>
      </c>
      <c r="M219" s="1">
        <v>25</v>
      </c>
      <c r="N219" s="1">
        <v>0</v>
      </c>
      <c r="O219" s="1" t="s">
        <v>14</v>
      </c>
      <c r="P219" s="1">
        <v>360</v>
      </c>
      <c r="Q219" s="1" t="s">
        <v>21</v>
      </c>
      <c r="R219" s="1">
        <v>125</v>
      </c>
      <c r="S219" s="1">
        <v>130</v>
      </c>
      <c r="T219" s="1">
        <v>0</v>
      </c>
      <c r="U219" s="1">
        <v>1.2</v>
      </c>
      <c r="V219" s="1">
        <v>0.6</v>
      </c>
      <c r="W219" s="1">
        <v>0.6</v>
      </c>
      <c r="X219" s="1" t="s">
        <v>1147</v>
      </c>
      <c r="Y219" s="1"/>
      <c r="Z219" s="1"/>
      <c r="AA219" s="1"/>
      <c r="AB219" s="28">
        <f>_xlfn.IFNA(VLOOKUP(D219,附件!$B$19:$C$21,2,FALSE)+附件!$C$23,0)+T219+J219*((200/(附件!$C$25+100))^0.5)</f>
        <v>1.99</v>
      </c>
      <c r="AC219" s="28">
        <f t="shared" si="24"/>
        <v>30.150753768844222</v>
      </c>
      <c r="AD219" s="28">
        <f t="shared" si="25"/>
        <v>39.195979899497488</v>
      </c>
      <c r="AE219" s="28">
        <f t="shared" si="26"/>
        <v>78</v>
      </c>
      <c r="AF219" s="28">
        <f t="shared" si="27"/>
        <v>47.035175879396981</v>
      </c>
      <c r="AG219" s="28">
        <f t="shared" si="28"/>
        <v>23.51758793969849</v>
      </c>
      <c r="AH219" s="28">
        <f t="shared" si="29"/>
        <v>23.51758793969849</v>
      </c>
      <c r="AI219" s="28">
        <f>AF219*附件!$C$32+AG219*附件!$C$33+AH219*附件!$C$34</f>
        <v>30.572864321608037</v>
      </c>
      <c r="AJ219" s="28">
        <f>AF219*附件!$C$37+AG219*附件!$C$38+AH219*附件!$C$39</f>
        <v>35.276381909547737</v>
      </c>
      <c r="AK219" s="28">
        <f>AF219*附件!$C$42+AG219*附件!$C$43+AH219*附件!$C$44</f>
        <v>25.86934673366834</v>
      </c>
    </row>
    <row r="220" spans="1:37" ht="23.25" customHeight="1" x14ac:dyDescent="0.2">
      <c r="A220" s="22">
        <v>11160</v>
      </c>
      <c r="B220" s="29" t="s">
        <v>1072</v>
      </c>
      <c r="C220" s="1" t="s">
        <v>921</v>
      </c>
      <c r="D220" s="1" t="s">
        <v>917</v>
      </c>
      <c r="E220" s="1">
        <v>11</v>
      </c>
      <c r="F220" s="1">
        <v>4</v>
      </c>
      <c r="G220" s="1">
        <v>15</v>
      </c>
      <c r="H220" s="1">
        <v>4</v>
      </c>
      <c r="I220" s="1">
        <v>2.33</v>
      </c>
      <c r="J220" s="1">
        <v>1.73</v>
      </c>
      <c r="K220" s="1">
        <v>50</v>
      </c>
      <c r="L220" s="1">
        <v>30</v>
      </c>
      <c r="M220" s="1">
        <v>25</v>
      </c>
      <c r="N220" s="1">
        <v>0</v>
      </c>
      <c r="O220" s="1" t="s">
        <v>14</v>
      </c>
      <c r="P220" s="1">
        <v>360</v>
      </c>
      <c r="Q220" s="1" t="s">
        <v>21</v>
      </c>
      <c r="R220" s="1">
        <v>125</v>
      </c>
      <c r="S220" s="1">
        <v>125</v>
      </c>
      <c r="T220" s="1">
        <v>0</v>
      </c>
      <c r="U220" s="1">
        <v>1.2</v>
      </c>
      <c r="V220" s="1">
        <v>0.6</v>
      </c>
      <c r="W220" s="1">
        <v>0.6</v>
      </c>
      <c r="X220" s="1" t="s">
        <v>1147</v>
      </c>
      <c r="Y220" s="1"/>
      <c r="Z220" s="1"/>
      <c r="AA220" s="1"/>
      <c r="AB220" s="28">
        <f>_xlfn.IFNA(VLOOKUP(D220,附件!$B$19:$C$21,2,FALSE)+附件!$C$23,0)+T220+J220*((200/(附件!$C$25+100))^0.5)</f>
        <v>1.99</v>
      </c>
      <c r="AC220" s="28">
        <f t="shared" si="24"/>
        <v>30.150753768844222</v>
      </c>
      <c r="AD220" s="28">
        <f t="shared" si="25"/>
        <v>37.688442211055275</v>
      </c>
      <c r="AE220" s="28">
        <f t="shared" si="26"/>
        <v>75</v>
      </c>
      <c r="AF220" s="28">
        <f t="shared" si="27"/>
        <v>45.226130653266331</v>
      </c>
      <c r="AG220" s="28">
        <f t="shared" si="28"/>
        <v>22.613065326633166</v>
      </c>
      <c r="AH220" s="28">
        <f t="shared" si="29"/>
        <v>22.613065326633166</v>
      </c>
      <c r="AI220" s="28">
        <f>AF220*附件!$C$32+AG220*附件!$C$33+AH220*附件!$C$34</f>
        <v>29.396984924623116</v>
      </c>
      <c r="AJ220" s="28">
        <f>AF220*附件!$C$37+AG220*附件!$C$38+AH220*附件!$C$39</f>
        <v>33.91959798994975</v>
      </c>
      <c r="AK220" s="28">
        <f>AF220*附件!$C$42+AG220*附件!$C$43+AH220*附件!$C$44</f>
        <v>24.874371859296481</v>
      </c>
    </row>
    <row r="221" spans="1:37" ht="23.25" customHeight="1" x14ac:dyDescent="0.2">
      <c r="A221" s="22">
        <v>22260</v>
      </c>
      <c r="B221" s="29" t="s">
        <v>107</v>
      </c>
      <c r="C221" s="1" t="s">
        <v>923</v>
      </c>
      <c r="D221" s="1" t="s">
        <v>925</v>
      </c>
      <c r="E221" s="1">
        <v>13</v>
      </c>
      <c r="F221" s="1">
        <v>11</v>
      </c>
      <c r="G221" s="1">
        <v>24</v>
      </c>
      <c r="H221" s="1">
        <v>3</v>
      </c>
      <c r="I221" s="1">
        <v>3.19</v>
      </c>
      <c r="J221" s="1">
        <v>2.86</v>
      </c>
      <c r="K221" s="1">
        <v>70</v>
      </c>
      <c r="L221" s="1">
        <v>18</v>
      </c>
      <c r="M221" s="1">
        <v>45</v>
      </c>
      <c r="N221" s="1">
        <v>0</v>
      </c>
      <c r="O221" s="1" t="s">
        <v>14</v>
      </c>
      <c r="P221" s="1">
        <v>115</v>
      </c>
      <c r="Q221" s="1" t="s">
        <v>45</v>
      </c>
      <c r="R221" s="1">
        <v>105</v>
      </c>
      <c r="S221" s="1">
        <v>124</v>
      </c>
      <c r="T221" s="1">
        <v>0</v>
      </c>
      <c r="U221" s="1">
        <v>1.1000000000000001</v>
      </c>
      <c r="V221" s="1">
        <v>0.9</v>
      </c>
      <c r="W221" s="1">
        <v>0.7</v>
      </c>
      <c r="X221" s="1" t="s">
        <v>1146</v>
      </c>
      <c r="Y221" s="1"/>
      <c r="Z221" s="1"/>
      <c r="AA221" s="1"/>
      <c r="AB221" s="28">
        <f>_xlfn.IFNA(VLOOKUP(D221,附件!$B$19:$C$21,2,FALSE)+附件!$C$23,0)+T221+J221*((200/(附件!$C$25+100))^0.5)</f>
        <v>3.1399999999999997</v>
      </c>
      <c r="AC221" s="28">
        <f t="shared" si="24"/>
        <v>22.929936305732486</v>
      </c>
      <c r="AD221" s="28">
        <f t="shared" si="25"/>
        <v>28.433121019108285</v>
      </c>
      <c r="AE221" s="28">
        <f t="shared" si="26"/>
        <v>89.28</v>
      </c>
      <c r="AF221" s="28">
        <f t="shared" si="27"/>
        <v>31.276433121019117</v>
      </c>
      <c r="AG221" s="28">
        <f t="shared" si="28"/>
        <v>25.589808917197455</v>
      </c>
      <c r="AH221" s="28">
        <f t="shared" si="29"/>
        <v>19.903184713375797</v>
      </c>
      <c r="AI221" s="28">
        <f>AF221*附件!$C$32+AG221*附件!$C$33+AH221*附件!$C$34</f>
        <v>25.589808917197455</v>
      </c>
      <c r="AJ221" s="28">
        <f>AF221*附件!$C$37+AG221*附件!$C$38+AH221*附件!$C$39</f>
        <v>27.864458598726124</v>
      </c>
      <c r="AK221" s="28">
        <f>AF221*附件!$C$42+AG221*附件!$C$43+AH221*附件!$C$44</f>
        <v>23.315159235668794</v>
      </c>
    </row>
    <row r="222" spans="1:37" ht="23.25" customHeight="1" x14ac:dyDescent="0.2">
      <c r="A222" s="22">
        <v>22260</v>
      </c>
      <c r="B222" s="29" t="s">
        <v>1073</v>
      </c>
      <c r="C222" s="1" t="s">
        <v>923</v>
      </c>
      <c r="D222" s="1" t="s">
        <v>925</v>
      </c>
      <c r="E222" s="1">
        <v>13</v>
      </c>
      <c r="F222" s="1">
        <v>11</v>
      </c>
      <c r="G222" s="1">
        <v>24</v>
      </c>
      <c r="H222" s="1">
        <v>3</v>
      </c>
      <c r="I222" s="1">
        <v>3.19</v>
      </c>
      <c r="J222" s="1">
        <v>2.86</v>
      </c>
      <c r="K222" s="1">
        <v>70</v>
      </c>
      <c r="L222" s="1">
        <v>18</v>
      </c>
      <c r="M222" s="1">
        <v>45</v>
      </c>
      <c r="N222" s="1">
        <v>0</v>
      </c>
      <c r="O222" s="1" t="s">
        <v>14</v>
      </c>
      <c r="P222" s="1">
        <v>115</v>
      </c>
      <c r="Q222" s="1" t="s">
        <v>45</v>
      </c>
      <c r="R222" s="1">
        <v>105</v>
      </c>
      <c r="S222" s="1">
        <v>105</v>
      </c>
      <c r="T222" s="1">
        <v>0</v>
      </c>
      <c r="U222" s="1">
        <v>1.1000000000000001</v>
      </c>
      <c r="V222" s="1">
        <v>0.9</v>
      </c>
      <c r="W222" s="1">
        <v>0.7</v>
      </c>
      <c r="X222" s="1" t="s">
        <v>1146</v>
      </c>
      <c r="Y222" s="1"/>
      <c r="Z222" s="1"/>
      <c r="AA222" s="1"/>
      <c r="AB222" s="28">
        <f>_xlfn.IFNA(VLOOKUP(D222,附件!$B$19:$C$21,2,FALSE)+附件!$C$23,0)+T222+J222*((200/(附件!$C$25+100))^0.5)</f>
        <v>3.1399999999999997</v>
      </c>
      <c r="AC222" s="28">
        <f t="shared" si="24"/>
        <v>22.929936305732486</v>
      </c>
      <c r="AD222" s="28">
        <f t="shared" si="25"/>
        <v>24.076433121019107</v>
      </c>
      <c r="AE222" s="28">
        <f t="shared" si="26"/>
        <v>75.599999999999994</v>
      </c>
      <c r="AF222" s="28">
        <f t="shared" si="27"/>
        <v>26.484076433121022</v>
      </c>
      <c r="AG222" s="28">
        <f t="shared" si="28"/>
        <v>21.668789808917197</v>
      </c>
      <c r="AH222" s="28">
        <f t="shared" si="29"/>
        <v>16.853503184713375</v>
      </c>
      <c r="AI222" s="28">
        <f>AF222*附件!$C$32+AG222*附件!$C$33+AH222*附件!$C$34</f>
        <v>21.668789808917197</v>
      </c>
      <c r="AJ222" s="28">
        <f>AF222*附件!$C$37+AG222*附件!$C$38+AH222*附件!$C$39</f>
        <v>23.594904458598727</v>
      </c>
      <c r="AK222" s="28">
        <f>AF222*附件!$C$42+AG222*附件!$C$43+AH222*附件!$C$44</f>
        <v>19.74267515923567</v>
      </c>
    </row>
    <row r="223" spans="1:37" ht="23.25" customHeight="1" x14ac:dyDescent="0.2">
      <c r="A223" s="22">
        <v>34200</v>
      </c>
      <c r="B223" s="29" t="s">
        <v>971</v>
      </c>
      <c r="C223" s="1" t="s">
        <v>921</v>
      </c>
      <c r="D223" s="1" t="s">
        <v>920</v>
      </c>
      <c r="E223" s="1">
        <v>10</v>
      </c>
      <c r="F223" s="1">
        <v>60</v>
      </c>
      <c r="G223" s="1">
        <v>180</v>
      </c>
      <c r="H223" s="1">
        <v>3</v>
      </c>
      <c r="I223" s="1">
        <v>40.4</v>
      </c>
      <c r="J223" s="1">
        <v>34.26</v>
      </c>
      <c r="K223" s="1">
        <v>80</v>
      </c>
      <c r="L223" s="1">
        <v>0</v>
      </c>
      <c r="M223" s="1">
        <v>25</v>
      </c>
      <c r="N223" s="1">
        <v>0</v>
      </c>
      <c r="O223" s="1" t="s">
        <v>40</v>
      </c>
      <c r="P223" s="1">
        <v>50</v>
      </c>
      <c r="Q223" s="1" t="s">
        <v>15</v>
      </c>
      <c r="R223" s="1">
        <v>105</v>
      </c>
      <c r="S223" s="1">
        <v>105</v>
      </c>
      <c r="T223" s="1">
        <v>0</v>
      </c>
      <c r="U223" s="1">
        <v>0.7</v>
      </c>
      <c r="V223" s="1">
        <v>1</v>
      </c>
      <c r="W223" s="1">
        <v>0.9</v>
      </c>
      <c r="X223" s="1" t="s">
        <v>1152</v>
      </c>
      <c r="Y223" s="1"/>
      <c r="Z223" s="1"/>
      <c r="AA223" s="1"/>
      <c r="AB223" s="28">
        <f>_xlfn.IFNA(VLOOKUP(D223,附件!$B$19:$C$21,2,FALSE)+附件!$C$23,0)+T223+J223*((200/(附件!$C$25+100))^0.5)</f>
        <v>34.26</v>
      </c>
      <c r="AC223" s="28">
        <f t="shared" si="24"/>
        <v>15.761821366024519</v>
      </c>
      <c r="AD223" s="28">
        <f t="shared" si="25"/>
        <v>16.549912434325744</v>
      </c>
      <c r="AE223" s="28">
        <f t="shared" si="26"/>
        <v>567</v>
      </c>
      <c r="AF223" s="28">
        <f t="shared" si="27"/>
        <v>11.584938704028021</v>
      </c>
      <c r="AG223" s="28">
        <f t="shared" si="28"/>
        <v>16.549912434325744</v>
      </c>
      <c r="AH223" s="28">
        <f t="shared" si="29"/>
        <v>14.89492119089317</v>
      </c>
      <c r="AI223" s="28">
        <f>AF223*附件!$C$32+AG223*附件!$C$33+AH223*附件!$C$34</f>
        <v>14.563922942206656</v>
      </c>
      <c r="AJ223" s="28">
        <f>AF223*附件!$C$37+AG223*附件!$C$38+AH223*附件!$C$39</f>
        <v>13.901926444833624</v>
      </c>
      <c r="AK223" s="28">
        <f>AF223*附件!$C$42+AG223*附件!$C$43+AH223*附件!$C$44</f>
        <v>15.225919439579684</v>
      </c>
    </row>
    <row r="224" spans="1:37" ht="23.25" customHeight="1" x14ac:dyDescent="0.2">
      <c r="A224" s="22">
        <v>14160</v>
      </c>
      <c r="B224" s="29" t="s">
        <v>972</v>
      </c>
      <c r="C224" s="1" t="s">
        <v>921</v>
      </c>
      <c r="D224" s="1" t="s">
        <v>920</v>
      </c>
      <c r="E224" s="1">
        <v>11</v>
      </c>
      <c r="F224" s="1">
        <v>56</v>
      </c>
      <c r="G224" s="1">
        <v>116</v>
      </c>
      <c r="H224" s="1">
        <v>4</v>
      </c>
      <c r="I224" s="1">
        <v>36.450000000000003</v>
      </c>
      <c r="J224" s="1">
        <v>30.66</v>
      </c>
      <c r="K224" s="1">
        <v>80</v>
      </c>
      <c r="L224" s="1">
        <v>0</v>
      </c>
      <c r="M224" s="1">
        <v>25</v>
      </c>
      <c r="N224" s="1">
        <v>0</v>
      </c>
      <c r="O224" s="1" t="s">
        <v>40</v>
      </c>
      <c r="P224" s="1">
        <v>50</v>
      </c>
      <c r="Q224" s="1" t="s">
        <v>21</v>
      </c>
      <c r="R224" s="1">
        <v>105</v>
      </c>
      <c r="S224" s="1">
        <v>109</v>
      </c>
      <c r="T224" s="1">
        <v>0</v>
      </c>
      <c r="U224" s="1">
        <v>1.4</v>
      </c>
      <c r="V224" s="1">
        <v>1.1000000000000001</v>
      </c>
      <c r="W224" s="1">
        <v>0.9</v>
      </c>
      <c r="X224" s="1" t="s">
        <v>1147</v>
      </c>
      <c r="Y224" s="1"/>
      <c r="Z224" s="1"/>
      <c r="AA224" s="1"/>
      <c r="AB224" s="28">
        <f>_xlfn.IFNA(VLOOKUP(D224,附件!$B$19:$C$21,2,FALSE)+附件!$C$23,0)+T224+J224*((200/(附件!$C$25+100))^0.5)</f>
        <v>30.66</v>
      </c>
      <c r="AC224" s="28">
        <f t="shared" si="24"/>
        <v>15.133724722765818</v>
      </c>
      <c r="AD224" s="28">
        <f t="shared" si="25"/>
        <v>16.49575994781474</v>
      </c>
      <c r="AE224" s="28">
        <f t="shared" si="26"/>
        <v>505.76</v>
      </c>
      <c r="AF224" s="28">
        <f t="shared" si="27"/>
        <v>23.094063926940635</v>
      </c>
      <c r="AG224" s="28">
        <f t="shared" si="28"/>
        <v>18.145335942596216</v>
      </c>
      <c r="AH224" s="28">
        <f t="shared" si="29"/>
        <v>14.846183953033266</v>
      </c>
      <c r="AI224" s="28">
        <f>AF224*附件!$C$32+AG224*附件!$C$33+AH224*附件!$C$34</f>
        <v>18.640208741030655</v>
      </c>
      <c r="AJ224" s="28">
        <f>AF224*附件!$C$37+AG224*附件!$C$38+AH224*附件!$C$39</f>
        <v>20.28978473581213</v>
      </c>
      <c r="AK224" s="28">
        <f>AF224*附件!$C$42+AG224*附件!$C$43+AH224*附件!$C$44</f>
        <v>16.990632746249183</v>
      </c>
    </row>
    <row r="225" spans="1:37" ht="23.25" customHeight="1" x14ac:dyDescent="0.2">
      <c r="A225" s="22">
        <v>14160</v>
      </c>
      <c r="B225" s="29" t="s">
        <v>1074</v>
      </c>
      <c r="C225" s="1" t="s">
        <v>921</v>
      </c>
      <c r="D225" s="1" t="s">
        <v>920</v>
      </c>
      <c r="E225" s="1">
        <v>11</v>
      </c>
      <c r="F225" s="1">
        <v>56</v>
      </c>
      <c r="G225" s="1">
        <v>116</v>
      </c>
      <c r="H225" s="1">
        <v>4</v>
      </c>
      <c r="I225" s="1">
        <v>36.450000000000003</v>
      </c>
      <c r="J225" s="1">
        <v>30.66</v>
      </c>
      <c r="K225" s="1">
        <v>80</v>
      </c>
      <c r="L225" s="1">
        <v>0</v>
      </c>
      <c r="M225" s="1">
        <v>25</v>
      </c>
      <c r="N225" s="1">
        <v>0</v>
      </c>
      <c r="O225" s="1" t="s">
        <v>40</v>
      </c>
      <c r="P225" s="1">
        <v>50</v>
      </c>
      <c r="Q225" s="1" t="s">
        <v>21</v>
      </c>
      <c r="R225" s="1">
        <v>105</v>
      </c>
      <c r="S225" s="1">
        <v>105</v>
      </c>
      <c r="T225" s="1">
        <v>0</v>
      </c>
      <c r="U225" s="1">
        <v>1.4</v>
      </c>
      <c r="V225" s="1">
        <v>1.1000000000000001</v>
      </c>
      <c r="W225" s="1">
        <v>0.9</v>
      </c>
      <c r="X225" s="1" t="s">
        <v>1147</v>
      </c>
      <c r="Y225" s="1"/>
      <c r="Z225" s="1"/>
      <c r="AA225" s="1"/>
      <c r="AB225" s="28">
        <f>_xlfn.IFNA(VLOOKUP(D225,附件!$B$19:$C$21,2,FALSE)+附件!$C$23,0)+T225+J225*((200/(附件!$C$25+100))^0.5)</f>
        <v>30.66</v>
      </c>
      <c r="AC225" s="28">
        <f t="shared" si="24"/>
        <v>15.133724722765818</v>
      </c>
      <c r="AD225" s="28">
        <f t="shared" si="25"/>
        <v>15.890410958904107</v>
      </c>
      <c r="AE225" s="28">
        <f t="shared" si="26"/>
        <v>487.2</v>
      </c>
      <c r="AF225" s="28">
        <f t="shared" si="27"/>
        <v>22.24657534246575</v>
      </c>
      <c r="AG225" s="28">
        <f t="shared" si="28"/>
        <v>17.479452054794521</v>
      </c>
      <c r="AH225" s="28">
        <f t="shared" si="29"/>
        <v>14.301369863013697</v>
      </c>
      <c r="AI225" s="28">
        <f>AF225*附件!$C$32+AG225*附件!$C$33+AH225*附件!$C$34</f>
        <v>17.956164383561642</v>
      </c>
      <c r="AJ225" s="28">
        <f>AF225*附件!$C$37+AG225*附件!$C$38+AH225*附件!$C$39</f>
        <v>19.545205479452054</v>
      </c>
      <c r="AK225" s="28">
        <f>AF225*附件!$C$42+AG225*附件!$C$43+AH225*附件!$C$44</f>
        <v>16.367123287671234</v>
      </c>
    </row>
    <row r="226" spans="1:37" ht="23.25" customHeight="1" x14ac:dyDescent="0.2">
      <c r="A226" s="22">
        <v>12060</v>
      </c>
      <c r="B226" s="29" t="s">
        <v>973</v>
      </c>
      <c r="C226" s="1" t="s">
        <v>916</v>
      </c>
      <c r="D226" s="1" t="s">
        <v>925</v>
      </c>
      <c r="E226" s="1">
        <v>7</v>
      </c>
      <c r="F226" s="1">
        <v>10</v>
      </c>
      <c r="G226" s="1">
        <v>16</v>
      </c>
      <c r="H226" s="1">
        <v>4</v>
      </c>
      <c r="I226" s="1">
        <v>3.18</v>
      </c>
      <c r="J226" s="1">
        <v>2.78</v>
      </c>
      <c r="K226" s="1">
        <v>55</v>
      </c>
      <c r="L226" s="1">
        <v>28</v>
      </c>
      <c r="M226" s="1">
        <v>12</v>
      </c>
      <c r="N226" s="1">
        <v>0</v>
      </c>
      <c r="O226" s="1" t="s">
        <v>14</v>
      </c>
      <c r="P226" s="1">
        <v>120</v>
      </c>
      <c r="Q226" s="1" t="s">
        <v>15</v>
      </c>
      <c r="R226" s="1">
        <v>110</v>
      </c>
      <c r="S226" s="1">
        <v>114</v>
      </c>
      <c r="T226" s="1">
        <v>0</v>
      </c>
      <c r="U226" s="1">
        <v>1</v>
      </c>
      <c r="V226" s="1">
        <v>0.75</v>
      </c>
      <c r="W226" s="1">
        <v>0.4</v>
      </c>
      <c r="X226" s="1" t="s">
        <v>1147</v>
      </c>
      <c r="Y226" s="1"/>
      <c r="Z226" s="1"/>
      <c r="AA226" s="16"/>
      <c r="AB226" s="28">
        <f>_xlfn.IFNA(VLOOKUP(D226,附件!$B$19:$C$21,2,FALSE)+附件!$C$23,0)+T226+J226*((200/(附件!$C$25+100))^0.5)</f>
        <v>3.0599999999999996</v>
      </c>
      <c r="AC226" s="28">
        <f t="shared" si="24"/>
        <v>20.915032679738566</v>
      </c>
      <c r="AD226" s="28">
        <f t="shared" si="25"/>
        <v>23.843137254901968</v>
      </c>
      <c r="AE226" s="28">
        <f t="shared" si="26"/>
        <v>72.959999999999994</v>
      </c>
      <c r="AF226" s="28">
        <f t="shared" si="27"/>
        <v>23.843137254901968</v>
      </c>
      <c r="AG226" s="28">
        <f t="shared" si="28"/>
        <v>17.882352941176478</v>
      </c>
      <c r="AH226" s="28">
        <f t="shared" si="29"/>
        <v>9.5372549019607877</v>
      </c>
      <c r="AI226" s="28">
        <f>AF226*附件!$C$32+AG226*附件!$C$33+AH226*附件!$C$34</f>
        <v>17.16705882352942</v>
      </c>
      <c r="AJ226" s="28">
        <f>AF226*附件!$C$37+AG226*附件!$C$38+AH226*附件!$C$39</f>
        <v>20.028235294117653</v>
      </c>
      <c r="AK226" s="28">
        <f>AF226*附件!$C$42+AG226*附件!$C$43+AH226*附件!$C$44</f>
        <v>14.305882352941182</v>
      </c>
    </row>
    <row r="227" spans="1:37" ht="23.25" customHeight="1" x14ac:dyDescent="0.2">
      <c r="A227" s="22">
        <v>24300</v>
      </c>
      <c r="B227" s="29" t="s">
        <v>974</v>
      </c>
      <c r="C227" s="1" t="s">
        <v>921</v>
      </c>
      <c r="D227" s="1" t="s">
        <v>920</v>
      </c>
      <c r="E227" s="1">
        <v>10</v>
      </c>
      <c r="F227" s="1">
        <v>51</v>
      </c>
      <c r="G227" s="1">
        <v>128</v>
      </c>
      <c r="H227" s="1">
        <v>2</v>
      </c>
      <c r="I227" s="1">
        <v>24.28</v>
      </c>
      <c r="J227" s="1">
        <v>19.62</v>
      </c>
      <c r="K227" s="1">
        <v>80</v>
      </c>
      <c r="L227" s="1">
        <v>0</v>
      </c>
      <c r="M227" s="1">
        <v>25</v>
      </c>
      <c r="N227" s="1">
        <v>0</v>
      </c>
      <c r="O227" s="1" t="s">
        <v>40</v>
      </c>
      <c r="P227" s="1">
        <v>50</v>
      </c>
      <c r="Q227" s="1" t="s">
        <v>21</v>
      </c>
      <c r="R227" s="1">
        <v>110</v>
      </c>
      <c r="S227" s="1">
        <v>110</v>
      </c>
      <c r="T227" s="1">
        <v>0</v>
      </c>
      <c r="U227" s="1">
        <v>1.4</v>
      </c>
      <c r="V227" s="1">
        <v>1.1000000000000001</v>
      </c>
      <c r="W227" s="1">
        <v>0.9</v>
      </c>
      <c r="X227" s="1" t="s">
        <v>1146</v>
      </c>
      <c r="Y227" s="1"/>
      <c r="Z227" s="1"/>
      <c r="AA227" s="1"/>
      <c r="AB227" s="28">
        <f>_xlfn.IFNA(VLOOKUP(D227,附件!$B$19:$C$21,2,FALSE)+附件!$C$23,0)+T227+J227*((200/(附件!$C$25+100))^0.5)</f>
        <v>19.62</v>
      </c>
      <c r="AC227" s="28">
        <f t="shared" si="24"/>
        <v>13.047910295616717</v>
      </c>
      <c r="AD227" s="28">
        <f t="shared" si="25"/>
        <v>14.352701325178389</v>
      </c>
      <c r="AE227" s="28">
        <f t="shared" si="26"/>
        <v>281.60000000000002</v>
      </c>
      <c r="AF227" s="28">
        <f t="shared" si="27"/>
        <v>20.093781855249745</v>
      </c>
      <c r="AG227" s="28">
        <f t="shared" si="28"/>
        <v>15.787971457696228</v>
      </c>
      <c r="AH227" s="28">
        <f t="shared" si="29"/>
        <v>12.917431192660549</v>
      </c>
      <c r="AI227" s="28">
        <f>AF227*附件!$C$32+AG227*附件!$C$33+AH227*附件!$C$34</f>
        <v>16.218552497451579</v>
      </c>
      <c r="AJ227" s="28">
        <f>AF227*附件!$C$37+AG227*附件!$C$38+AH227*附件!$C$39</f>
        <v>17.653822629969419</v>
      </c>
      <c r="AK227" s="28">
        <f>AF227*附件!$C$42+AG227*附件!$C$43+AH227*附件!$C$44</f>
        <v>14.78328236493374</v>
      </c>
    </row>
    <row r="228" spans="1:37" ht="23.25" customHeight="1" x14ac:dyDescent="0.2">
      <c r="A228" s="22">
        <v>34200</v>
      </c>
      <c r="B228" s="29" t="s">
        <v>1002</v>
      </c>
      <c r="C228" s="1" t="s">
        <v>947</v>
      </c>
      <c r="D228" s="1" t="s">
        <v>920</v>
      </c>
      <c r="E228" s="1">
        <v>13</v>
      </c>
      <c r="F228" s="1">
        <v>72</v>
      </c>
      <c r="G228" s="1">
        <v>216</v>
      </c>
      <c r="H228" s="1">
        <v>3</v>
      </c>
      <c r="I228" s="1">
        <v>36.56</v>
      </c>
      <c r="J228" s="1">
        <v>31</v>
      </c>
      <c r="K228" s="1">
        <v>80</v>
      </c>
      <c r="L228" s="1">
        <v>0</v>
      </c>
      <c r="M228" s="1">
        <v>70</v>
      </c>
      <c r="N228" s="1">
        <v>0</v>
      </c>
      <c r="O228" s="1" t="s">
        <v>40</v>
      </c>
      <c r="P228" s="1">
        <v>50</v>
      </c>
      <c r="Q228" s="1" t="s">
        <v>45</v>
      </c>
      <c r="R228" s="1">
        <v>105</v>
      </c>
      <c r="S228" s="1">
        <v>124</v>
      </c>
      <c r="T228" s="1">
        <v>0</v>
      </c>
      <c r="U228" s="1">
        <v>0.45</v>
      </c>
      <c r="V228" s="1">
        <v>1.3</v>
      </c>
      <c r="W228" s="1">
        <v>1.1000000000000001</v>
      </c>
      <c r="X228" s="1" t="s">
        <v>1152</v>
      </c>
      <c r="Y228" s="1"/>
      <c r="Z228" s="1"/>
      <c r="AA228" s="1"/>
      <c r="AB228" s="28">
        <f>_xlfn.IFNA(VLOOKUP(D228,附件!$B$19:$C$21,2,FALSE)+附件!$C$23,0)+T228+J228*((200/(附件!$C$25+100))^0.5)</f>
        <v>31</v>
      </c>
      <c r="AC228" s="28">
        <f t="shared" si="24"/>
        <v>20.903225806451612</v>
      </c>
      <c r="AD228" s="28">
        <f t="shared" si="25"/>
        <v>25.92</v>
      </c>
      <c r="AE228" s="28">
        <f t="shared" si="26"/>
        <v>803.52</v>
      </c>
      <c r="AF228" s="28">
        <f t="shared" si="27"/>
        <v>11.664000000000001</v>
      </c>
      <c r="AG228" s="28">
        <f t="shared" si="28"/>
        <v>33.696000000000005</v>
      </c>
      <c r="AH228" s="28">
        <f t="shared" si="29"/>
        <v>28.512000000000004</v>
      </c>
      <c r="AI228" s="28">
        <f>AF228*附件!$C$32+AG228*附件!$C$33+AH228*附件!$C$34</f>
        <v>25.531200000000005</v>
      </c>
      <c r="AJ228" s="28">
        <f>AF228*附件!$C$37+AG228*附件!$C$38+AH228*附件!$C$39</f>
        <v>22.1616</v>
      </c>
      <c r="AK228" s="28">
        <f>AF228*附件!$C$42+AG228*附件!$C$43+AH228*附件!$C$44</f>
        <v>28.900800000000004</v>
      </c>
    </row>
    <row r="229" spans="1:37" ht="23.25" customHeight="1" x14ac:dyDescent="0.2">
      <c r="A229" s="22">
        <v>34200</v>
      </c>
      <c r="B229" s="29" t="s">
        <v>1075</v>
      </c>
      <c r="C229" s="1" t="s">
        <v>947</v>
      </c>
      <c r="D229" s="1" t="s">
        <v>920</v>
      </c>
      <c r="E229" s="1">
        <v>13</v>
      </c>
      <c r="F229" s="1">
        <v>72</v>
      </c>
      <c r="G229" s="1">
        <v>216</v>
      </c>
      <c r="H229" s="1">
        <v>3</v>
      </c>
      <c r="I229" s="1">
        <v>36.56</v>
      </c>
      <c r="J229" s="1">
        <v>31</v>
      </c>
      <c r="K229" s="1">
        <v>80</v>
      </c>
      <c r="L229" s="1">
        <v>0</v>
      </c>
      <c r="M229" s="1">
        <v>70</v>
      </c>
      <c r="N229" s="1">
        <v>0</v>
      </c>
      <c r="O229" s="1" t="s">
        <v>40</v>
      </c>
      <c r="P229" s="1">
        <v>50</v>
      </c>
      <c r="Q229" s="1" t="s">
        <v>45</v>
      </c>
      <c r="R229" s="1">
        <v>105</v>
      </c>
      <c r="S229" s="1">
        <v>105</v>
      </c>
      <c r="T229" s="1">
        <v>0</v>
      </c>
      <c r="U229" s="1">
        <v>0.45</v>
      </c>
      <c r="V229" s="1">
        <v>1.3</v>
      </c>
      <c r="W229" s="1">
        <v>1.1000000000000001</v>
      </c>
      <c r="X229" s="1" t="s">
        <v>1152</v>
      </c>
      <c r="Y229" s="1"/>
      <c r="Z229" s="1"/>
      <c r="AA229" s="1"/>
      <c r="AB229" s="28">
        <f>_xlfn.IFNA(VLOOKUP(D229,附件!$B$19:$C$21,2,FALSE)+附件!$C$23,0)+T229+J229*((200/(附件!$C$25+100))^0.5)</f>
        <v>31</v>
      </c>
      <c r="AC229" s="28">
        <f t="shared" si="24"/>
        <v>20.903225806451612</v>
      </c>
      <c r="AD229" s="28">
        <f t="shared" si="25"/>
        <v>21.948387096774191</v>
      </c>
      <c r="AE229" s="28">
        <f t="shared" si="26"/>
        <v>680.4</v>
      </c>
      <c r="AF229" s="28">
        <f t="shared" si="27"/>
        <v>9.8767741935483855</v>
      </c>
      <c r="AG229" s="28">
        <f t="shared" si="28"/>
        <v>28.53290322580645</v>
      </c>
      <c r="AH229" s="28">
        <f t="shared" si="29"/>
        <v>24.143225806451611</v>
      </c>
      <c r="AI229" s="28">
        <f>AF229*附件!$C$32+AG229*附件!$C$33+AH229*附件!$C$34</f>
        <v>21.61916129032258</v>
      </c>
      <c r="AJ229" s="28">
        <f>AF229*附件!$C$37+AG229*附件!$C$38+AH229*附件!$C$39</f>
        <v>18.765870967741936</v>
      </c>
      <c r="AK229" s="28">
        <f>AF229*附件!$C$42+AG229*附件!$C$43+AH229*附件!$C$44</f>
        <v>24.472451612903225</v>
      </c>
    </row>
    <row r="230" spans="1:37" ht="23.25" customHeight="1" x14ac:dyDescent="0.2">
      <c r="A230" s="22">
        <v>14200</v>
      </c>
      <c r="B230" s="29" t="s">
        <v>975</v>
      </c>
      <c r="C230" s="1" t="s">
        <v>921</v>
      </c>
      <c r="D230" s="1" t="s">
        <v>920</v>
      </c>
      <c r="E230" s="1">
        <v>11</v>
      </c>
      <c r="F230" s="1">
        <v>58</v>
      </c>
      <c r="G230" s="1">
        <v>154</v>
      </c>
      <c r="H230" s="1">
        <v>2</v>
      </c>
      <c r="I230" s="1">
        <v>25.14</v>
      </c>
      <c r="J230" s="1">
        <v>21.15</v>
      </c>
      <c r="K230" s="1">
        <v>80</v>
      </c>
      <c r="L230" s="1">
        <v>0</v>
      </c>
      <c r="M230" s="1">
        <v>25</v>
      </c>
      <c r="N230" s="1">
        <v>0</v>
      </c>
      <c r="O230" s="1" t="s">
        <v>40</v>
      </c>
      <c r="P230" s="1">
        <v>50</v>
      </c>
      <c r="Q230" s="1" t="s">
        <v>45</v>
      </c>
      <c r="R230" s="1">
        <v>110</v>
      </c>
      <c r="S230" s="1">
        <v>114</v>
      </c>
      <c r="T230" s="1">
        <v>0</v>
      </c>
      <c r="U230" s="1">
        <v>0.45</v>
      </c>
      <c r="V230" s="1">
        <v>1.3</v>
      </c>
      <c r="W230" s="1">
        <v>1.1000000000000001</v>
      </c>
      <c r="X230" s="1" t="s">
        <v>1147</v>
      </c>
      <c r="Y230" s="1"/>
      <c r="Z230" s="1"/>
      <c r="AA230" s="1"/>
      <c r="AB230" s="28">
        <f>_xlfn.IFNA(VLOOKUP(D230,附件!$B$19:$C$21,2,FALSE)+附件!$C$23,0)+T230+J230*((200/(附件!$C$25+100))^0.5)</f>
        <v>21.15</v>
      </c>
      <c r="AC230" s="28">
        <f t="shared" si="24"/>
        <v>14.562647754137117</v>
      </c>
      <c r="AD230" s="28">
        <f t="shared" si="25"/>
        <v>16.601418439716312</v>
      </c>
      <c r="AE230" s="28">
        <f t="shared" si="26"/>
        <v>351.12</v>
      </c>
      <c r="AF230" s="28">
        <f t="shared" si="27"/>
        <v>7.4706382978723402</v>
      </c>
      <c r="AG230" s="28">
        <f t="shared" si="28"/>
        <v>21.581843971631205</v>
      </c>
      <c r="AH230" s="28">
        <f t="shared" si="29"/>
        <v>18.261560283687945</v>
      </c>
      <c r="AI230" s="28">
        <f>AF230*附件!$C$32+AG230*附件!$C$33+AH230*附件!$C$34</f>
        <v>16.352397163120568</v>
      </c>
      <c r="AJ230" s="28">
        <f>AF230*附件!$C$37+AG230*附件!$C$38+AH230*附件!$C$39</f>
        <v>14.194212765957447</v>
      </c>
      <c r="AK230" s="28">
        <f>AF230*附件!$C$42+AG230*附件!$C$43+AH230*附件!$C$44</f>
        <v>18.51058156028369</v>
      </c>
    </row>
    <row r="231" spans="1:37" ht="23.25" customHeight="1" x14ac:dyDescent="0.2">
      <c r="A231" s="22">
        <v>14200</v>
      </c>
      <c r="B231" s="29" t="s">
        <v>1076</v>
      </c>
      <c r="C231" s="1" t="s">
        <v>921</v>
      </c>
      <c r="D231" s="1" t="s">
        <v>920</v>
      </c>
      <c r="E231" s="1">
        <v>11</v>
      </c>
      <c r="F231" s="1">
        <v>58</v>
      </c>
      <c r="G231" s="1">
        <v>154</v>
      </c>
      <c r="H231" s="1">
        <v>2</v>
      </c>
      <c r="I231" s="1">
        <v>25.14</v>
      </c>
      <c r="J231" s="1">
        <v>21.15</v>
      </c>
      <c r="K231" s="1">
        <v>80</v>
      </c>
      <c r="L231" s="1">
        <v>0</v>
      </c>
      <c r="M231" s="1">
        <v>25</v>
      </c>
      <c r="N231" s="1">
        <v>0</v>
      </c>
      <c r="O231" s="1" t="s">
        <v>40</v>
      </c>
      <c r="P231" s="1">
        <v>50</v>
      </c>
      <c r="Q231" s="1" t="s">
        <v>45</v>
      </c>
      <c r="R231" s="1">
        <v>110</v>
      </c>
      <c r="S231" s="1">
        <v>110</v>
      </c>
      <c r="T231" s="1">
        <v>0</v>
      </c>
      <c r="U231" s="1">
        <v>0.45</v>
      </c>
      <c r="V231" s="1">
        <v>1.3</v>
      </c>
      <c r="W231" s="1">
        <v>1.1000000000000001</v>
      </c>
      <c r="X231" s="1" t="s">
        <v>1147</v>
      </c>
      <c r="Y231" s="1"/>
      <c r="Z231" s="1"/>
      <c r="AA231" s="1"/>
      <c r="AB231" s="28">
        <f>_xlfn.IFNA(VLOOKUP(D231,附件!$B$19:$C$21,2,FALSE)+附件!$C$23,0)+T231+J231*((200/(附件!$C$25+100))^0.5)</f>
        <v>21.15</v>
      </c>
      <c r="AC231" s="28">
        <f t="shared" si="24"/>
        <v>14.562647754137117</v>
      </c>
      <c r="AD231" s="28">
        <f t="shared" si="25"/>
        <v>16.018912529550832</v>
      </c>
      <c r="AE231" s="28">
        <f t="shared" si="26"/>
        <v>338.8</v>
      </c>
      <c r="AF231" s="28">
        <f t="shared" si="27"/>
        <v>7.2085106382978745</v>
      </c>
      <c r="AG231" s="28">
        <f t="shared" si="28"/>
        <v>20.824586288416082</v>
      </c>
      <c r="AH231" s="28">
        <f t="shared" si="29"/>
        <v>17.620803782505917</v>
      </c>
      <c r="AI231" s="28">
        <f>AF231*附件!$C$32+AG231*附件!$C$33+AH231*附件!$C$34</f>
        <v>15.778628841607571</v>
      </c>
      <c r="AJ231" s="28">
        <f>AF231*附件!$C$37+AG231*附件!$C$38+AH231*附件!$C$39</f>
        <v>13.696170212765963</v>
      </c>
      <c r="AK231" s="28">
        <f>AF231*附件!$C$42+AG231*附件!$C$43+AH231*附件!$C$44</f>
        <v>17.861087470449178</v>
      </c>
    </row>
    <row r="232" spans="1:37" ht="23.25" customHeight="1" x14ac:dyDescent="0.2">
      <c r="A232" s="22">
        <v>24300</v>
      </c>
      <c r="B232" s="29" t="s">
        <v>976</v>
      </c>
      <c r="C232" s="1" t="s">
        <v>923</v>
      </c>
      <c r="D232" s="1" t="s">
        <v>920</v>
      </c>
      <c r="E232" s="1">
        <v>13</v>
      </c>
      <c r="F232" s="1">
        <v>56</v>
      </c>
      <c r="G232" s="1">
        <v>133</v>
      </c>
      <c r="H232" s="1">
        <v>2</v>
      </c>
      <c r="I232" s="1">
        <v>22.28</v>
      </c>
      <c r="J232" s="1">
        <v>17.96</v>
      </c>
      <c r="K232" s="1">
        <v>80</v>
      </c>
      <c r="L232" s="1">
        <v>0</v>
      </c>
      <c r="M232" s="1">
        <v>45</v>
      </c>
      <c r="N232" s="1">
        <v>0</v>
      </c>
      <c r="O232" s="1" t="s">
        <v>40</v>
      </c>
      <c r="P232" s="1">
        <v>50</v>
      </c>
      <c r="Q232" s="1" t="s">
        <v>21</v>
      </c>
      <c r="R232" s="1">
        <v>110</v>
      </c>
      <c r="S232" s="1">
        <v>130</v>
      </c>
      <c r="T232" s="1">
        <v>0</v>
      </c>
      <c r="U232" s="1">
        <v>1.4</v>
      </c>
      <c r="V232" s="1">
        <v>1.1000000000000001</v>
      </c>
      <c r="W232" s="1">
        <v>0.9</v>
      </c>
      <c r="X232" s="1" t="s">
        <v>1146</v>
      </c>
      <c r="Y232" s="1"/>
      <c r="Z232" s="1"/>
      <c r="AA232" s="1"/>
      <c r="AB232" s="28">
        <f>_xlfn.IFNA(VLOOKUP(D232,附件!$B$19:$C$21,2,FALSE)+附件!$C$23,0)+T232+J232*((200/(附件!$C$25+100))^0.5)</f>
        <v>17.96</v>
      </c>
      <c r="AC232" s="28">
        <f t="shared" si="24"/>
        <v>14.810690423162583</v>
      </c>
      <c r="AD232" s="28">
        <f t="shared" si="25"/>
        <v>19.253897550111358</v>
      </c>
      <c r="AE232" s="28">
        <f t="shared" si="26"/>
        <v>345.8</v>
      </c>
      <c r="AF232" s="28">
        <f t="shared" si="27"/>
        <v>26.955456570155899</v>
      </c>
      <c r="AG232" s="28">
        <f t="shared" si="28"/>
        <v>21.179287305122497</v>
      </c>
      <c r="AH232" s="28">
        <f t="shared" si="29"/>
        <v>17.328507795100222</v>
      </c>
      <c r="AI232" s="28">
        <f>AF232*附件!$C$32+AG232*附件!$C$33+AH232*附件!$C$34</f>
        <v>21.756904231625835</v>
      </c>
      <c r="AJ232" s="28">
        <f>AF232*附件!$C$37+AG232*附件!$C$38+AH232*附件!$C$39</f>
        <v>23.682293986636971</v>
      </c>
      <c r="AK232" s="28">
        <f>AF232*附件!$C$42+AG232*附件!$C$43+AH232*附件!$C$44</f>
        <v>19.8315144766147</v>
      </c>
    </row>
    <row r="233" spans="1:37" ht="23.25" customHeight="1" x14ac:dyDescent="0.2">
      <c r="A233" s="22">
        <v>24300</v>
      </c>
      <c r="B233" s="29" t="s">
        <v>1077</v>
      </c>
      <c r="C233" s="1" t="s">
        <v>923</v>
      </c>
      <c r="D233" s="1" t="s">
        <v>920</v>
      </c>
      <c r="E233" s="1">
        <v>13</v>
      </c>
      <c r="F233" s="1">
        <v>56</v>
      </c>
      <c r="G233" s="1">
        <v>133</v>
      </c>
      <c r="H233" s="1">
        <v>2</v>
      </c>
      <c r="I233" s="1">
        <v>22.28</v>
      </c>
      <c r="J233" s="1">
        <v>17.96</v>
      </c>
      <c r="K233" s="1">
        <v>80</v>
      </c>
      <c r="L233" s="1">
        <v>0</v>
      </c>
      <c r="M233" s="1">
        <v>45</v>
      </c>
      <c r="N233" s="1">
        <v>0</v>
      </c>
      <c r="O233" s="1" t="s">
        <v>40</v>
      </c>
      <c r="P233" s="1">
        <v>50</v>
      </c>
      <c r="Q233" s="1" t="s">
        <v>21</v>
      </c>
      <c r="R233" s="1">
        <v>110</v>
      </c>
      <c r="S233" s="1">
        <v>110</v>
      </c>
      <c r="T233" s="1">
        <v>0</v>
      </c>
      <c r="U233" s="1">
        <v>1.4</v>
      </c>
      <c r="V233" s="1">
        <v>1.1000000000000001</v>
      </c>
      <c r="W233" s="1">
        <v>0.9</v>
      </c>
      <c r="X233" s="1" t="s">
        <v>1146</v>
      </c>
      <c r="Y233" s="1"/>
      <c r="Z233" s="1"/>
      <c r="AA233" s="1"/>
      <c r="AB233" s="28">
        <f>_xlfn.IFNA(VLOOKUP(D233,附件!$B$19:$C$21,2,FALSE)+附件!$C$23,0)+T233+J233*((200/(附件!$C$25+100))^0.5)</f>
        <v>17.96</v>
      </c>
      <c r="AC233" s="28">
        <f t="shared" si="24"/>
        <v>14.810690423162583</v>
      </c>
      <c r="AD233" s="28">
        <f t="shared" si="25"/>
        <v>16.291759465478844</v>
      </c>
      <c r="AE233" s="28">
        <f t="shared" si="26"/>
        <v>292.60000000000002</v>
      </c>
      <c r="AF233" s="28">
        <f t="shared" si="27"/>
        <v>22.808463251670378</v>
      </c>
      <c r="AG233" s="28">
        <f t="shared" si="28"/>
        <v>17.920935412026729</v>
      </c>
      <c r="AH233" s="28">
        <f t="shared" si="29"/>
        <v>14.66258351893096</v>
      </c>
      <c r="AI233" s="28">
        <f>AF233*附件!$C$32+AG233*附件!$C$33+AH233*附件!$C$34</f>
        <v>18.409688195991095</v>
      </c>
      <c r="AJ233" s="28">
        <f>AF233*附件!$C$37+AG233*附件!$C$38+AH233*附件!$C$39</f>
        <v>20.038864142538976</v>
      </c>
      <c r="AK233" s="28">
        <f>AF233*附件!$C$42+AG233*附件!$C$43+AH233*附件!$C$44</f>
        <v>16.780512249443209</v>
      </c>
    </row>
    <row r="234" spans="1:37" ht="23.25" customHeight="1" x14ac:dyDescent="0.2">
      <c r="A234" s="22">
        <v>44000</v>
      </c>
      <c r="B234" s="29" t="s">
        <v>48</v>
      </c>
      <c r="C234" s="1" t="s">
        <v>916</v>
      </c>
      <c r="D234" s="1" t="s">
        <v>920</v>
      </c>
      <c r="E234" s="1">
        <v>6</v>
      </c>
      <c r="F234" s="1">
        <v>37</v>
      </c>
      <c r="G234" s="1">
        <v>64</v>
      </c>
      <c r="H234" s="1">
        <v>3</v>
      </c>
      <c r="I234" s="1">
        <v>23.28</v>
      </c>
      <c r="J234" s="1">
        <v>19.89</v>
      </c>
      <c r="K234" s="1">
        <v>80</v>
      </c>
      <c r="L234" s="1">
        <v>0</v>
      </c>
      <c r="M234" s="1">
        <v>12</v>
      </c>
      <c r="N234" s="1">
        <v>0</v>
      </c>
      <c r="O234" s="1" t="s">
        <v>40</v>
      </c>
      <c r="P234" s="1">
        <v>50</v>
      </c>
      <c r="Q234" s="1" t="s">
        <v>15</v>
      </c>
      <c r="R234" s="1">
        <v>105</v>
      </c>
      <c r="S234" s="1">
        <v>105</v>
      </c>
      <c r="T234" s="1">
        <v>0</v>
      </c>
      <c r="U234" s="1">
        <v>0.7</v>
      </c>
      <c r="V234" s="1">
        <v>1</v>
      </c>
      <c r="W234" s="1">
        <v>0.9</v>
      </c>
      <c r="X234" s="1" t="s">
        <v>1151</v>
      </c>
      <c r="Y234" s="1"/>
      <c r="Z234" s="1"/>
      <c r="AA234" s="1"/>
      <c r="AB234" s="28">
        <f>_xlfn.IFNA(VLOOKUP(D234,附件!$B$19:$C$21,2,FALSE)+附件!$C$23,0)+T234+J234*((200/(附件!$C$25+100))^0.5)</f>
        <v>19.89</v>
      </c>
      <c r="AC234" s="28">
        <f t="shared" si="24"/>
        <v>9.653092006033182</v>
      </c>
      <c r="AD234" s="28">
        <f t="shared" si="25"/>
        <v>10.135746606334841</v>
      </c>
      <c r="AE234" s="28">
        <f t="shared" si="26"/>
        <v>201.6</v>
      </c>
      <c r="AF234" s="28">
        <f t="shared" si="27"/>
        <v>7.0950226244343879</v>
      </c>
      <c r="AG234" s="28">
        <f t="shared" si="28"/>
        <v>10.135746606334841</v>
      </c>
      <c r="AH234" s="28">
        <f t="shared" si="29"/>
        <v>9.122171945701357</v>
      </c>
      <c r="AI234" s="28">
        <f>AF234*附件!$C$32+AG234*附件!$C$33+AH234*附件!$C$34</f>
        <v>8.9194570135746591</v>
      </c>
      <c r="AJ234" s="28">
        <f>AF234*附件!$C$37+AG234*附件!$C$38+AH234*附件!$C$39</f>
        <v>8.5140271493212669</v>
      </c>
      <c r="AK234" s="28">
        <f>AF234*附件!$C$42+AG234*附件!$C$43+AH234*附件!$C$44</f>
        <v>9.3248868778280531</v>
      </c>
    </row>
    <row r="235" spans="1:37" ht="23.25" customHeight="1" x14ac:dyDescent="0.2">
      <c r="A235" s="22">
        <v>7100</v>
      </c>
      <c r="B235" s="29" t="s">
        <v>977</v>
      </c>
      <c r="C235" s="1" t="s">
        <v>916</v>
      </c>
      <c r="D235" s="1" t="s">
        <v>925</v>
      </c>
      <c r="E235" s="1">
        <v>7</v>
      </c>
      <c r="F235" s="1">
        <v>18</v>
      </c>
      <c r="G235" s="1">
        <v>32</v>
      </c>
      <c r="H235" s="1">
        <v>3</v>
      </c>
      <c r="I235" s="1">
        <v>2.69</v>
      </c>
      <c r="J235" s="1">
        <v>2.29</v>
      </c>
      <c r="K235" s="1">
        <v>55</v>
      </c>
      <c r="L235" s="1">
        <v>40</v>
      </c>
      <c r="M235" s="1">
        <v>12</v>
      </c>
      <c r="N235" s="1">
        <v>0</v>
      </c>
      <c r="O235" s="1" t="s">
        <v>65</v>
      </c>
      <c r="P235" s="1">
        <v>120</v>
      </c>
      <c r="Q235" s="1" t="s">
        <v>15</v>
      </c>
      <c r="R235" s="1">
        <v>110</v>
      </c>
      <c r="S235" s="1">
        <v>114</v>
      </c>
      <c r="T235" s="1">
        <v>0.4</v>
      </c>
      <c r="U235" s="1">
        <v>1</v>
      </c>
      <c r="V235" s="1">
        <v>0.75</v>
      </c>
      <c r="W235" s="1">
        <v>0.4</v>
      </c>
      <c r="X235" s="1" t="s">
        <v>1153</v>
      </c>
      <c r="Y235" s="1"/>
      <c r="Z235" s="1"/>
      <c r="AA235" s="1"/>
      <c r="AB235" s="28">
        <f>_xlfn.IFNA(VLOOKUP(D235,附件!$B$19:$C$21,2,FALSE)+附件!$C$23,0)+T235+J235*((200/(附件!$C$25+100))^0.5)</f>
        <v>2.97</v>
      </c>
      <c r="AC235" s="28">
        <f t="shared" si="24"/>
        <v>32.323232323232318</v>
      </c>
      <c r="AD235" s="28">
        <f t="shared" si="25"/>
        <v>36.848484848484844</v>
      </c>
      <c r="AE235" s="28">
        <f t="shared" si="26"/>
        <v>109.44</v>
      </c>
      <c r="AF235" s="28">
        <f t="shared" si="27"/>
        <v>36.848484848484844</v>
      </c>
      <c r="AG235" s="28">
        <f t="shared" si="28"/>
        <v>27.636363636363633</v>
      </c>
      <c r="AH235" s="28">
        <f t="shared" si="29"/>
        <v>14.739393939393938</v>
      </c>
      <c r="AI235" s="28">
        <f>AF235*附件!$C$32+AG235*附件!$C$33+AH235*附件!$C$34</f>
        <v>26.530909090909091</v>
      </c>
      <c r="AJ235" s="28">
        <f>AF235*附件!$C$37+AG235*附件!$C$38+AH235*附件!$C$39</f>
        <v>30.95272727272727</v>
      </c>
      <c r="AK235" s="28">
        <f>AF235*附件!$C$42+AG235*附件!$C$43+AH235*附件!$C$44</f>
        <v>22.109090909090909</v>
      </c>
    </row>
    <row r="236" spans="1:37" ht="23.25" customHeight="1" x14ac:dyDescent="0.2">
      <c r="A236" s="22">
        <v>50100</v>
      </c>
      <c r="B236" s="29" t="s">
        <v>26</v>
      </c>
      <c r="C236" s="1" t="s">
        <v>916</v>
      </c>
      <c r="D236" s="1" t="s">
        <v>917</v>
      </c>
      <c r="E236" s="1">
        <v>6</v>
      </c>
      <c r="F236" s="1">
        <v>4</v>
      </c>
      <c r="G236" s="1">
        <v>9</v>
      </c>
      <c r="H236" s="1">
        <v>5</v>
      </c>
      <c r="I236" s="1">
        <v>2.2599999999999998</v>
      </c>
      <c r="J236" s="1">
        <v>2.02</v>
      </c>
      <c r="K236" s="1">
        <v>50</v>
      </c>
      <c r="L236" s="1">
        <v>15</v>
      </c>
      <c r="M236" s="1">
        <v>12</v>
      </c>
      <c r="N236" s="1">
        <v>0</v>
      </c>
      <c r="O236" s="1" t="s">
        <v>14</v>
      </c>
      <c r="P236" s="1">
        <v>360</v>
      </c>
      <c r="Q236" s="1" t="s">
        <v>15</v>
      </c>
      <c r="R236" s="1">
        <v>110</v>
      </c>
      <c r="S236" s="1">
        <v>110</v>
      </c>
      <c r="T236" s="1">
        <v>0.2</v>
      </c>
      <c r="U236" s="1">
        <v>1</v>
      </c>
      <c r="V236" s="1">
        <v>0.5</v>
      </c>
      <c r="W236" s="1">
        <v>0.2</v>
      </c>
      <c r="X236" s="1" t="s">
        <v>1150</v>
      </c>
      <c r="Y236" s="1"/>
      <c r="Z236" s="1"/>
      <c r="AA236" s="1"/>
      <c r="AB236" s="28">
        <f>_xlfn.IFNA(VLOOKUP(D236,附件!$B$19:$C$21,2,FALSE)+附件!$C$23,0)+T236+J236*((200/(附件!$C$25+100))^0.5)</f>
        <v>2.48</v>
      </c>
      <c r="AC236" s="28">
        <f t="shared" si="24"/>
        <v>18.14516129032258</v>
      </c>
      <c r="AD236" s="28">
        <f t="shared" si="25"/>
        <v>19.95967741935484</v>
      </c>
      <c r="AE236" s="28">
        <f t="shared" si="26"/>
        <v>49.5</v>
      </c>
      <c r="AF236" s="28">
        <f t="shared" si="27"/>
        <v>19.95967741935484</v>
      </c>
      <c r="AG236" s="28">
        <f t="shared" si="28"/>
        <v>9.9798387096774199</v>
      </c>
      <c r="AH236" s="28">
        <f t="shared" si="29"/>
        <v>3.991935483870968</v>
      </c>
      <c r="AI236" s="28">
        <f>AF236*附件!$C$32+AG236*附件!$C$33+AH236*附件!$C$34</f>
        <v>11.17741935483871</v>
      </c>
      <c r="AJ236" s="28">
        <f>AF236*附件!$C$37+AG236*附件!$C$38+AH236*附件!$C$39</f>
        <v>14.370967741935484</v>
      </c>
      <c r="AK236" s="28">
        <f>AF236*附件!$C$42+AG236*附件!$C$43+AH236*附件!$C$44</f>
        <v>7.9838709677419359</v>
      </c>
    </row>
    <row r="237" spans="1:37" ht="23.25" customHeight="1" x14ac:dyDescent="0.2">
      <c r="A237" s="22">
        <v>50100</v>
      </c>
      <c r="B237" s="29" t="s">
        <v>28</v>
      </c>
      <c r="C237" s="1" t="s">
        <v>923</v>
      </c>
      <c r="D237" s="1" t="s">
        <v>917</v>
      </c>
      <c r="E237" s="1">
        <v>13</v>
      </c>
      <c r="F237" s="1">
        <v>5</v>
      </c>
      <c r="G237" s="1">
        <v>15</v>
      </c>
      <c r="H237" s="1">
        <v>5</v>
      </c>
      <c r="I237" s="1">
        <v>2</v>
      </c>
      <c r="J237" s="1">
        <v>1.6</v>
      </c>
      <c r="K237" s="1">
        <v>50</v>
      </c>
      <c r="L237" s="1">
        <v>15</v>
      </c>
      <c r="M237" s="1">
        <v>35</v>
      </c>
      <c r="N237" s="1">
        <v>0</v>
      </c>
      <c r="O237" s="1" t="s">
        <v>14</v>
      </c>
      <c r="P237" s="1">
        <v>360</v>
      </c>
      <c r="Q237" s="1" t="s">
        <v>21</v>
      </c>
      <c r="R237" s="1">
        <v>110</v>
      </c>
      <c r="S237" s="1">
        <v>130</v>
      </c>
      <c r="T237" s="1">
        <v>0.2</v>
      </c>
      <c r="U237" s="1">
        <v>1.2</v>
      </c>
      <c r="V237" s="1">
        <v>0.6</v>
      </c>
      <c r="W237" s="1">
        <v>0.6</v>
      </c>
      <c r="X237" s="1" t="s">
        <v>1150</v>
      </c>
      <c r="Y237" s="1"/>
      <c r="Z237" s="1"/>
      <c r="AA237" s="1"/>
      <c r="AB237" s="28">
        <f>_xlfn.IFNA(VLOOKUP(D237,附件!$B$19:$C$21,2,FALSE)+附件!$C$23,0)+T237+J237*((200/(附件!$C$25+100))^0.5)</f>
        <v>2.06</v>
      </c>
      <c r="AC237" s="28">
        <f t="shared" si="24"/>
        <v>36.407766990291265</v>
      </c>
      <c r="AD237" s="28">
        <f t="shared" si="25"/>
        <v>47.330097087378647</v>
      </c>
      <c r="AE237" s="28">
        <f t="shared" si="26"/>
        <v>97.5</v>
      </c>
      <c r="AF237" s="28">
        <f t="shared" si="27"/>
        <v>56.796116504854375</v>
      </c>
      <c r="AG237" s="28">
        <f t="shared" si="28"/>
        <v>28.398058252427187</v>
      </c>
      <c r="AH237" s="28">
        <f t="shared" si="29"/>
        <v>28.398058252427187</v>
      </c>
      <c r="AI237" s="28">
        <f>AF237*附件!$C$32+AG237*附件!$C$33+AH237*附件!$C$34</f>
        <v>36.917475728155345</v>
      </c>
      <c r="AJ237" s="28">
        <f>AF237*附件!$C$37+AG237*附件!$C$38+AH237*附件!$C$39</f>
        <v>42.597087378640779</v>
      </c>
      <c r="AK237" s="28">
        <f>AF237*附件!$C$42+AG237*附件!$C$43+AH237*附件!$C$44</f>
        <v>31.237864077669904</v>
      </c>
    </row>
    <row r="238" spans="1:37" ht="23.25" customHeight="1" x14ac:dyDescent="0.2">
      <c r="A238" s="22">
        <v>50100</v>
      </c>
      <c r="B238" s="29" t="s">
        <v>1078</v>
      </c>
      <c r="C238" s="1" t="s">
        <v>923</v>
      </c>
      <c r="D238" s="1" t="s">
        <v>917</v>
      </c>
      <c r="E238" s="1">
        <v>13</v>
      </c>
      <c r="F238" s="1">
        <v>5</v>
      </c>
      <c r="G238" s="1">
        <v>15</v>
      </c>
      <c r="H238" s="1">
        <v>5</v>
      </c>
      <c r="I238" s="1">
        <v>2</v>
      </c>
      <c r="J238" s="1">
        <v>1.6</v>
      </c>
      <c r="K238" s="1">
        <v>50</v>
      </c>
      <c r="L238" s="1">
        <v>15</v>
      </c>
      <c r="M238" s="1">
        <v>35</v>
      </c>
      <c r="N238" s="1">
        <v>0</v>
      </c>
      <c r="O238" s="1" t="s">
        <v>14</v>
      </c>
      <c r="P238" s="1">
        <v>360</v>
      </c>
      <c r="Q238" s="1" t="s">
        <v>21</v>
      </c>
      <c r="R238" s="1">
        <v>110</v>
      </c>
      <c r="S238" s="1">
        <v>110</v>
      </c>
      <c r="T238" s="1">
        <v>0.2</v>
      </c>
      <c r="U238" s="1">
        <v>1.2</v>
      </c>
      <c r="V238" s="1">
        <v>0.6</v>
      </c>
      <c r="W238" s="1">
        <v>0.6</v>
      </c>
      <c r="X238" s="1" t="s">
        <v>1150</v>
      </c>
      <c r="Y238" s="1"/>
      <c r="Z238" s="1"/>
      <c r="AA238" s="1"/>
      <c r="AB238" s="28">
        <f>_xlfn.IFNA(VLOOKUP(D238,附件!$B$19:$C$21,2,FALSE)+附件!$C$23,0)+T238+J238*((200/(附件!$C$25+100))^0.5)</f>
        <v>2.06</v>
      </c>
      <c r="AC238" s="28">
        <f t="shared" si="24"/>
        <v>36.407766990291265</v>
      </c>
      <c r="AD238" s="28">
        <f t="shared" si="25"/>
        <v>40.04854368932039</v>
      </c>
      <c r="AE238" s="28">
        <f t="shared" si="26"/>
        <v>82.5</v>
      </c>
      <c r="AF238" s="28">
        <f t="shared" si="27"/>
        <v>48.058252427184463</v>
      </c>
      <c r="AG238" s="28">
        <f t="shared" si="28"/>
        <v>24.029126213592232</v>
      </c>
      <c r="AH238" s="28">
        <f t="shared" si="29"/>
        <v>24.029126213592232</v>
      </c>
      <c r="AI238" s="28">
        <f>AF238*附件!$C$32+AG238*附件!$C$33+AH238*附件!$C$34</f>
        <v>31.237864077669901</v>
      </c>
      <c r="AJ238" s="28">
        <f>AF238*附件!$C$37+AG238*附件!$C$38+AH238*附件!$C$39</f>
        <v>36.043689320388346</v>
      </c>
      <c r="AK238" s="28">
        <f>AF238*附件!$C$42+AG238*附件!$C$43+AH238*附件!$C$44</f>
        <v>26.432038834951456</v>
      </c>
    </row>
    <row r="239" spans="1:37" ht="23.25" customHeight="1" x14ac:dyDescent="0.2">
      <c r="A239" s="22">
        <v>12160</v>
      </c>
      <c r="B239" s="29" t="s">
        <v>1003</v>
      </c>
      <c r="C239" s="1" t="s">
        <v>923</v>
      </c>
      <c r="D239" s="1" t="s">
        <v>925</v>
      </c>
      <c r="E239" s="1">
        <v>13</v>
      </c>
      <c r="F239" s="1">
        <v>10</v>
      </c>
      <c r="G239" s="1">
        <v>20</v>
      </c>
      <c r="H239" s="1">
        <v>6</v>
      </c>
      <c r="I239" s="1">
        <v>5.45</v>
      </c>
      <c r="J239" s="1">
        <v>4.58</v>
      </c>
      <c r="K239" s="1">
        <v>55</v>
      </c>
      <c r="L239" s="1">
        <v>20</v>
      </c>
      <c r="M239" s="1">
        <v>45</v>
      </c>
      <c r="N239" s="1">
        <v>0</v>
      </c>
      <c r="O239" s="1" t="s">
        <v>14</v>
      </c>
      <c r="P239" s="1">
        <v>120</v>
      </c>
      <c r="Q239" s="1" t="s">
        <v>21</v>
      </c>
      <c r="R239" s="1">
        <v>105</v>
      </c>
      <c r="S239" s="1">
        <v>124</v>
      </c>
      <c r="T239" s="1">
        <v>0.15</v>
      </c>
      <c r="U239" s="1">
        <v>1.45</v>
      </c>
      <c r="V239" s="1">
        <v>1.05</v>
      </c>
      <c r="W239" s="1">
        <v>0.7</v>
      </c>
      <c r="X239" s="1" t="s">
        <v>1147</v>
      </c>
      <c r="Y239" s="1"/>
      <c r="Z239" s="1"/>
      <c r="AA239" s="1"/>
      <c r="AB239" s="28">
        <f>_xlfn.IFNA(VLOOKUP(D239,附件!$B$19:$C$21,2,FALSE)+附件!$C$23,0)+T239+J239*((200/(附件!$C$25+100))^0.5)</f>
        <v>5.01</v>
      </c>
      <c r="AC239" s="28">
        <f t="shared" si="24"/>
        <v>23.952095808383234</v>
      </c>
      <c r="AD239" s="28">
        <f t="shared" si="25"/>
        <v>29.700598802395213</v>
      </c>
      <c r="AE239" s="28">
        <f t="shared" si="26"/>
        <v>148.80000000000001</v>
      </c>
      <c r="AF239" s="28">
        <f t="shared" si="27"/>
        <v>43.065868263473057</v>
      </c>
      <c r="AG239" s="28">
        <f t="shared" si="28"/>
        <v>31.185628742514975</v>
      </c>
      <c r="AH239" s="28">
        <f t="shared" si="29"/>
        <v>20.790419161676649</v>
      </c>
      <c r="AI239" s="28">
        <f>AF239*附件!$C$32+AG239*附件!$C$33+AH239*附件!$C$34</f>
        <v>31.6311377245509</v>
      </c>
      <c r="AJ239" s="28">
        <f>AF239*附件!$C$37+AG239*附件!$C$38+AH239*附件!$C$39</f>
        <v>36.086227544910187</v>
      </c>
      <c r="AK239" s="28">
        <f>AF239*附件!$C$42+AG239*附件!$C$43+AH239*附件!$C$44</f>
        <v>27.17604790419162</v>
      </c>
    </row>
    <row r="240" spans="1:37" ht="23.25" customHeight="1" x14ac:dyDescent="0.2">
      <c r="A240" s="22">
        <v>12160</v>
      </c>
      <c r="B240" s="29" t="s">
        <v>1079</v>
      </c>
      <c r="C240" s="1" t="s">
        <v>923</v>
      </c>
      <c r="D240" s="1" t="s">
        <v>925</v>
      </c>
      <c r="E240" s="1">
        <v>13</v>
      </c>
      <c r="F240" s="1">
        <v>10</v>
      </c>
      <c r="G240" s="1">
        <v>20</v>
      </c>
      <c r="H240" s="1">
        <v>6</v>
      </c>
      <c r="I240" s="1">
        <v>5.45</v>
      </c>
      <c r="J240" s="1">
        <v>4.58</v>
      </c>
      <c r="K240" s="1">
        <v>55</v>
      </c>
      <c r="L240" s="1">
        <v>20</v>
      </c>
      <c r="M240" s="1">
        <v>45</v>
      </c>
      <c r="N240" s="1">
        <v>0</v>
      </c>
      <c r="O240" s="1" t="s">
        <v>14</v>
      </c>
      <c r="P240" s="1">
        <v>120</v>
      </c>
      <c r="Q240" s="1" t="s">
        <v>21</v>
      </c>
      <c r="R240" s="1">
        <v>105</v>
      </c>
      <c r="S240" s="1">
        <v>105</v>
      </c>
      <c r="T240" s="1">
        <v>0.15</v>
      </c>
      <c r="U240" s="1">
        <v>1.45</v>
      </c>
      <c r="V240" s="1">
        <v>1.05</v>
      </c>
      <c r="W240" s="1">
        <v>0.7</v>
      </c>
      <c r="X240" s="1" t="s">
        <v>1147</v>
      </c>
      <c r="Y240" s="1"/>
      <c r="Z240" s="1"/>
      <c r="AA240" s="1"/>
      <c r="AB240" s="28">
        <f>_xlfn.IFNA(VLOOKUP(D240,附件!$B$19:$C$21,2,FALSE)+附件!$C$23,0)+T240+J240*((200/(附件!$C$25+100))^0.5)</f>
        <v>5.01</v>
      </c>
      <c r="AC240" s="28">
        <f t="shared" si="24"/>
        <v>23.952095808383234</v>
      </c>
      <c r="AD240" s="28">
        <f t="shared" si="25"/>
        <v>25.149700598802397</v>
      </c>
      <c r="AE240" s="28">
        <f t="shared" si="26"/>
        <v>126</v>
      </c>
      <c r="AF240" s="28">
        <f t="shared" si="27"/>
        <v>36.467065868263475</v>
      </c>
      <c r="AG240" s="28">
        <f t="shared" si="28"/>
        <v>26.407185628742518</v>
      </c>
      <c r="AH240" s="28">
        <f t="shared" si="29"/>
        <v>17.604790419161677</v>
      </c>
      <c r="AI240" s="28">
        <f>AF240*附件!$C$32+AG240*附件!$C$33+AH240*附件!$C$34</f>
        <v>26.784431137724553</v>
      </c>
      <c r="AJ240" s="28">
        <f>AF240*附件!$C$37+AG240*附件!$C$38+AH240*附件!$C$39</f>
        <v>30.556886227544911</v>
      </c>
      <c r="AK240" s="28">
        <f>AF240*附件!$C$42+AG240*附件!$C$43+AH240*附件!$C$44</f>
        <v>23.011976047904191</v>
      </c>
    </row>
    <row r="241" spans="1:37" ht="23.25" customHeight="1" x14ac:dyDescent="0.2">
      <c r="A241" s="22">
        <v>24060</v>
      </c>
      <c r="B241" s="29" t="s">
        <v>978</v>
      </c>
      <c r="C241" s="1" t="s">
        <v>921</v>
      </c>
      <c r="D241" s="1" t="s">
        <v>920</v>
      </c>
      <c r="E241" s="1">
        <v>11</v>
      </c>
      <c r="F241" s="1">
        <v>56</v>
      </c>
      <c r="G241" s="1">
        <v>116</v>
      </c>
      <c r="H241" s="1">
        <v>2</v>
      </c>
      <c r="I241" s="1">
        <v>21.95</v>
      </c>
      <c r="J241" s="1">
        <v>17.559999999999999</v>
      </c>
      <c r="K241" s="1">
        <v>80</v>
      </c>
      <c r="L241" s="1">
        <v>0</v>
      </c>
      <c r="M241" s="1">
        <v>25</v>
      </c>
      <c r="N241" s="1">
        <v>0</v>
      </c>
      <c r="O241" s="1" t="s">
        <v>40</v>
      </c>
      <c r="P241" s="1">
        <v>50</v>
      </c>
      <c r="Q241" s="1" t="s">
        <v>21</v>
      </c>
      <c r="R241" s="1">
        <v>115</v>
      </c>
      <c r="S241" s="1">
        <v>120</v>
      </c>
      <c r="T241" s="1">
        <v>0</v>
      </c>
      <c r="U241" s="1">
        <v>1.4</v>
      </c>
      <c r="V241" s="1">
        <v>1.1000000000000001</v>
      </c>
      <c r="W241" s="1">
        <v>0.9</v>
      </c>
      <c r="X241" s="1" t="s">
        <v>1146</v>
      </c>
      <c r="Y241" s="1"/>
      <c r="Z241" s="1"/>
      <c r="AA241" s="1"/>
      <c r="AB241" s="28">
        <f>_xlfn.IFNA(VLOOKUP(D241,附件!$B$19:$C$21,2,FALSE)+附件!$C$23,0)+T241+J241*((200/(附件!$C$25+100))^0.5)</f>
        <v>17.559999999999999</v>
      </c>
      <c r="AC241" s="28">
        <f t="shared" si="24"/>
        <v>13.211845102505695</v>
      </c>
      <c r="AD241" s="28">
        <f t="shared" si="25"/>
        <v>15.854214123006834</v>
      </c>
      <c r="AE241" s="28">
        <f t="shared" si="26"/>
        <v>278.39999999999998</v>
      </c>
      <c r="AF241" s="28">
        <f t="shared" si="27"/>
        <v>22.195899772209565</v>
      </c>
      <c r="AG241" s="28">
        <f t="shared" si="28"/>
        <v>17.43963553530752</v>
      </c>
      <c r="AH241" s="28">
        <f t="shared" si="29"/>
        <v>14.268792710706151</v>
      </c>
      <c r="AI241" s="28">
        <f>AF241*附件!$C$32+AG241*附件!$C$33+AH241*附件!$C$34</f>
        <v>17.915261958997725</v>
      </c>
      <c r="AJ241" s="28">
        <f>AF241*附件!$C$37+AG241*附件!$C$38+AH241*附件!$C$39</f>
        <v>19.500683371298404</v>
      </c>
      <c r="AK241" s="28">
        <f>AF241*附件!$C$42+AG241*附件!$C$43+AH241*附件!$C$44</f>
        <v>16.329840546697042</v>
      </c>
    </row>
    <row r="242" spans="1:37" ht="23.25" customHeight="1" x14ac:dyDescent="0.2">
      <c r="A242" s="22">
        <v>24060</v>
      </c>
      <c r="B242" s="29" t="s">
        <v>1080</v>
      </c>
      <c r="C242" s="1" t="s">
        <v>921</v>
      </c>
      <c r="D242" s="1" t="s">
        <v>920</v>
      </c>
      <c r="E242" s="1">
        <v>11</v>
      </c>
      <c r="F242" s="1">
        <v>56</v>
      </c>
      <c r="G242" s="1">
        <v>116</v>
      </c>
      <c r="H242" s="1">
        <v>2</v>
      </c>
      <c r="I242" s="1">
        <v>21.95</v>
      </c>
      <c r="J242" s="1">
        <v>17.559999999999999</v>
      </c>
      <c r="K242" s="1">
        <v>80</v>
      </c>
      <c r="L242" s="1">
        <v>0</v>
      </c>
      <c r="M242" s="1">
        <v>25</v>
      </c>
      <c r="N242" s="1">
        <v>0</v>
      </c>
      <c r="O242" s="1" t="s">
        <v>40</v>
      </c>
      <c r="P242" s="1">
        <v>50</v>
      </c>
      <c r="Q242" s="1" t="s">
        <v>21</v>
      </c>
      <c r="R242" s="1">
        <v>115</v>
      </c>
      <c r="S242" s="1">
        <v>115</v>
      </c>
      <c r="T242" s="1">
        <v>0</v>
      </c>
      <c r="U242" s="1">
        <v>1.4</v>
      </c>
      <c r="V242" s="1">
        <v>1.1000000000000001</v>
      </c>
      <c r="W242" s="1">
        <v>0.9</v>
      </c>
      <c r="X242" s="1" t="s">
        <v>1146</v>
      </c>
      <c r="Y242" s="1"/>
      <c r="Z242" s="1"/>
      <c r="AA242" s="1"/>
      <c r="AB242" s="28">
        <f>_xlfn.IFNA(VLOOKUP(D242,附件!$B$19:$C$21,2,FALSE)+附件!$C$23,0)+T242+J242*((200/(附件!$C$25+100))^0.5)</f>
        <v>17.559999999999999</v>
      </c>
      <c r="AC242" s="28">
        <f t="shared" si="24"/>
        <v>13.211845102505695</v>
      </c>
      <c r="AD242" s="28">
        <f t="shared" si="25"/>
        <v>15.19362186788155</v>
      </c>
      <c r="AE242" s="28">
        <f t="shared" si="26"/>
        <v>266.8</v>
      </c>
      <c r="AF242" s="28">
        <f t="shared" si="27"/>
        <v>21.271070615034169</v>
      </c>
      <c r="AG242" s="28">
        <f t="shared" si="28"/>
        <v>16.712984054669707</v>
      </c>
      <c r="AH242" s="28">
        <f t="shared" si="29"/>
        <v>13.674259681093396</v>
      </c>
      <c r="AI242" s="28">
        <f>AF242*附件!$C$32+AG242*附件!$C$33+AH242*附件!$C$34</f>
        <v>17.168792710706153</v>
      </c>
      <c r="AJ242" s="28">
        <f>AF242*附件!$C$37+AG242*附件!$C$38+AH242*附件!$C$39</f>
        <v>18.688154897494311</v>
      </c>
      <c r="AK242" s="28">
        <f>AF242*附件!$C$42+AG242*附件!$C$43+AH242*附件!$C$44</f>
        <v>15.649430523917999</v>
      </c>
    </row>
    <row r="243" spans="1:37" ht="23.25" customHeight="1" x14ac:dyDescent="0.2">
      <c r="A243" s="22">
        <v>14260</v>
      </c>
      <c r="B243" s="29" t="s">
        <v>979</v>
      </c>
      <c r="C243" s="1" t="s">
        <v>921</v>
      </c>
      <c r="D243" s="1" t="s">
        <v>920</v>
      </c>
      <c r="E243" s="1">
        <v>11</v>
      </c>
      <c r="F243" s="1">
        <v>58</v>
      </c>
      <c r="G243" s="1">
        <v>154</v>
      </c>
      <c r="H243" s="1">
        <v>2</v>
      </c>
      <c r="I243" s="1">
        <v>23.92</v>
      </c>
      <c r="J243" s="1">
        <v>19.93</v>
      </c>
      <c r="K243" s="1">
        <v>80</v>
      </c>
      <c r="L243" s="1">
        <v>0</v>
      </c>
      <c r="M243" s="1">
        <v>25</v>
      </c>
      <c r="N243" s="1">
        <v>0</v>
      </c>
      <c r="O243" s="1" t="s">
        <v>40</v>
      </c>
      <c r="P243" s="1">
        <v>50</v>
      </c>
      <c r="Q243" s="1" t="s">
        <v>45</v>
      </c>
      <c r="R243" s="1">
        <v>110</v>
      </c>
      <c r="S243" s="1">
        <v>114</v>
      </c>
      <c r="T243" s="1">
        <v>0</v>
      </c>
      <c r="U243" s="1">
        <v>0.45</v>
      </c>
      <c r="V243" s="1">
        <v>1.3</v>
      </c>
      <c r="W243" s="1">
        <v>1.1000000000000001</v>
      </c>
      <c r="X243" s="1" t="s">
        <v>1147</v>
      </c>
      <c r="Y243" s="1"/>
      <c r="Z243" s="1"/>
      <c r="AA243" s="1"/>
      <c r="AB243" s="28">
        <f>_xlfn.IFNA(VLOOKUP(D243,附件!$B$19:$C$21,2,FALSE)+附件!$C$23,0)+T243+J243*((200/(附件!$C$25+100))^0.5)</f>
        <v>19.93</v>
      </c>
      <c r="AC243" s="28">
        <f t="shared" si="24"/>
        <v>15.45408931259408</v>
      </c>
      <c r="AD243" s="28">
        <f t="shared" si="25"/>
        <v>17.617661816357252</v>
      </c>
      <c r="AE243" s="28">
        <f t="shared" si="26"/>
        <v>351.12</v>
      </c>
      <c r="AF243" s="28">
        <f t="shared" si="27"/>
        <v>7.9279478173607636</v>
      </c>
      <c r="AG243" s="28">
        <f t="shared" si="28"/>
        <v>22.90296036126443</v>
      </c>
      <c r="AH243" s="28">
        <f t="shared" si="29"/>
        <v>19.37942799799298</v>
      </c>
      <c r="AI243" s="28">
        <f>AF243*附件!$C$32+AG243*附件!$C$33+AH243*附件!$C$34</f>
        <v>17.353396889111895</v>
      </c>
      <c r="AJ243" s="28">
        <f>AF243*附件!$C$37+AG243*附件!$C$38+AH243*附件!$C$39</f>
        <v>15.063100852985453</v>
      </c>
      <c r="AK243" s="28">
        <f>AF243*附件!$C$42+AG243*附件!$C$43+AH243*附件!$C$44</f>
        <v>19.643692925238341</v>
      </c>
    </row>
    <row r="244" spans="1:37" ht="23.25" customHeight="1" x14ac:dyDescent="0.2">
      <c r="A244" s="22">
        <v>14260</v>
      </c>
      <c r="B244" s="29" t="s">
        <v>1081</v>
      </c>
      <c r="C244" s="1" t="s">
        <v>921</v>
      </c>
      <c r="D244" s="1" t="s">
        <v>920</v>
      </c>
      <c r="E244" s="1">
        <v>11</v>
      </c>
      <c r="F244" s="1">
        <v>58</v>
      </c>
      <c r="G244" s="1">
        <v>154</v>
      </c>
      <c r="H244" s="1">
        <v>2</v>
      </c>
      <c r="I244" s="1">
        <v>23.92</v>
      </c>
      <c r="J244" s="1">
        <v>19.93</v>
      </c>
      <c r="K244" s="1">
        <v>80</v>
      </c>
      <c r="L244" s="1">
        <v>0</v>
      </c>
      <c r="M244" s="1">
        <v>25</v>
      </c>
      <c r="N244" s="1">
        <v>0</v>
      </c>
      <c r="O244" s="1" t="s">
        <v>40</v>
      </c>
      <c r="P244" s="1">
        <v>50</v>
      </c>
      <c r="Q244" s="1" t="s">
        <v>45</v>
      </c>
      <c r="R244" s="1">
        <v>110</v>
      </c>
      <c r="S244" s="1">
        <v>110</v>
      </c>
      <c r="T244" s="1">
        <v>0</v>
      </c>
      <c r="U244" s="1">
        <v>0.45</v>
      </c>
      <c r="V244" s="1">
        <v>1.3</v>
      </c>
      <c r="W244" s="1">
        <v>1.1000000000000001</v>
      </c>
      <c r="X244" s="1" t="s">
        <v>1147</v>
      </c>
      <c r="Y244" s="1"/>
      <c r="Z244" s="1"/>
      <c r="AA244" s="1"/>
      <c r="AB244" s="28">
        <f>_xlfn.IFNA(VLOOKUP(D244,附件!$B$19:$C$21,2,FALSE)+附件!$C$23,0)+T244+J244*((200/(附件!$C$25+100))^0.5)</f>
        <v>19.93</v>
      </c>
      <c r="AC244" s="28">
        <f t="shared" si="24"/>
        <v>15.45408931259408</v>
      </c>
      <c r="AD244" s="28">
        <f t="shared" si="25"/>
        <v>16.999498243853488</v>
      </c>
      <c r="AE244" s="28">
        <f t="shared" si="26"/>
        <v>338.8</v>
      </c>
      <c r="AF244" s="28">
        <f t="shared" si="27"/>
        <v>7.64977420973407</v>
      </c>
      <c r="AG244" s="28">
        <f t="shared" si="28"/>
        <v>22.099347717009536</v>
      </c>
      <c r="AH244" s="28">
        <f t="shared" si="29"/>
        <v>18.699448068238837</v>
      </c>
      <c r="AI244" s="28">
        <f>AF244*附件!$C$32+AG244*附件!$C$33+AH244*附件!$C$34</f>
        <v>16.744505770195687</v>
      </c>
      <c r="AJ244" s="28">
        <f>AF244*附件!$C$37+AG244*附件!$C$38+AH244*附件!$C$39</f>
        <v>14.534570998494734</v>
      </c>
      <c r="AK244" s="28">
        <f>AF244*附件!$C$42+AG244*附件!$C$43+AH244*附件!$C$44</f>
        <v>18.954440541896641</v>
      </c>
    </row>
    <row r="245" spans="1:37" ht="23.25" customHeight="1" x14ac:dyDescent="0.2">
      <c r="A245" s="22">
        <v>14100</v>
      </c>
      <c r="B245" s="29" t="s">
        <v>57</v>
      </c>
      <c r="C245" s="1" t="s">
        <v>916</v>
      </c>
      <c r="D245" s="1" t="s">
        <v>920</v>
      </c>
      <c r="E245" s="1">
        <v>7</v>
      </c>
      <c r="F245" s="1">
        <v>48</v>
      </c>
      <c r="G245" s="1">
        <v>84</v>
      </c>
      <c r="H245" s="1">
        <v>3</v>
      </c>
      <c r="I245" s="1">
        <v>29.61</v>
      </c>
      <c r="J245" s="1">
        <v>27.11</v>
      </c>
      <c r="K245" s="1">
        <v>80</v>
      </c>
      <c r="L245" s="1">
        <v>0</v>
      </c>
      <c r="M245" s="1">
        <v>12</v>
      </c>
      <c r="N245" s="1">
        <v>0</v>
      </c>
      <c r="O245" s="1" t="s">
        <v>40</v>
      </c>
      <c r="P245" s="1">
        <v>50</v>
      </c>
      <c r="Q245" s="1" t="s">
        <v>21</v>
      </c>
      <c r="R245" s="1">
        <v>105</v>
      </c>
      <c r="S245" s="1">
        <v>109</v>
      </c>
      <c r="T245" s="1">
        <v>0</v>
      </c>
      <c r="U245" s="1">
        <v>1.4</v>
      </c>
      <c r="V245" s="1">
        <v>1.1000000000000001</v>
      </c>
      <c r="W245" s="1">
        <v>0.9</v>
      </c>
      <c r="X245" s="1" t="s">
        <v>1147</v>
      </c>
      <c r="Y245" s="1"/>
      <c r="Z245" s="1"/>
      <c r="AA245" s="1"/>
      <c r="AB245" s="28">
        <f>_xlfn.IFNA(VLOOKUP(D245,附件!$B$19:$C$21,2,FALSE)+附件!$C$23,0)+T245+J245*((200/(附件!$C$25+100))^0.5)</f>
        <v>27.11</v>
      </c>
      <c r="AC245" s="28">
        <f t="shared" si="24"/>
        <v>9.2954629288085577</v>
      </c>
      <c r="AD245" s="28">
        <f t="shared" si="25"/>
        <v>10.132054592401328</v>
      </c>
      <c r="AE245" s="28">
        <f t="shared" si="26"/>
        <v>274.68</v>
      </c>
      <c r="AF245" s="28">
        <f t="shared" si="27"/>
        <v>14.184876429361859</v>
      </c>
      <c r="AG245" s="28">
        <f t="shared" si="28"/>
        <v>11.145260051641461</v>
      </c>
      <c r="AH245" s="28">
        <f t="shared" si="29"/>
        <v>9.1188491331611949</v>
      </c>
      <c r="AI245" s="28">
        <f>AF245*附件!$C$32+AG245*附件!$C$33+AH245*附件!$C$34</f>
        <v>11.449221689413502</v>
      </c>
      <c r="AJ245" s="28">
        <f>AF245*附件!$C$37+AG245*附件!$C$38+AH245*附件!$C$39</f>
        <v>12.462427148653633</v>
      </c>
      <c r="AK245" s="28">
        <f>AF245*附件!$C$42+AG245*附件!$C$43+AH245*附件!$C$44</f>
        <v>10.436016230173369</v>
      </c>
    </row>
    <row r="246" spans="1:37" ht="23.25" customHeight="1" x14ac:dyDescent="0.2">
      <c r="A246" s="22">
        <v>55000</v>
      </c>
      <c r="B246" s="29" t="s">
        <v>670</v>
      </c>
      <c r="C246" s="1" t="s">
        <v>916</v>
      </c>
      <c r="D246" s="1" t="s">
        <v>920</v>
      </c>
      <c r="E246" s="1">
        <v>6</v>
      </c>
      <c r="F246" s="1">
        <v>42</v>
      </c>
      <c r="G246" s="1">
        <v>90</v>
      </c>
      <c r="H246" s="1">
        <v>3</v>
      </c>
      <c r="I246" s="1">
        <v>33.19</v>
      </c>
      <c r="J246" s="1">
        <v>29.2</v>
      </c>
      <c r="K246" s="1">
        <v>80</v>
      </c>
      <c r="L246" s="1">
        <v>0</v>
      </c>
      <c r="M246" s="1">
        <v>12</v>
      </c>
      <c r="N246" s="1">
        <v>0</v>
      </c>
      <c r="O246" s="1" t="s">
        <v>40</v>
      </c>
      <c r="P246" s="1">
        <v>50</v>
      </c>
      <c r="Q246" s="1" t="s">
        <v>15</v>
      </c>
      <c r="R246" s="1">
        <v>100</v>
      </c>
      <c r="S246" s="1">
        <v>100</v>
      </c>
      <c r="T246" s="1">
        <v>0</v>
      </c>
      <c r="U246" s="1">
        <v>0.7</v>
      </c>
      <c r="V246" s="1">
        <v>1</v>
      </c>
      <c r="W246" s="1">
        <v>0.9</v>
      </c>
      <c r="X246" s="1" t="s">
        <v>1148</v>
      </c>
      <c r="Y246" s="1"/>
      <c r="Z246" s="1"/>
      <c r="AA246" s="1"/>
      <c r="AB246" s="28">
        <f>_xlfn.IFNA(VLOOKUP(D246,附件!$B$19:$C$21,2,FALSE)+附件!$C$23,0)+T246+J246*((200/(附件!$C$25+100))^0.5)</f>
        <v>29.2</v>
      </c>
      <c r="AC246" s="28">
        <f t="shared" si="24"/>
        <v>9.2465753424657535</v>
      </c>
      <c r="AD246" s="28">
        <f t="shared" si="25"/>
        <v>9.2465753424657535</v>
      </c>
      <c r="AE246" s="28">
        <f t="shared" si="26"/>
        <v>270</v>
      </c>
      <c r="AF246" s="28">
        <f t="shared" si="27"/>
        <v>6.4726027397260273</v>
      </c>
      <c r="AG246" s="28">
        <f t="shared" si="28"/>
        <v>9.2465753424657535</v>
      </c>
      <c r="AH246" s="28">
        <f t="shared" si="29"/>
        <v>8.3219178082191778</v>
      </c>
      <c r="AI246" s="28">
        <f>AF246*附件!$C$32+AG246*附件!$C$33+AH246*附件!$C$34</f>
        <v>8.1369863013698627</v>
      </c>
      <c r="AJ246" s="28">
        <f>AF246*附件!$C$37+AG246*附件!$C$38+AH246*附件!$C$39</f>
        <v>7.7671232876712333</v>
      </c>
      <c r="AK246" s="28">
        <f>AF246*附件!$C$42+AG246*附件!$C$43+AH246*附件!$C$44</f>
        <v>8.506849315068493</v>
      </c>
    </row>
    <row r="247" spans="1:37" ht="23.25" customHeight="1" x14ac:dyDescent="0.2">
      <c r="A247" s="22">
        <v>12000</v>
      </c>
      <c r="B247" s="29" t="s">
        <v>71</v>
      </c>
      <c r="C247" s="1" t="s">
        <v>916</v>
      </c>
      <c r="D247" s="1" t="s">
        <v>925</v>
      </c>
      <c r="E247" s="1">
        <v>7</v>
      </c>
      <c r="F247" s="1">
        <v>9</v>
      </c>
      <c r="G247" s="1">
        <v>15</v>
      </c>
      <c r="H247" s="1">
        <v>4</v>
      </c>
      <c r="I247" s="1">
        <v>3.19</v>
      </c>
      <c r="J247" s="1">
        <v>2.79</v>
      </c>
      <c r="K247" s="1">
        <v>55</v>
      </c>
      <c r="L247" s="1">
        <v>28</v>
      </c>
      <c r="M247" s="1">
        <v>12</v>
      </c>
      <c r="N247" s="1">
        <v>0</v>
      </c>
      <c r="O247" s="1" t="s">
        <v>14</v>
      </c>
      <c r="P247" s="1">
        <v>120</v>
      </c>
      <c r="Q247" s="1" t="s">
        <v>15</v>
      </c>
      <c r="R247" s="1">
        <v>110</v>
      </c>
      <c r="S247" s="1">
        <v>114</v>
      </c>
      <c r="T247" s="1">
        <v>0</v>
      </c>
      <c r="U247" s="1">
        <v>1</v>
      </c>
      <c r="V247" s="1">
        <v>0.75</v>
      </c>
      <c r="W247" s="1">
        <v>0.4</v>
      </c>
      <c r="X247" s="1" t="s">
        <v>1147</v>
      </c>
      <c r="Y247" s="1"/>
      <c r="Z247" s="1"/>
      <c r="AA247" s="1"/>
      <c r="AB247" s="28">
        <f>_xlfn.IFNA(VLOOKUP(D247,附件!$B$19:$C$21,2,FALSE)+附件!$C$23,0)+T247+J247*((200/(附件!$C$25+100))^0.5)</f>
        <v>3.0700000000000003</v>
      </c>
      <c r="AC247" s="28">
        <f t="shared" si="24"/>
        <v>19.543973941368076</v>
      </c>
      <c r="AD247" s="28">
        <f t="shared" si="25"/>
        <v>22.280130293159605</v>
      </c>
      <c r="AE247" s="28">
        <f t="shared" si="26"/>
        <v>68.400000000000006</v>
      </c>
      <c r="AF247" s="28">
        <f t="shared" si="27"/>
        <v>22.280130293159605</v>
      </c>
      <c r="AG247" s="28">
        <f t="shared" si="28"/>
        <v>16.710097719869704</v>
      </c>
      <c r="AH247" s="28">
        <f t="shared" si="29"/>
        <v>8.9120521172638423</v>
      </c>
      <c r="AI247" s="28">
        <f>AF247*附件!$C$32+AG247*附件!$C$33+AH247*附件!$C$34</f>
        <v>16.041693811074918</v>
      </c>
      <c r="AJ247" s="28">
        <f>AF247*附件!$C$37+AG247*附件!$C$38+AH247*附件!$C$39</f>
        <v>18.715309446254068</v>
      </c>
      <c r="AK247" s="28">
        <f>AF247*附件!$C$42+AG247*附件!$C$43+AH247*附件!$C$44</f>
        <v>13.368078175895764</v>
      </c>
    </row>
    <row r="248" spans="1:37" ht="23.25" customHeight="1" x14ac:dyDescent="0.2">
      <c r="A248" s="22">
        <v>44100</v>
      </c>
      <c r="B248" s="29" t="s">
        <v>72</v>
      </c>
      <c r="C248" s="1" t="s">
        <v>916</v>
      </c>
      <c r="D248" s="1" t="s">
        <v>920</v>
      </c>
      <c r="E248" s="1">
        <v>6</v>
      </c>
      <c r="F248" s="1">
        <v>48</v>
      </c>
      <c r="G248" s="1">
        <v>86</v>
      </c>
      <c r="H248" s="1">
        <v>2</v>
      </c>
      <c r="I248" s="1">
        <v>25.53</v>
      </c>
      <c r="J248" s="1">
        <v>22.42</v>
      </c>
      <c r="K248" s="1">
        <v>80</v>
      </c>
      <c r="L248" s="1">
        <v>0</v>
      </c>
      <c r="M248" s="1">
        <v>12</v>
      </c>
      <c r="N248" s="1">
        <v>0</v>
      </c>
      <c r="O248" s="1" t="s">
        <v>40</v>
      </c>
      <c r="P248" s="1">
        <v>50</v>
      </c>
      <c r="Q248" s="1" t="s">
        <v>15</v>
      </c>
      <c r="R248" s="1">
        <v>110</v>
      </c>
      <c r="S248" s="1">
        <v>110</v>
      </c>
      <c r="T248" s="1">
        <v>0</v>
      </c>
      <c r="U248" s="1">
        <v>0.7</v>
      </c>
      <c r="V248" s="1">
        <v>1</v>
      </c>
      <c r="W248" s="1">
        <v>0.9</v>
      </c>
      <c r="X248" s="1" t="s">
        <v>1151</v>
      </c>
      <c r="Y248" s="1"/>
      <c r="Z248" s="1"/>
      <c r="AA248" s="1"/>
      <c r="AB248" s="28">
        <f>_xlfn.IFNA(VLOOKUP(D248,附件!$B$19:$C$21,2,FALSE)+附件!$C$23,0)+T248+J248*((200/(附件!$C$25+100))^0.5)</f>
        <v>22.42</v>
      </c>
      <c r="AC248" s="28">
        <f t="shared" si="24"/>
        <v>7.6717216770740402</v>
      </c>
      <c r="AD248" s="28">
        <f t="shared" si="25"/>
        <v>8.4388938447814432</v>
      </c>
      <c r="AE248" s="28">
        <f t="shared" si="26"/>
        <v>189.2</v>
      </c>
      <c r="AF248" s="28">
        <f t="shared" si="27"/>
        <v>5.9072256913470103</v>
      </c>
      <c r="AG248" s="28">
        <f t="shared" si="28"/>
        <v>8.4388938447814432</v>
      </c>
      <c r="AH248" s="28">
        <f t="shared" si="29"/>
        <v>7.5950044603032989</v>
      </c>
      <c r="AI248" s="28">
        <f>AF248*附件!$C$32+AG248*附件!$C$33+AH248*附件!$C$34</f>
        <v>7.4262265834076704</v>
      </c>
      <c r="AJ248" s="28">
        <f>AF248*附件!$C$37+AG248*附件!$C$38+AH248*附件!$C$39</f>
        <v>7.0886708296164125</v>
      </c>
      <c r="AK248" s="28">
        <f>AF248*附件!$C$42+AG248*附件!$C$43+AH248*附件!$C$44</f>
        <v>7.7637823371989274</v>
      </c>
    </row>
    <row r="249" spans="1:37" ht="23.25" customHeight="1" x14ac:dyDescent="0.2">
      <c r="A249" s="22">
        <v>21300</v>
      </c>
      <c r="B249" s="29" t="s">
        <v>958</v>
      </c>
      <c r="C249" s="1" t="s">
        <v>916</v>
      </c>
      <c r="D249" s="1" t="s">
        <v>917</v>
      </c>
      <c r="E249" s="1">
        <v>7</v>
      </c>
      <c r="F249" s="1">
        <v>4</v>
      </c>
      <c r="G249" s="1">
        <v>11</v>
      </c>
      <c r="H249" s="1">
        <v>1</v>
      </c>
      <c r="I249" s="1">
        <v>0.87</v>
      </c>
      <c r="J249" s="1">
        <v>0.76</v>
      </c>
      <c r="K249" s="1">
        <v>50</v>
      </c>
      <c r="L249" s="1">
        <v>5</v>
      </c>
      <c r="M249" s="1">
        <v>12</v>
      </c>
      <c r="N249" s="1">
        <v>0</v>
      </c>
      <c r="O249" s="1" t="s">
        <v>14</v>
      </c>
      <c r="P249" s="1">
        <v>360</v>
      </c>
      <c r="Q249" s="1" t="s">
        <v>15</v>
      </c>
      <c r="R249" s="1">
        <v>125</v>
      </c>
      <c r="S249" s="1">
        <v>130</v>
      </c>
      <c r="T249" s="1">
        <v>0</v>
      </c>
      <c r="U249" s="1">
        <v>1</v>
      </c>
      <c r="V249" s="1">
        <v>0.5</v>
      </c>
      <c r="W249" s="1">
        <v>0.2</v>
      </c>
      <c r="X249" s="1" t="s">
        <v>1146</v>
      </c>
      <c r="Y249" s="1"/>
      <c r="Z249" s="1"/>
      <c r="AA249" s="1"/>
      <c r="AB249" s="28">
        <f>_xlfn.IFNA(VLOOKUP(D249,附件!$B$19:$C$21,2,FALSE)+附件!$C$23,0)+T249+J249*((200/(附件!$C$25+100))^0.5)</f>
        <v>1.02</v>
      </c>
      <c r="AC249" s="28">
        <f t="shared" si="24"/>
        <v>10.784313725490195</v>
      </c>
      <c r="AD249" s="28">
        <f t="shared" si="25"/>
        <v>14.019607843137253</v>
      </c>
      <c r="AE249" s="28">
        <f t="shared" si="26"/>
        <v>14.3</v>
      </c>
      <c r="AF249" s="28">
        <f t="shared" si="27"/>
        <v>14.019607843137253</v>
      </c>
      <c r="AG249" s="28">
        <f t="shared" si="28"/>
        <v>7.0098039215686265</v>
      </c>
      <c r="AH249" s="28">
        <f t="shared" si="29"/>
        <v>2.8039215686274508</v>
      </c>
      <c r="AI249" s="28">
        <f>AF249*附件!$C$32+AG249*附件!$C$33+AH249*附件!$C$34</f>
        <v>7.8509803921568615</v>
      </c>
      <c r="AJ249" s="28">
        <f>AF249*附件!$C$37+AG249*附件!$C$38+AH249*附件!$C$39</f>
        <v>10.094117647058823</v>
      </c>
      <c r="AK249" s="28">
        <f>AF249*附件!$C$42+AG249*附件!$C$43+AH249*附件!$C$44</f>
        <v>5.6078431372549016</v>
      </c>
    </row>
    <row r="250" spans="1:37" ht="23.25" customHeight="1" x14ac:dyDescent="0.2">
      <c r="A250" s="22">
        <v>55200</v>
      </c>
      <c r="B250" s="29" t="s">
        <v>667</v>
      </c>
      <c r="C250" s="1" t="s">
        <v>916</v>
      </c>
      <c r="D250" s="1" t="s">
        <v>930</v>
      </c>
      <c r="E250" s="1">
        <v>6</v>
      </c>
      <c r="F250" s="1">
        <v>19</v>
      </c>
      <c r="G250" s="1">
        <v>25</v>
      </c>
      <c r="H250" s="1">
        <v>8</v>
      </c>
      <c r="I250" s="1">
        <v>11.24</v>
      </c>
      <c r="J250" s="1">
        <v>9.84</v>
      </c>
      <c r="K250" s="1">
        <v>50</v>
      </c>
      <c r="L250" s="1">
        <v>16</v>
      </c>
      <c r="M250" s="1">
        <v>12</v>
      </c>
      <c r="N250" s="1">
        <v>0</v>
      </c>
      <c r="O250" s="1" t="s">
        <v>14</v>
      </c>
      <c r="P250" s="1">
        <v>39</v>
      </c>
      <c r="Q250" s="1" t="s">
        <v>15</v>
      </c>
      <c r="R250" s="1">
        <v>110</v>
      </c>
      <c r="S250" s="1">
        <v>110</v>
      </c>
      <c r="T250" s="1">
        <v>1.2</v>
      </c>
      <c r="U250" s="1">
        <v>1</v>
      </c>
      <c r="V250" s="1">
        <v>0.9</v>
      </c>
      <c r="W250" s="1">
        <v>0.5</v>
      </c>
      <c r="X250" s="1" t="s">
        <v>1148</v>
      </c>
      <c r="Y250" s="1"/>
      <c r="Z250" s="1"/>
      <c r="AA250" s="1"/>
      <c r="AB250" s="28">
        <f>_xlfn.IFNA(VLOOKUP(D250,附件!$B$19:$C$21,2,FALSE)+附件!$C$23,0)+T250+J250*((200/(附件!$C$25+100))^0.5)</f>
        <v>11.34</v>
      </c>
      <c r="AC250" s="28">
        <f t="shared" si="24"/>
        <v>17.636684303350972</v>
      </c>
      <c r="AD250" s="28">
        <f t="shared" si="25"/>
        <v>19.400352733686066</v>
      </c>
      <c r="AE250" s="28">
        <f t="shared" si="26"/>
        <v>220</v>
      </c>
      <c r="AF250" s="28">
        <f t="shared" si="27"/>
        <v>19.400352733686066</v>
      </c>
      <c r="AG250" s="28">
        <f t="shared" si="28"/>
        <v>17.460317460317459</v>
      </c>
      <c r="AH250" s="28">
        <f t="shared" si="29"/>
        <v>9.7001763668430332</v>
      </c>
      <c r="AI250" s="28">
        <f>AF250*附件!$C$32+AG250*附件!$C$33+AH250*附件!$C$34</f>
        <v>15.714285714285714</v>
      </c>
      <c r="AJ250" s="28">
        <f>AF250*附件!$C$37+AG250*附件!$C$38+AH250*附件!$C$39</f>
        <v>17.654320987654323</v>
      </c>
      <c r="AK250" s="28">
        <f>AF250*附件!$C$42+AG250*附件!$C$43+AH250*附件!$C$44</f>
        <v>13.774250440917108</v>
      </c>
    </row>
    <row r="251" spans="1:37" ht="23.25" customHeight="1" x14ac:dyDescent="0.2">
      <c r="A251" s="22">
        <v>13000</v>
      </c>
      <c r="B251" s="29" t="s">
        <v>55</v>
      </c>
      <c r="C251" s="1" t="s">
        <v>916</v>
      </c>
      <c r="D251" s="1" t="s">
        <v>930</v>
      </c>
      <c r="E251" s="1">
        <v>7</v>
      </c>
      <c r="F251" s="1">
        <v>26</v>
      </c>
      <c r="G251" s="1">
        <v>39</v>
      </c>
      <c r="H251" s="1">
        <v>3</v>
      </c>
      <c r="I251" s="1">
        <v>7.37</v>
      </c>
      <c r="J251" s="1">
        <v>6.48</v>
      </c>
      <c r="K251" s="1">
        <v>50</v>
      </c>
      <c r="L251" s="1">
        <v>30</v>
      </c>
      <c r="M251" s="1">
        <v>12</v>
      </c>
      <c r="N251" s="1">
        <v>0</v>
      </c>
      <c r="O251" s="1" t="s">
        <v>14</v>
      </c>
      <c r="P251" s="1">
        <v>40</v>
      </c>
      <c r="Q251" s="1" t="s">
        <v>21</v>
      </c>
      <c r="R251" s="1">
        <v>105</v>
      </c>
      <c r="S251" s="1">
        <v>109</v>
      </c>
      <c r="T251" s="1">
        <v>0</v>
      </c>
      <c r="U251" s="1">
        <v>1.35</v>
      </c>
      <c r="V251" s="1">
        <v>0.95</v>
      </c>
      <c r="W251" s="1">
        <v>0.7</v>
      </c>
      <c r="X251" s="1" t="s">
        <v>1147</v>
      </c>
      <c r="Y251" s="1"/>
      <c r="Z251" s="1"/>
      <c r="AA251" s="1"/>
      <c r="AB251" s="28">
        <f>_xlfn.IFNA(VLOOKUP(D251,附件!$B$19:$C$21,2,FALSE)+附件!$C$23,0)+T251+J251*((200/(附件!$C$25+100))^0.5)</f>
        <v>6.78</v>
      </c>
      <c r="AC251" s="28">
        <f t="shared" si="24"/>
        <v>17.256637168141591</v>
      </c>
      <c r="AD251" s="28">
        <f t="shared" si="25"/>
        <v>18.809734513274336</v>
      </c>
      <c r="AE251" s="28">
        <f t="shared" si="26"/>
        <v>127.53</v>
      </c>
      <c r="AF251" s="28">
        <f t="shared" si="27"/>
        <v>25.393141592920355</v>
      </c>
      <c r="AG251" s="28">
        <f t="shared" si="28"/>
        <v>17.869247787610618</v>
      </c>
      <c r="AH251" s="28">
        <f t="shared" si="29"/>
        <v>13.166814159292034</v>
      </c>
      <c r="AI251" s="28">
        <f>AF251*附件!$C$32+AG251*附件!$C$33+AH251*附件!$C$34</f>
        <v>18.715685840707962</v>
      </c>
      <c r="AJ251" s="28">
        <f>AF251*附件!$C$37+AG251*附件!$C$38+AH251*附件!$C$39</f>
        <v>21.160951327433629</v>
      </c>
      <c r="AK251" s="28">
        <f>AF251*附件!$C$42+AG251*附件!$C$43+AH251*附件!$C$44</f>
        <v>16.270420353982303</v>
      </c>
    </row>
    <row r="252" spans="1:37" ht="23.25" customHeight="1" x14ac:dyDescent="0.2">
      <c r="A252" s="22">
        <v>51000</v>
      </c>
      <c r="B252" s="29" t="s">
        <v>1005</v>
      </c>
      <c r="C252" s="1" t="s">
        <v>923</v>
      </c>
      <c r="D252" s="1" t="s">
        <v>920</v>
      </c>
      <c r="E252" s="1">
        <v>13</v>
      </c>
      <c r="F252" s="1">
        <v>54</v>
      </c>
      <c r="G252" s="1">
        <v>150</v>
      </c>
      <c r="H252" s="1">
        <v>3</v>
      </c>
      <c r="I252" s="1">
        <v>30</v>
      </c>
      <c r="J252" s="1">
        <v>24.02</v>
      </c>
      <c r="K252" s="1">
        <v>80</v>
      </c>
      <c r="L252" s="1">
        <v>0</v>
      </c>
      <c r="M252" s="1">
        <v>45</v>
      </c>
      <c r="N252" s="1">
        <v>0</v>
      </c>
      <c r="O252" s="1" t="s">
        <v>40</v>
      </c>
      <c r="P252" s="1">
        <v>50</v>
      </c>
      <c r="Q252" s="1" t="s">
        <v>45</v>
      </c>
      <c r="R252" s="1">
        <v>110</v>
      </c>
      <c r="S252" s="1">
        <v>130</v>
      </c>
      <c r="T252" s="1">
        <v>0</v>
      </c>
      <c r="U252" s="1">
        <v>0.4</v>
      </c>
      <c r="V252" s="1">
        <v>1.4</v>
      </c>
      <c r="W252" s="1">
        <v>1.2</v>
      </c>
      <c r="X252" s="1" t="s">
        <v>1150</v>
      </c>
      <c r="Y252" s="1"/>
      <c r="Z252" s="1"/>
      <c r="AA252" s="1"/>
      <c r="AB252" s="28">
        <f>_xlfn.IFNA(VLOOKUP(D252,附件!$B$19:$C$21,2,FALSE)+附件!$C$23,0)+T252+J252*((200/(附件!$C$25+100))^0.5)</f>
        <v>24.02</v>
      </c>
      <c r="AC252" s="28">
        <f t="shared" si="24"/>
        <v>18.734388009991672</v>
      </c>
      <c r="AD252" s="28">
        <f t="shared" si="25"/>
        <v>24.354704412989172</v>
      </c>
      <c r="AE252" s="28">
        <f t="shared" si="26"/>
        <v>585</v>
      </c>
      <c r="AF252" s="28">
        <f t="shared" si="27"/>
        <v>9.7418817651956697</v>
      </c>
      <c r="AG252" s="28">
        <f t="shared" si="28"/>
        <v>34.096586178184836</v>
      </c>
      <c r="AH252" s="28">
        <f t="shared" si="29"/>
        <v>29.225645295587004</v>
      </c>
      <c r="AI252" s="28">
        <f>AF252*附件!$C$32+AG252*附件!$C$33+AH252*附件!$C$34</f>
        <v>25.32889258950874</v>
      </c>
      <c r="AJ252" s="28">
        <f>AF252*附件!$C$37+AG252*附件!$C$38+AH252*附件!$C$39</f>
        <v>21.432139883430473</v>
      </c>
      <c r="AK252" s="28">
        <f>AF252*附件!$C$42+AG252*附件!$C$43+AH252*附件!$C$44</f>
        <v>29.225645295587004</v>
      </c>
    </row>
    <row r="253" spans="1:37" ht="23.25" customHeight="1" x14ac:dyDescent="0.2">
      <c r="A253" s="22">
        <v>51000</v>
      </c>
      <c r="B253" s="29" t="s">
        <v>1083</v>
      </c>
      <c r="C253" s="1" t="s">
        <v>923</v>
      </c>
      <c r="D253" s="1" t="s">
        <v>920</v>
      </c>
      <c r="E253" s="1">
        <v>13</v>
      </c>
      <c r="F253" s="1">
        <v>54</v>
      </c>
      <c r="G253" s="1">
        <v>150</v>
      </c>
      <c r="H253" s="1">
        <v>3</v>
      </c>
      <c r="I253" s="1">
        <v>30</v>
      </c>
      <c r="J253" s="1">
        <v>24.02</v>
      </c>
      <c r="K253" s="1">
        <v>80</v>
      </c>
      <c r="L253" s="1">
        <v>0</v>
      </c>
      <c r="M253" s="1">
        <v>45</v>
      </c>
      <c r="N253" s="1">
        <v>0</v>
      </c>
      <c r="O253" s="1" t="s">
        <v>40</v>
      </c>
      <c r="P253" s="1">
        <v>50</v>
      </c>
      <c r="Q253" s="1" t="s">
        <v>45</v>
      </c>
      <c r="R253" s="1">
        <v>110</v>
      </c>
      <c r="S253" s="1">
        <v>110</v>
      </c>
      <c r="T253" s="1">
        <v>0</v>
      </c>
      <c r="U253" s="1">
        <v>0.4</v>
      </c>
      <c r="V253" s="1">
        <v>1.4</v>
      </c>
      <c r="W253" s="1">
        <v>1.2</v>
      </c>
      <c r="X253" s="1" t="s">
        <v>1150</v>
      </c>
      <c r="Y253" s="1"/>
      <c r="Z253" s="1"/>
      <c r="AA253" s="1"/>
      <c r="AB253" s="28">
        <f>_xlfn.IFNA(VLOOKUP(D253,附件!$B$19:$C$21,2,FALSE)+附件!$C$23,0)+T253+J253*((200/(附件!$C$25+100))^0.5)</f>
        <v>24.02</v>
      </c>
      <c r="AC253" s="28">
        <f t="shared" si="24"/>
        <v>18.734388009991672</v>
      </c>
      <c r="AD253" s="28">
        <f t="shared" si="25"/>
        <v>20.60782681099084</v>
      </c>
      <c r="AE253" s="28">
        <f t="shared" si="26"/>
        <v>495</v>
      </c>
      <c r="AF253" s="28">
        <f t="shared" si="27"/>
        <v>8.2431307243963357</v>
      </c>
      <c r="AG253" s="28">
        <f t="shared" si="28"/>
        <v>28.850957535387174</v>
      </c>
      <c r="AH253" s="28">
        <f t="shared" si="29"/>
        <v>24.729392173189009</v>
      </c>
      <c r="AI253" s="28">
        <f>AF253*附件!$C$32+AG253*附件!$C$33+AH253*附件!$C$34</f>
        <v>21.432139883430473</v>
      </c>
      <c r="AJ253" s="28">
        <f>AF253*附件!$C$37+AG253*附件!$C$38+AH253*附件!$C$39</f>
        <v>18.134887593671941</v>
      </c>
      <c r="AK253" s="28">
        <f>AF253*附件!$C$42+AG253*附件!$C$43+AH253*附件!$C$44</f>
        <v>24.729392173189005</v>
      </c>
    </row>
    <row r="254" spans="1:37" ht="23.25" customHeight="1" x14ac:dyDescent="0.2">
      <c r="A254" s="22">
        <v>11200</v>
      </c>
      <c r="B254" s="29" t="s">
        <v>980</v>
      </c>
      <c r="C254" s="1" t="s">
        <v>921</v>
      </c>
      <c r="D254" s="1" t="s">
        <v>917</v>
      </c>
      <c r="E254" s="1">
        <v>10</v>
      </c>
      <c r="F254" s="1">
        <v>4</v>
      </c>
      <c r="G254" s="1">
        <v>14</v>
      </c>
      <c r="H254" s="1">
        <v>4</v>
      </c>
      <c r="I254" s="1">
        <v>1.96</v>
      </c>
      <c r="J254" s="1">
        <v>1.63</v>
      </c>
      <c r="K254" s="1">
        <v>50</v>
      </c>
      <c r="L254" s="1">
        <v>0</v>
      </c>
      <c r="M254" s="1">
        <v>11</v>
      </c>
      <c r="N254" s="1">
        <v>14</v>
      </c>
      <c r="O254" s="1" t="s">
        <v>14</v>
      </c>
      <c r="P254" s="1">
        <v>360</v>
      </c>
      <c r="Q254" s="1" t="s">
        <v>21</v>
      </c>
      <c r="R254" s="1">
        <v>110</v>
      </c>
      <c r="S254" s="1">
        <v>110</v>
      </c>
      <c r="T254" s="1">
        <v>0.1</v>
      </c>
      <c r="U254" s="1">
        <v>1.2</v>
      </c>
      <c r="V254" s="1">
        <v>0.6</v>
      </c>
      <c r="W254" s="1">
        <v>0.6</v>
      </c>
      <c r="X254" s="1" t="s">
        <v>1147</v>
      </c>
      <c r="Y254" s="1"/>
      <c r="Z254" s="1"/>
      <c r="AA254" s="1"/>
      <c r="AB254" s="28">
        <f>_xlfn.IFNA(VLOOKUP(D254,附件!$B$19:$C$21,2,FALSE)+附件!$C$23,0)+T254+J254*((200/(附件!$C$25+100))^0.5)</f>
        <v>1.9899999999999998</v>
      </c>
      <c r="AC254" s="28">
        <f t="shared" si="24"/>
        <v>28.140703517587944</v>
      </c>
      <c r="AD254" s="28">
        <f t="shared" si="25"/>
        <v>30.954773869346742</v>
      </c>
      <c r="AE254" s="28">
        <f t="shared" si="26"/>
        <v>61.6</v>
      </c>
      <c r="AF254" s="28">
        <f t="shared" si="27"/>
        <v>37.145728643216088</v>
      </c>
      <c r="AG254" s="28">
        <f t="shared" si="28"/>
        <v>18.572864321608044</v>
      </c>
      <c r="AH254" s="28">
        <f t="shared" si="29"/>
        <v>18.572864321608044</v>
      </c>
      <c r="AI254" s="28">
        <f>AF254*附件!$C$32+AG254*附件!$C$33+AH254*附件!$C$34</f>
        <v>24.144723618090456</v>
      </c>
      <c r="AJ254" s="28">
        <f>AF254*附件!$C$37+AG254*附件!$C$38+AH254*附件!$C$39</f>
        <v>27.859296482412066</v>
      </c>
      <c r="AK254" s="28">
        <f>AF254*附件!$C$42+AG254*附件!$C$43+AH254*附件!$C$44</f>
        <v>20.430150753768849</v>
      </c>
    </row>
    <row r="255" spans="1:37" ht="23.25" customHeight="1" x14ac:dyDescent="0.2">
      <c r="A255" s="22">
        <v>23000</v>
      </c>
      <c r="B255" s="29" t="s">
        <v>88</v>
      </c>
      <c r="C255" s="1" t="s">
        <v>916</v>
      </c>
      <c r="D255" s="1" t="s">
        <v>930</v>
      </c>
      <c r="E255" s="1">
        <v>6</v>
      </c>
      <c r="F255" s="1">
        <v>26</v>
      </c>
      <c r="G255" s="1">
        <v>38</v>
      </c>
      <c r="H255" s="1">
        <v>4</v>
      </c>
      <c r="I255" s="1">
        <v>9.36</v>
      </c>
      <c r="J255" s="1">
        <v>8.1</v>
      </c>
      <c r="K255" s="1">
        <v>50</v>
      </c>
      <c r="L255" s="1">
        <v>12</v>
      </c>
      <c r="M255" s="1">
        <v>12</v>
      </c>
      <c r="N255" s="1">
        <v>0</v>
      </c>
      <c r="O255" s="1" t="s">
        <v>14</v>
      </c>
      <c r="P255" s="1">
        <v>40</v>
      </c>
      <c r="Q255" s="1" t="s">
        <v>45</v>
      </c>
      <c r="R255" s="1">
        <v>110</v>
      </c>
      <c r="S255" s="1">
        <v>110</v>
      </c>
      <c r="T255" s="1">
        <v>0.5</v>
      </c>
      <c r="U255" s="1">
        <v>0.75</v>
      </c>
      <c r="V255" s="1">
        <v>1.1000000000000001</v>
      </c>
      <c r="W255" s="1">
        <v>0.75</v>
      </c>
      <c r="X255" s="1" t="s">
        <v>1146</v>
      </c>
      <c r="Y255" s="1"/>
      <c r="Z255" s="1"/>
      <c r="AA255" s="1"/>
      <c r="AB255" s="28">
        <f>_xlfn.IFNA(VLOOKUP(D255,附件!$B$19:$C$21,2,FALSE)+附件!$C$23,0)+T255+J255*((200/(附件!$C$25+100))^0.5)</f>
        <v>8.9</v>
      </c>
      <c r="AC255" s="28">
        <f t="shared" si="24"/>
        <v>17.078651685393258</v>
      </c>
      <c r="AD255" s="28">
        <f t="shared" si="25"/>
        <v>18.786516853932582</v>
      </c>
      <c r="AE255" s="28">
        <f t="shared" si="26"/>
        <v>167.2</v>
      </c>
      <c r="AF255" s="28">
        <f t="shared" si="27"/>
        <v>14.089887640449437</v>
      </c>
      <c r="AG255" s="28">
        <f t="shared" si="28"/>
        <v>20.66516853932584</v>
      </c>
      <c r="AH255" s="28">
        <f t="shared" si="29"/>
        <v>14.089887640449437</v>
      </c>
      <c r="AI255" s="28">
        <f>AF255*附件!$C$32+AG255*附件!$C$33+AH255*附件!$C$34</f>
        <v>16.72</v>
      </c>
      <c r="AJ255" s="28">
        <f>AF255*附件!$C$37+AG255*附件!$C$38+AH255*附件!$C$39</f>
        <v>16.72</v>
      </c>
      <c r="AK255" s="28">
        <f>AF255*附件!$C$42+AG255*附件!$C$43+AH255*附件!$C$44</f>
        <v>16.72</v>
      </c>
    </row>
    <row r="256" spans="1:37" ht="23.25" customHeight="1" x14ac:dyDescent="0.2">
      <c r="A256" s="22">
        <v>13100</v>
      </c>
      <c r="B256" s="29" t="s">
        <v>56</v>
      </c>
      <c r="C256" s="1" t="s">
        <v>916</v>
      </c>
      <c r="D256" s="1" t="s">
        <v>930</v>
      </c>
      <c r="E256" s="1">
        <v>6</v>
      </c>
      <c r="F256" s="1">
        <v>26</v>
      </c>
      <c r="G256" s="1">
        <v>40</v>
      </c>
      <c r="H256" s="1">
        <v>3</v>
      </c>
      <c r="I256" s="1">
        <v>7.37</v>
      </c>
      <c r="J256" s="1">
        <v>6.48</v>
      </c>
      <c r="K256" s="1">
        <v>50</v>
      </c>
      <c r="L256" s="1">
        <v>30</v>
      </c>
      <c r="M256" s="1">
        <v>12</v>
      </c>
      <c r="N256" s="1">
        <v>0</v>
      </c>
      <c r="O256" s="1" t="s">
        <v>14</v>
      </c>
      <c r="P256" s="1">
        <v>40</v>
      </c>
      <c r="Q256" s="1" t="s">
        <v>21</v>
      </c>
      <c r="R256" s="1">
        <v>105</v>
      </c>
      <c r="S256" s="1">
        <v>105</v>
      </c>
      <c r="T256" s="1">
        <v>0</v>
      </c>
      <c r="U256" s="1">
        <v>1.35</v>
      </c>
      <c r="V256" s="1">
        <v>0.95</v>
      </c>
      <c r="W256" s="1">
        <v>0.7</v>
      </c>
      <c r="X256" s="1" t="s">
        <v>1147</v>
      </c>
      <c r="Y256" s="1"/>
      <c r="Z256" s="1"/>
      <c r="AA256" s="1"/>
      <c r="AB256" s="28">
        <f>_xlfn.IFNA(VLOOKUP(D256,附件!$B$19:$C$21,2,FALSE)+附件!$C$23,0)+T256+J256*((200/(附件!$C$25+100))^0.5)</f>
        <v>6.78</v>
      </c>
      <c r="AC256" s="28">
        <f t="shared" si="24"/>
        <v>17.699115044247787</v>
      </c>
      <c r="AD256" s="28">
        <f t="shared" si="25"/>
        <v>18.584070796460175</v>
      </c>
      <c r="AE256" s="28">
        <f t="shared" si="26"/>
        <v>126</v>
      </c>
      <c r="AF256" s="28">
        <f t="shared" si="27"/>
        <v>25.088495575221238</v>
      </c>
      <c r="AG256" s="28">
        <f t="shared" si="28"/>
        <v>17.654867256637164</v>
      </c>
      <c r="AH256" s="28">
        <f t="shared" si="29"/>
        <v>13.008849557522122</v>
      </c>
      <c r="AI256" s="28">
        <f>AF256*附件!$C$32+AG256*附件!$C$33+AH256*附件!$C$34</f>
        <v>18.491150442477874</v>
      </c>
      <c r="AJ256" s="28">
        <f>AF256*附件!$C$37+AG256*附件!$C$38+AH256*附件!$C$39</f>
        <v>20.907079646017699</v>
      </c>
      <c r="AK256" s="28">
        <f>AF256*附件!$C$42+AG256*附件!$C$43+AH256*附件!$C$44</f>
        <v>16.075221238938049</v>
      </c>
    </row>
    <row r="257" spans="1:37" ht="23.25" customHeight="1" x14ac:dyDescent="0.2">
      <c r="A257" s="22">
        <v>21200</v>
      </c>
      <c r="B257" s="29" t="s">
        <v>51</v>
      </c>
      <c r="C257" s="1" t="s">
        <v>921</v>
      </c>
      <c r="D257" s="1" t="s">
        <v>917</v>
      </c>
      <c r="E257" s="1">
        <v>11</v>
      </c>
      <c r="F257" s="1">
        <v>3</v>
      </c>
      <c r="G257" s="1">
        <v>10</v>
      </c>
      <c r="H257" s="1">
        <v>3</v>
      </c>
      <c r="I257" s="1">
        <v>3.19</v>
      </c>
      <c r="J257" s="1">
        <v>2.86</v>
      </c>
      <c r="K257" s="1">
        <v>50</v>
      </c>
      <c r="L257" s="1">
        <v>25</v>
      </c>
      <c r="M257" s="1">
        <v>25</v>
      </c>
      <c r="N257" s="1">
        <v>0</v>
      </c>
      <c r="O257" s="1" t="s">
        <v>14</v>
      </c>
      <c r="P257" s="1">
        <v>360</v>
      </c>
      <c r="Q257" s="1" t="s">
        <v>15</v>
      </c>
      <c r="R257" s="1">
        <v>125</v>
      </c>
      <c r="S257" s="1">
        <v>130</v>
      </c>
      <c r="T257" s="1">
        <v>0.3</v>
      </c>
      <c r="U257" s="1">
        <v>1</v>
      </c>
      <c r="V257" s="1">
        <v>0.5</v>
      </c>
      <c r="W257" s="1">
        <v>0.2</v>
      </c>
      <c r="X257" s="1" t="s">
        <v>1146</v>
      </c>
      <c r="Y257" s="1"/>
      <c r="Z257" s="1"/>
      <c r="AA257" s="1"/>
      <c r="AB257" s="28">
        <f>_xlfn.IFNA(VLOOKUP(D257,附件!$B$19:$C$21,2,FALSE)+附件!$C$23,0)+T257+J257*((200/(附件!$C$25+100))^0.5)</f>
        <v>3.42</v>
      </c>
      <c r="AC257" s="28">
        <f t="shared" si="24"/>
        <v>8.7719298245614041</v>
      </c>
      <c r="AD257" s="28">
        <f t="shared" si="25"/>
        <v>11.403508771929825</v>
      </c>
      <c r="AE257" s="28">
        <f t="shared" si="26"/>
        <v>39</v>
      </c>
      <c r="AF257" s="28">
        <f t="shared" si="27"/>
        <v>11.403508771929825</v>
      </c>
      <c r="AG257" s="28">
        <f t="shared" si="28"/>
        <v>5.7017543859649127</v>
      </c>
      <c r="AH257" s="28">
        <f t="shared" si="29"/>
        <v>2.2807017543859653</v>
      </c>
      <c r="AI257" s="28">
        <f>AF257*附件!$C$32+AG257*附件!$C$33+AH257*附件!$C$34</f>
        <v>6.3859649122807021</v>
      </c>
      <c r="AJ257" s="28">
        <f>AF257*附件!$C$37+AG257*附件!$C$38+AH257*附件!$C$39</f>
        <v>8.2105263157894743</v>
      </c>
      <c r="AK257" s="28">
        <f>AF257*附件!$C$42+AG257*附件!$C$43+AH257*附件!$C$44</f>
        <v>4.5614035087719307</v>
      </c>
    </row>
    <row r="258" spans="1:37" ht="23.25" customHeight="1" x14ac:dyDescent="0.2">
      <c r="A258" s="22">
        <v>21200</v>
      </c>
      <c r="B258" s="29" t="s">
        <v>1085</v>
      </c>
      <c r="C258" s="1" t="s">
        <v>921</v>
      </c>
      <c r="D258" s="1" t="s">
        <v>917</v>
      </c>
      <c r="E258" s="1">
        <v>11</v>
      </c>
      <c r="F258" s="1">
        <v>3</v>
      </c>
      <c r="G258" s="1">
        <v>10</v>
      </c>
      <c r="H258" s="1">
        <v>3</v>
      </c>
      <c r="I258" s="1">
        <v>3.19</v>
      </c>
      <c r="J258" s="1">
        <v>2.86</v>
      </c>
      <c r="K258" s="1">
        <v>50</v>
      </c>
      <c r="L258" s="1">
        <v>25</v>
      </c>
      <c r="M258" s="1">
        <v>25</v>
      </c>
      <c r="N258" s="1">
        <v>0</v>
      </c>
      <c r="O258" s="1" t="s">
        <v>14</v>
      </c>
      <c r="P258" s="1">
        <v>360</v>
      </c>
      <c r="Q258" s="1" t="s">
        <v>15</v>
      </c>
      <c r="R258" s="1">
        <v>125</v>
      </c>
      <c r="S258" s="1">
        <v>125</v>
      </c>
      <c r="T258" s="1">
        <v>0.3</v>
      </c>
      <c r="U258" s="1">
        <v>1</v>
      </c>
      <c r="V258" s="1">
        <v>0.5</v>
      </c>
      <c r="W258" s="1">
        <v>0.2</v>
      </c>
      <c r="X258" s="1" t="s">
        <v>1146</v>
      </c>
      <c r="Y258" s="1"/>
      <c r="Z258" s="1"/>
      <c r="AA258" s="1"/>
      <c r="AB258" s="28">
        <f>_xlfn.IFNA(VLOOKUP(D258,附件!$B$19:$C$21,2,FALSE)+附件!$C$23,0)+T258+J258*((200/(附件!$C$25+100))^0.5)</f>
        <v>3.42</v>
      </c>
      <c r="AC258" s="28">
        <f t="shared" si="24"/>
        <v>8.7719298245614041</v>
      </c>
      <c r="AD258" s="28">
        <f t="shared" si="25"/>
        <v>10.964912280701755</v>
      </c>
      <c r="AE258" s="28">
        <f t="shared" si="26"/>
        <v>37.5</v>
      </c>
      <c r="AF258" s="28">
        <f t="shared" si="27"/>
        <v>10.964912280701755</v>
      </c>
      <c r="AG258" s="28">
        <f t="shared" si="28"/>
        <v>5.4824561403508776</v>
      </c>
      <c r="AH258" s="28">
        <f t="shared" si="29"/>
        <v>2.192982456140351</v>
      </c>
      <c r="AI258" s="28">
        <f>AF258*附件!$C$32+AG258*附件!$C$33+AH258*附件!$C$34</f>
        <v>6.1403508771929829</v>
      </c>
      <c r="AJ258" s="28">
        <f>AF258*附件!$C$37+AG258*附件!$C$38+AH258*附件!$C$39</f>
        <v>7.8947368421052637</v>
      </c>
      <c r="AK258" s="28">
        <f>AF258*附件!$C$42+AG258*附件!$C$43+AH258*附件!$C$44</f>
        <v>4.3859649122807021</v>
      </c>
    </row>
    <row r="259" spans="1:37" ht="23.25" customHeight="1" x14ac:dyDescent="0.2">
      <c r="A259" s="22">
        <v>85000</v>
      </c>
      <c r="B259" s="29" t="s">
        <v>851</v>
      </c>
      <c r="C259" s="1" t="s">
        <v>916</v>
      </c>
      <c r="D259" s="1" t="s">
        <v>917</v>
      </c>
      <c r="E259" s="1">
        <v>6</v>
      </c>
      <c r="F259" s="1">
        <v>3</v>
      </c>
      <c r="G259" s="1">
        <v>7</v>
      </c>
      <c r="H259" s="1">
        <v>6</v>
      </c>
      <c r="I259" s="1">
        <v>2.38</v>
      </c>
      <c r="J259" s="1">
        <v>2.12</v>
      </c>
      <c r="K259" s="1">
        <v>55</v>
      </c>
      <c r="L259" s="1">
        <v>0</v>
      </c>
      <c r="M259" s="1">
        <v>12</v>
      </c>
      <c r="N259" s="1">
        <v>0</v>
      </c>
      <c r="O259" s="1" t="s">
        <v>14</v>
      </c>
      <c r="P259" s="1">
        <v>200</v>
      </c>
      <c r="Q259" s="1" t="s">
        <v>15</v>
      </c>
      <c r="R259" s="1">
        <v>125</v>
      </c>
      <c r="S259" s="1">
        <v>125</v>
      </c>
      <c r="T259" s="1">
        <v>0.16</v>
      </c>
      <c r="U259" s="1">
        <v>1</v>
      </c>
      <c r="V259" s="1">
        <v>0.55000000000000004</v>
      </c>
      <c r="W259" s="1">
        <v>0.25</v>
      </c>
      <c r="X259" s="1" t="s">
        <v>1149</v>
      </c>
      <c r="Y259" s="1"/>
      <c r="Z259" s="1"/>
      <c r="AA259" s="1"/>
      <c r="AB259" s="28">
        <f>_xlfn.IFNA(VLOOKUP(D259,附件!$B$19:$C$21,2,FALSE)+附件!$C$23,0)+T259+J259*((200/(附件!$C$25+100))^0.5)</f>
        <v>2.54</v>
      </c>
      <c r="AC259" s="28">
        <f t="shared" si="24"/>
        <v>16.535433070866141</v>
      </c>
      <c r="AD259" s="28">
        <f t="shared" si="25"/>
        <v>20.669291338582674</v>
      </c>
      <c r="AE259" s="28">
        <f t="shared" si="26"/>
        <v>52.5</v>
      </c>
      <c r="AF259" s="28">
        <f t="shared" si="27"/>
        <v>20.669291338582674</v>
      </c>
      <c r="AG259" s="28">
        <f t="shared" si="28"/>
        <v>11.368110236220472</v>
      </c>
      <c r="AH259" s="28">
        <f t="shared" si="29"/>
        <v>5.1673228346456686</v>
      </c>
      <c r="AI259" s="28">
        <f>AF259*附件!$C$32+AG259*附件!$C$33+AH259*附件!$C$34</f>
        <v>12.298228346456691</v>
      </c>
      <c r="AJ259" s="28">
        <f>AF259*附件!$C$37+AG259*附件!$C$38+AH259*附件!$C$39</f>
        <v>15.398622047244093</v>
      </c>
      <c r="AK259" s="28">
        <f>AF259*附件!$C$42+AG259*附件!$C$43+AH259*附件!$C$44</f>
        <v>9.1978346456692908</v>
      </c>
    </row>
    <row r="260" spans="1:37" ht="23.25" customHeight="1" x14ac:dyDescent="0.2">
      <c r="A260" s="22">
        <v>33000</v>
      </c>
      <c r="B260" s="29" t="s">
        <v>37</v>
      </c>
      <c r="C260" s="1" t="s">
        <v>916</v>
      </c>
      <c r="D260" s="1" t="s">
        <v>930</v>
      </c>
      <c r="E260" s="1">
        <v>6</v>
      </c>
      <c r="F260" s="1">
        <v>24</v>
      </c>
      <c r="G260" s="1">
        <v>36</v>
      </c>
      <c r="H260" s="1">
        <v>4</v>
      </c>
      <c r="I260" s="1">
        <v>8.99</v>
      </c>
      <c r="J260" s="1">
        <v>7.77</v>
      </c>
      <c r="K260" s="1">
        <v>50</v>
      </c>
      <c r="L260" s="1">
        <v>12</v>
      </c>
      <c r="M260" s="1">
        <v>12</v>
      </c>
      <c r="N260" s="1">
        <v>0</v>
      </c>
      <c r="O260" s="1" t="s">
        <v>14</v>
      </c>
      <c r="P260" s="1">
        <v>40</v>
      </c>
      <c r="Q260" s="1" t="s">
        <v>21</v>
      </c>
      <c r="R260" s="1">
        <v>110</v>
      </c>
      <c r="S260" s="1">
        <v>110</v>
      </c>
      <c r="T260" s="1">
        <v>0.5</v>
      </c>
      <c r="U260" s="1">
        <v>1.35</v>
      </c>
      <c r="V260" s="1">
        <v>0.95</v>
      </c>
      <c r="W260" s="1">
        <v>0.7</v>
      </c>
      <c r="X260" s="1" t="s">
        <v>1152</v>
      </c>
      <c r="Y260" s="1"/>
      <c r="Z260" s="1"/>
      <c r="AA260" s="1"/>
      <c r="AB260" s="28">
        <f>_xlfn.IFNA(VLOOKUP(D260,附件!$B$19:$C$21,2,FALSE)+附件!$C$23,0)+T260+J260*((200/(附件!$C$25+100))^0.5)</f>
        <v>8.57</v>
      </c>
      <c r="AC260" s="28">
        <f t="shared" si="24"/>
        <v>16.802800466744458</v>
      </c>
      <c r="AD260" s="28">
        <f t="shared" si="25"/>
        <v>18.483080513418905</v>
      </c>
      <c r="AE260" s="28">
        <f t="shared" si="26"/>
        <v>158.4</v>
      </c>
      <c r="AF260" s="28">
        <f t="shared" si="27"/>
        <v>24.952158693115525</v>
      </c>
      <c r="AG260" s="28">
        <f t="shared" si="28"/>
        <v>17.558926487747957</v>
      </c>
      <c r="AH260" s="28">
        <f t="shared" si="29"/>
        <v>12.938156359393233</v>
      </c>
      <c r="AI260" s="28">
        <f>AF260*附件!$C$32+AG260*附件!$C$33+AH260*附件!$C$34</f>
        <v>18.39066511085181</v>
      </c>
      <c r="AJ260" s="28">
        <f>AF260*附件!$C$37+AG260*附件!$C$38+AH260*附件!$C$39</f>
        <v>20.793465577596272</v>
      </c>
      <c r="AK260" s="28">
        <f>AF260*附件!$C$42+AG260*附件!$C$43+AH260*附件!$C$44</f>
        <v>15.987864644107352</v>
      </c>
    </row>
    <row r="261" spans="1:37" ht="23.25" customHeight="1" x14ac:dyDescent="0.2">
      <c r="A261" s="22">
        <v>50860</v>
      </c>
      <c r="B261" s="29" t="s">
        <v>846</v>
      </c>
      <c r="C261" s="1" t="s">
        <v>916</v>
      </c>
      <c r="D261" s="1" t="s">
        <v>930</v>
      </c>
      <c r="E261" s="1">
        <v>6</v>
      </c>
      <c r="F261" s="1">
        <v>25</v>
      </c>
      <c r="G261" s="1">
        <v>37</v>
      </c>
      <c r="H261" s="1">
        <v>4</v>
      </c>
      <c r="I261" s="1">
        <v>9.66</v>
      </c>
      <c r="J261" s="1">
        <v>8.06</v>
      </c>
      <c r="K261" s="1">
        <v>55</v>
      </c>
      <c r="L261" s="1">
        <v>12</v>
      </c>
      <c r="M261" s="1">
        <v>12</v>
      </c>
      <c r="N261" s="1">
        <v>0</v>
      </c>
      <c r="O261" s="1" t="s">
        <v>14</v>
      </c>
      <c r="P261" s="1">
        <v>38</v>
      </c>
      <c r="Q261" s="1" t="s">
        <v>21</v>
      </c>
      <c r="R261" s="1">
        <v>110</v>
      </c>
      <c r="S261" s="1">
        <v>110</v>
      </c>
      <c r="T261" s="1">
        <v>0.5</v>
      </c>
      <c r="U261" s="1">
        <v>1.35</v>
      </c>
      <c r="V261" s="1">
        <v>0.95</v>
      </c>
      <c r="W261" s="1">
        <v>0.7</v>
      </c>
      <c r="X261" s="1" t="s">
        <v>1150</v>
      </c>
      <c r="Y261" s="1"/>
      <c r="Z261" s="1"/>
      <c r="AA261" s="1"/>
      <c r="AB261" s="28">
        <f>_xlfn.IFNA(VLOOKUP(D261,附件!$B$19:$C$21,2,FALSE)+附件!$C$23,0)+T261+J261*((200/(附件!$C$25+100))^0.5)</f>
        <v>8.8600000000000012</v>
      </c>
      <c r="AC261" s="28">
        <f t="shared" si="24"/>
        <v>16.704288939051917</v>
      </c>
      <c r="AD261" s="28">
        <f t="shared" si="25"/>
        <v>18.374717832957106</v>
      </c>
      <c r="AE261" s="28">
        <f t="shared" si="26"/>
        <v>162.80000000000001</v>
      </c>
      <c r="AF261" s="28">
        <f t="shared" si="27"/>
        <v>24.805869074492094</v>
      </c>
      <c r="AG261" s="28">
        <f t="shared" si="28"/>
        <v>17.455981941309251</v>
      </c>
      <c r="AH261" s="28">
        <f t="shared" si="29"/>
        <v>12.862302483069973</v>
      </c>
      <c r="AI261" s="28">
        <f>AF261*附件!$C$32+AG261*附件!$C$33+AH261*附件!$C$34</f>
        <v>18.282844243792319</v>
      </c>
      <c r="AJ261" s="28">
        <f>AF261*附件!$C$37+AG261*附件!$C$38+AH261*附件!$C$39</f>
        <v>20.671557562076742</v>
      </c>
      <c r="AK261" s="28">
        <f>AF261*附件!$C$42+AG261*附件!$C$43+AH261*附件!$C$44</f>
        <v>15.894130925507898</v>
      </c>
    </row>
    <row r="262" spans="1:37" ht="23.25" customHeight="1" x14ac:dyDescent="0.2">
      <c r="A262" s="22">
        <v>11200</v>
      </c>
      <c r="B262" s="29" t="s">
        <v>981</v>
      </c>
      <c r="C262" s="1" t="s">
        <v>916</v>
      </c>
      <c r="D262" s="1" t="s">
        <v>917</v>
      </c>
      <c r="E262" s="1">
        <v>6</v>
      </c>
      <c r="F262" s="1">
        <v>4</v>
      </c>
      <c r="G262" s="1">
        <v>9</v>
      </c>
      <c r="H262" s="1">
        <v>4</v>
      </c>
      <c r="I262" s="1">
        <v>2.13</v>
      </c>
      <c r="J262" s="1">
        <v>1.93</v>
      </c>
      <c r="K262" s="1">
        <v>50</v>
      </c>
      <c r="L262" s="1">
        <v>0</v>
      </c>
      <c r="M262" s="1">
        <v>5</v>
      </c>
      <c r="N262" s="1">
        <v>7</v>
      </c>
      <c r="O262" s="1" t="s">
        <v>14</v>
      </c>
      <c r="P262" s="1">
        <v>360</v>
      </c>
      <c r="Q262" s="1" t="s">
        <v>15</v>
      </c>
      <c r="R262" s="1">
        <v>110</v>
      </c>
      <c r="S262" s="1">
        <v>110</v>
      </c>
      <c r="T262" s="1">
        <v>0.1</v>
      </c>
      <c r="U262" s="1">
        <v>1</v>
      </c>
      <c r="V262" s="1">
        <v>0.5</v>
      </c>
      <c r="W262" s="1">
        <v>0.2</v>
      </c>
      <c r="X262" s="1" t="s">
        <v>1147</v>
      </c>
      <c r="Y262" s="1"/>
      <c r="Z262" s="1"/>
      <c r="AA262" s="1"/>
      <c r="AB262" s="28">
        <f>_xlfn.IFNA(VLOOKUP(D262,附件!$B$19:$C$21,2,FALSE)+附件!$C$23,0)+T262+J262*((200/(附件!$C$25+100))^0.5)</f>
        <v>2.29</v>
      </c>
      <c r="AC262" s="28">
        <f t="shared" si="24"/>
        <v>15.720524017467248</v>
      </c>
      <c r="AD262" s="28">
        <f t="shared" si="25"/>
        <v>17.292576419213972</v>
      </c>
      <c r="AE262" s="28">
        <f t="shared" si="26"/>
        <v>39.6</v>
      </c>
      <c r="AF262" s="28">
        <f t="shared" si="27"/>
        <v>17.292576419213972</v>
      </c>
      <c r="AG262" s="28">
        <f t="shared" si="28"/>
        <v>8.6462882096069862</v>
      </c>
      <c r="AH262" s="28">
        <f t="shared" si="29"/>
        <v>3.4585152838427948</v>
      </c>
      <c r="AI262" s="28">
        <f>AF262*附件!$C$32+AG262*附件!$C$33+AH262*附件!$C$34</f>
        <v>9.6838427947598245</v>
      </c>
      <c r="AJ262" s="28">
        <f>AF262*附件!$C$37+AG262*附件!$C$38+AH262*附件!$C$39</f>
        <v>12.450655021834061</v>
      </c>
      <c r="AK262" s="28">
        <f>AF262*附件!$C$42+AG262*附件!$C$43+AH262*附件!$C$44</f>
        <v>6.9170305676855897</v>
      </c>
    </row>
    <row r="263" spans="1:37" ht="23.25" customHeight="1" x14ac:dyDescent="0.2">
      <c r="A263" s="22">
        <v>55300</v>
      </c>
      <c r="B263" s="29" t="s">
        <v>982</v>
      </c>
      <c r="C263" s="1" t="s">
        <v>916</v>
      </c>
      <c r="D263" s="1" t="s">
        <v>930</v>
      </c>
      <c r="E263" s="1">
        <v>6</v>
      </c>
      <c r="F263" s="1">
        <v>24</v>
      </c>
      <c r="G263" s="1">
        <v>36</v>
      </c>
      <c r="H263" s="1">
        <v>4</v>
      </c>
      <c r="I263" s="1">
        <v>10.31</v>
      </c>
      <c r="J263" s="1">
        <v>8.91</v>
      </c>
      <c r="K263" s="1">
        <v>50</v>
      </c>
      <c r="L263" s="1">
        <v>12</v>
      </c>
      <c r="M263" s="1">
        <v>12</v>
      </c>
      <c r="N263" s="1">
        <v>0</v>
      </c>
      <c r="O263" s="1" t="s">
        <v>14</v>
      </c>
      <c r="P263" s="1">
        <v>40</v>
      </c>
      <c r="Q263" s="1" t="s">
        <v>21</v>
      </c>
      <c r="R263" s="1">
        <v>110</v>
      </c>
      <c r="S263" s="1">
        <v>110</v>
      </c>
      <c r="T263" s="1">
        <v>0.5</v>
      </c>
      <c r="U263" s="1">
        <v>1.35</v>
      </c>
      <c r="V263" s="1">
        <v>0.95</v>
      </c>
      <c r="W263" s="1">
        <v>0.7</v>
      </c>
      <c r="X263" s="1" t="s">
        <v>1148</v>
      </c>
      <c r="Y263" s="1"/>
      <c r="Z263" s="1"/>
      <c r="AA263" s="1"/>
      <c r="AB263" s="28">
        <f>_xlfn.IFNA(VLOOKUP(D263,附件!$B$19:$C$21,2,FALSE)+附件!$C$23,0)+T263+J263*((200/(附件!$C$25+100))^0.5)</f>
        <v>9.7100000000000009</v>
      </c>
      <c r="AC263" s="28">
        <f t="shared" si="24"/>
        <v>14.830072090628217</v>
      </c>
      <c r="AD263" s="28">
        <f t="shared" si="25"/>
        <v>16.31307929969104</v>
      </c>
      <c r="AE263" s="28">
        <f t="shared" si="26"/>
        <v>158.4</v>
      </c>
      <c r="AF263" s="28">
        <f t="shared" si="27"/>
        <v>22.022657054582904</v>
      </c>
      <c r="AG263" s="28">
        <f t="shared" si="28"/>
        <v>15.497425334706488</v>
      </c>
      <c r="AH263" s="28">
        <f t="shared" si="29"/>
        <v>11.419155509783728</v>
      </c>
      <c r="AI263" s="28">
        <f>AF263*附件!$C$32+AG263*附件!$C$33+AH263*附件!$C$34</f>
        <v>16.231513903192585</v>
      </c>
      <c r="AJ263" s="28">
        <f>AF263*附件!$C$37+AG263*附件!$C$38+AH263*附件!$C$39</f>
        <v>18.352214212152418</v>
      </c>
      <c r="AK263" s="28">
        <f>AF263*附件!$C$42+AG263*附件!$C$43+AH263*附件!$C$44</f>
        <v>14.11081359423275</v>
      </c>
    </row>
    <row r="264" spans="1:37" ht="23.25" customHeight="1" x14ac:dyDescent="0.2">
      <c r="A264" s="22">
        <v>21000</v>
      </c>
      <c r="B264" s="29" t="s">
        <v>63</v>
      </c>
      <c r="C264" s="1" t="s">
        <v>916</v>
      </c>
      <c r="D264" s="1" t="s">
        <v>917</v>
      </c>
      <c r="E264" s="1">
        <v>7</v>
      </c>
      <c r="F264" s="1">
        <v>3</v>
      </c>
      <c r="G264" s="1">
        <v>7</v>
      </c>
      <c r="H264" s="1">
        <v>1</v>
      </c>
      <c r="I264" s="1">
        <v>0.92</v>
      </c>
      <c r="J264" s="1">
        <v>0.76</v>
      </c>
      <c r="K264" s="1">
        <v>40</v>
      </c>
      <c r="L264" s="1">
        <v>5</v>
      </c>
      <c r="M264" s="1">
        <v>12</v>
      </c>
      <c r="N264" s="1">
        <v>0</v>
      </c>
      <c r="O264" s="1" t="s">
        <v>14</v>
      </c>
      <c r="P264" s="1">
        <v>360</v>
      </c>
      <c r="Q264" s="1" t="s">
        <v>15</v>
      </c>
      <c r="R264" s="1">
        <v>125</v>
      </c>
      <c r="S264" s="1">
        <v>130</v>
      </c>
      <c r="T264" s="1">
        <v>0</v>
      </c>
      <c r="U264" s="1">
        <v>1</v>
      </c>
      <c r="V264" s="1">
        <v>0.6</v>
      </c>
      <c r="W264" s="1">
        <v>0.2</v>
      </c>
      <c r="X264" s="1" t="s">
        <v>1146</v>
      </c>
      <c r="Y264" s="1"/>
      <c r="Z264" s="1"/>
      <c r="AA264" s="1"/>
      <c r="AB264" s="28">
        <f>_xlfn.IFNA(VLOOKUP(D264,附件!$B$19:$C$21,2,FALSE)+附件!$C$23,0)+T264+J264*((200/(附件!$C$25+100))^0.5)</f>
        <v>1.02</v>
      </c>
      <c r="AC264" s="28">
        <f t="shared" ref="AC264" si="30">G264*H264/AB264</f>
        <v>6.8627450980392153</v>
      </c>
      <c r="AD264" s="28">
        <f t="shared" ref="AD264" si="31">AC264*S264/100</f>
        <v>8.9215686274509807</v>
      </c>
      <c r="AE264" s="28">
        <f t="shared" ref="AE264" si="32">G264*H264*S264/100</f>
        <v>9.1</v>
      </c>
      <c r="AF264" s="28">
        <f t="shared" ref="AF264" si="33">$AD264*U264</f>
        <v>8.9215686274509807</v>
      </c>
      <c r="AG264" s="28">
        <f t="shared" ref="AG264" si="34">$AD264*V264</f>
        <v>5.3529411764705879</v>
      </c>
      <c r="AH264" s="28">
        <f t="shared" ref="AH264" si="35">$AD264*W264</f>
        <v>1.7843137254901962</v>
      </c>
      <c r="AI264" s="28">
        <f>AF264*附件!$C$32+AG264*附件!$C$33+AH264*附件!$C$34</f>
        <v>5.3529411764705879</v>
      </c>
      <c r="AJ264" s="28">
        <f>AF264*附件!$C$37+AG264*附件!$C$38+AH264*附件!$C$39</f>
        <v>6.780392156862745</v>
      </c>
      <c r="AK264" s="28">
        <f>AF264*附件!$C$42+AG264*附件!$C$43+AH264*附件!$C$44</f>
        <v>3.9254901960784312</v>
      </c>
    </row>
    <row r="265" spans="1:37" ht="23.25" customHeight="1" x14ac:dyDescent="0.2">
      <c r="A265" s="22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28"/>
      <c r="AC265" s="28"/>
      <c r="AD265" s="28"/>
      <c r="AE265" s="28"/>
      <c r="AF265" s="28"/>
      <c r="AG265" s="28"/>
      <c r="AH265" s="28"/>
      <c r="AI265" s="28"/>
      <c r="AJ265" s="28"/>
      <c r="AK265" s="28"/>
    </row>
    <row r="266" spans="1:37" ht="23.25" customHeight="1" x14ac:dyDescent="0.2">
      <c r="A266" s="22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28"/>
      <c r="AC266" s="28"/>
      <c r="AD266" s="28"/>
      <c r="AE266" s="28"/>
      <c r="AF266" s="28"/>
      <c r="AG266" s="28"/>
      <c r="AH266" s="28"/>
      <c r="AI266" s="28"/>
      <c r="AJ266" s="28"/>
      <c r="AK266" s="28"/>
    </row>
    <row r="267" spans="1:37" ht="23.25" customHeight="1" x14ac:dyDescent="0.2">
      <c r="A267" s="22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28"/>
      <c r="AC267" s="28"/>
      <c r="AD267" s="28"/>
      <c r="AE267" s="28"/>
      <c r="AF267" s="28"/>
      <c r="AG267" s="28"/>
      <c r="AH267" s="28"/>
      <c r="AI267" s="28"/>
      <c r="AJ267" s="28"/>
      <c r="AK267" s="28"/>
    </row>
    <row r="268" spans="1:37" ht="23.25" customHeight="1" x14ac:dyDescent="0.2">
      <c r="A268" s="22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28"/>
      <c r="AC268" s="28"/>
      <c r="AD268" s="28"/>
      <c r="AE268" s="28"/>
      <c r="AF268" s="28"/>
      <c r="AG268" s="28"/>
      <c r="AH268" s="28"/>
      <c r="AI268" s="28"/>
      <c r="AJ268" s="28"/>
      <c r="AK268" s="28"/>
    </row>
    <row r="269" spans="1:37" ht="23.25" customHeight="1" x14ac:dyDescent="0.2">
      <c r="A269" s="22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28"/>
      <c r="AC269" s="28"/>
      <c r="AD269" s="28"/>
      <c r="AE269" s="28"/>
      <c r="AF269" s="28"/>
      <c r="AG269" s="28"/>
      <c r="AH269" s="28"/>
      <c r="AI269" s="28"/>
      <c r="AJ269" s="28"/>
      <c r="AK269" s="28"/>
    </row>
    <row r="270" spans="1:37" ht="23.25" customHeight="1" x14ac:dyDescent="0.2">
      <c r="A270" s="22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28"/>
      <c r="AC270" s="28"/>
      <c r="AD270" s="28"/>
      <c r="AE270" s="28"/>
      <c r="AF270" s="28"/>
      <c r="AG270" s="28"/>
      <c r="AH270" s="28"/>
      <c r="AI270" s="28"/>
      <c r="AJ270" s="28"/>
      <c r="AK270" s="28"/>
    </row>
    <row r="271" spans="1:37" ht="23.25" customHeight="1" x14ac:dyDescent="0.2">
      <c r="A271" s="22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28"/>
      <c r="AC271" s="28"/>
      <c r="AD271" s="28"/>
      <c r="AE271" s="28"/>
      <c r="AF271" s="28"/>
      <c r="AG271" s="28"/>
      <c r="AH271" s="28"/>
      <c r="AI271" s="28"/>
      <c r="AJ271" s="28"/>
      <c r="AK271" s="28"/>
    </row>
    <row r="272" spans="1:37" ht="23.25" customHeight="1" x14ac:dyDescent="0.2">
      <c r="A272" s="22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28"/>
      <c r="AC272" s="28"/>
      <c r="AD272" s="28"/>
      <c r="AE272" s="28"/>
      <c r="AF272" s="28"/>
      <c r="AG272" s="28"/>
      <c r="AH272" s="28"/>
      <c r="AI272" s="28"/>
      <c r="AJ272" s="28"/>
      <c r="AK272" s="28"/>
    </row>
    <row r="273" spans="1:37" ht="23.25" customHeight="1" x14ac:dyDescent="0.2">
      <c r="A273" s="22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28"/>
      <c r="AC273" s="28"/>
      <c r="AD273" s="28"/>
      <c r="AE273" s="28"/>
      <c r="AF273" s="28"/>
      <c r="AG273" s="28"/>
      <c r="AH273" s="28"/>
      <c r="AI273" s="28"/>
      <c r="AJ273" s="28"/>
      <c r="AK273" s="28"/>
    </row>
    <row r="274" spans="1:37" ht="23.25" customHeight="1" x14ac:dyDescent="0.2">
      <c r="A274" s="22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28"/>
      <c r="AC274" s="28"/>
      <c r="AD274" s="28"/>
      <c r="AE274" s="28"/>
      <c r="AF274" s="28"/>
      <c r="AG274" s="28"/>
      <c r="AH274" s="28"/>
      <c r="AI274" s="28"/>
      <c r="AJ274" s="28"/>
      <c r="AK274" s="28"/>
    </row>
    <row r="275" spans="1:37" ht="23.25" customHeight="1" x14ac:dyDescent="0.2">
      <c r="A275" s="22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28"/>
      <c r="AC275" s="28"/>
      <c r="AD275" s="28"/>
      <c r="AE275" s="28"/>
      <c r="AF275" s="28"/>
      <c r="AG275" s="28"/>
      <c r="AH275" s="28"/>
      <c r="AI275" s="28"/>
      <c r="AJ275" s="28"/>
      <c r="AK275" s="28"/>
    </row>
    <row r="276" spans="1:37" ht="23.25" customHeight="1" x14ac:dyDescent="0.2">
      <c r="A276" s="22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28"/>
      <c r="AC276" s="28"/>
      <c r="AD276" s="28"/>
      <c r="AE276" s="28"/>
      <c r="AF276" s="28"/>
      <c r="AG276" s="28"/>
      <c r="AH276" s="28"/>
      <c r="AI276" s="28"/>
      <c r="AJ276" s="28"/>
      <c r="AK276" s="28"/>
    </row>
    <row r="277" spans="1:37" ht="23.25" customHeight="1" x14ac:dyDescent="0.2">
      <c r="A277" s="22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28"/>
      <c r="AC277" s="28"/>
      <c r="AD277" s="28"/>
      <c r="AE277" s="28"/>
      <c r="AF277" s="28"/>
      <c r="AG277" s="28"/>
      <c r="AH277" s="28"/>
      <c r="AI277" s="28"/>
      <c r="AJ277" s="28"/>
      <c r="AK277" s="28"/>
    </row>
    <row r="278" spans="1:37" ht="23.25" customHeight="1" x14ac:dyDescent="0.2">
      <c r="A278" s="22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28"/>
      <c r="AC278" s="28"/>
      <c r="AD278" s="28"/>
      <c r="AE278" s="28"/>
      <c r="AF278" s="28"/>
      <c r="AG278" s="28"/>
      <c r="AH278" s="28"/>
      <c r="AI278" s="28"/>
      <c r="AJ278" s="28"/>
      <c r="AK278" s="28"/>
    </row>
    <row r="279" spans="1:37" ht="23.25" customHeight="1" x14ac:dyDescent="0.2">
      <c r="A279" s="22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28"/>
      <c r="AC279" s="28"/>
      <c r="AD279" s="28"/>
      <c r="AE279" s="28"/>
      <c r="AF279" s="28"/>
      <c r="AG279" s="28"/>
      <c r="AH279" s="28"/>
      <c r="AI279" s="28"/>
      <c r="AJ279" s="28"/>
      <c r="AK279" s="28"/>
    </row>
    <row r="280" spans="1:37" ht="23.25" customHeight="1" x14ac:dyDescent="0.2">
      <c r="A280" s="22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28"/>
      <c r="AC280" s="28"/>
      <c r="AD280" s="28"/>
      <c r="AE280" s="28"/>
      <c r="AF280" s="28"/>
      <c r="AG280" s="28"/>
      <c r="AH280" s="28"/>
      <c r="AI280" s="28"/>
      <c r="AJ280" s="28"/>
      <c r="AK280" s="28"/>
    </row>
    <row r="281" spans="1:37" ht="23.25" customHeight="1" x14ac:dyDescent="0.2">
      <c r="A281" s="22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28"/>
      <c r="AC281" s="28"/>
      <c r="AD281" s="28"/>
      <c r="AE281" s="28"/>
      <c r="AF281" s="28"/>
      <c r="AG281" s="28"/>
      <c r="AH281" s="28"/>
      <c r="AI281" s="28"/>
      <c r="AJ281" s="28"/>
      <c r="AK281" s="28"/>
    </row>
    <row r="282" spans="1:37" ht="23.25" customHeight="1" x14ac:dyDescent="0.2">
      <c r="A282" s="22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28"/>
      <c r="AC282" s="28"/>
      <c r="AD282" s="28"/>
      <c r="AE282" s="28"/>
      <c r="AF282" s="28"/>
      <c r="AG282" s="28"/>
      <c r="AH282" s="28"/>
      <c r="AI282" s="28"/>
      <c r="AJ282" s="28"/>
      <c r="AK282" s="28"/>
    </row>
    <row r="283" spans="1:37" ht="23.25" customHeight="1" x14ac:dyDescent="0.2">
      <c r="A283" s="22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28"/>
      <c r="AC283" s="28"/>
      <c r="AD283" s="28"/>
      <c r="AE283" s="28"/>
      <c r="AF283" s="28"/>
      <c r="AG283" s="28"/>
      <c r="AH283" s="28"/>
      <c r="AI283" s="28"/>
      <c r="AJ283" s="28"/>
      <c r="AK283" s="28"/>
    </row>
    <row r="284" spans="1:37" ht="23.25" customHeight="1" x14ac:dyDescent="0.2">
      <c r="A284" s="22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28"/>
      <c r="AC284" s="28"/>
      <c r="AD284" s="28"/>
      <c r="AE284" s="28"/>
      <c r="AF284" s="28"/>
      <c r="AG284" s="28"/>
      <c r="AH284" s="28"/>
      <c r="AI284" s="28"/>
      <c r="AJ284" s="28"/>
      <c r="AK284" s="28"/>
    </row>
    <row r="285" spans="1:37" ht="23.25" customHeight="1" x14ac:dyDescent="0.2">
      <c r="A285" s="22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28"/>
      <c r="AC285" s="28"/>
      <c r="AD285" s="28"/>
      <c r="AE285" s="28"/>
      <c r="AF285" s="28"/>
      <c r="AG285" s="28"/>
      <c r="AH285" s="28"/>
      <c r="AI285" s="28"/>
      <c r="AJ285" s="28"/>
      <c r="AK285" s="28"/>
    </row>
    <row r="286" spans="1:37" ht="23.25" customHeight="1" x14ac:dyDescent="0.2">
      <c r="A286" s="22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28"/>
      <c r="AC286" s="28"/>
      <c r="AD286" s="28"/>
      <c r="AE286" s="28"/>
      <c r="AF286" s="28"/>
      <c r="AG286" s="28"/>
      <c r="AH286" s="28"/>
      <c r="AI286" s="28"/>
      <c r="AJ286" s="28"/>
      <c r="AK286" s="28"/>
    </row>
    <row r="287" spans="1:37" ht="23.25" customHeight="1" x14ac:dyDescent="0.2">
      <c r="A287" s="22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28"/>
      <c r="AC287" s="28"/>
      <c r="AD287" s="28"/>
      <c r="AE287" s="28"/>
      <c r="AF287" s="28"/>
      <c r="AG287" s="28"/>
      <c r="AH287" s="28"/>
      <c r="AI287" s="28"/>
      <c r="AJ287" s="28"/>
      <c r="AK287" s="28"/>
    </row>
    <row r="288" spans="1:37" ht="23.25" customHeight="1" x14ac:dyDescent="0.2">
      <c r="A288" s="22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28"/>
      <c r="AC288" s="28"/>
      <c r="AD288" s="28"/>
      <c r="AE288" s="28"/>
      <c r="AF288" s="28"/>
      <c r="AG288" s="28"/>
      <c r="AH288" s="28"/>
      <c r="AI288" s="28"/>
      <c r="AJ288" s="28"/>
      <c r="AK288" s="28"/>
    </row>
    <row r="289" spans="1:37" ht="23.25" customHeight="1" x14ac:dyDescent="0.2">
      <c r="A289" s="22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28"/>
      <c r="AC289" s="28"/>
      <c r="AD289" s="28"/>
      <c r="AE289" s="28"/>
      <c r="AF289" s="28"/>
      <c r="AG289" s="28"/>
      <c r="AH289" s="28"/>
      <c r="AI289" s="28"/>
      <c r="AJ289" s="28"/>
      <c r="AK289" s="28"/>
    </row>
    <row r="290" spans="1:37" ht="23.25" customHeight="1" x14ac:dyDescent="0.2">
      <c r="A290" s="22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28"/>
      <c r="AC290" s="28"/>
      <c r="AD290" s="28"/>
      <c r="AE290" s="28"/>
      <c r="AF290" s="28"/>
      <c r="AG290" s="28"/>
      <c r="AH290" s="28"/>
      <c r="AI290" s="28"/>
      <c r="AJ290" s="28"/>
      <c r="AK290" s="28"/>
    </row>
    <row r="291" spans="1:37" ht="23.25" customHeight="1" x14ac:dyDescent="0.2">
      <c r="A291" s="22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28"/>
      <c r="AC291" s="28"/>
      <c r="AD291" s="28"/>
      <c r="AE291" s="28"/>
      <c r="AF291" s="28"/>
      <c r="AG291" s="28"/>
      <c r="AH291" s="28"/>
      <c r="AI291" s="28"/>
      <c r="AJ291" s="28"/>
      <c r="AK291" s="28"/>
    </row>
    <row r="292" spans="1:37" ht="23.25" customHeight="1" x14ac:dyDescent="0.2">
      <c r="A292" s="22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28"/>
      <c r="AC292" s="28"/>
      <c r="AD292" s="28"/>
      <c r="AE292" s="28"/>
      <c r="AF292" s="28"/>
      <c r="AG292" s="28"/>
      <c r="AH292" s="28"/>
      <c r="AI292" s="28"/>
      <c r="AJ292" s="28"/>
      <c r="AK292" s="28"/>
    </row>
    <row r="293" spans="1:37" ht="23.25" customHeight="1" x14ac:dyDescent="0.2">
      <c r="A293" s="22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28"/>
      <c r="AC293" s="28"/>
      <c r="AD293" s="28"/>
      <c r="AE293" s="28"/>
      <c r="AF293" s="28"/>
      <c r="AG293" s="28"/>
      <c r="AH293" s="28"/>
      <c r="AI293" s="28"/>
      <c r="AJ293" s="28"/>
      <c r="AK293" s="28"/>
    </row>
    <row r="294" spans="1:37" ht="23.25" customHeight="1" x14ac:dyDescent="0.2">
      <c r="A294" s="22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28"/>
      <c r="AC294" s="28"/>
      <c r="AD294" s="28"/>
      <c r="AE294" s="28"/>
      <c r="AF294" s="28"/>
      <c r="AG294" s="28"/>
      <c r="AH294" s="28"/>
      <c r="AI294" s="28"/>
      <c r="AJ294" s="28"/>
      <c r="AK294" s="28"/>
    </row>
    <row r="295" spans="1:37" ht="23.25" customHeight="1" x14ac:dyDescent="0.2">
      <c r="A295" s="22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28"/>
      <c r="AC295" s="28"/>
      <c r="AD295" s="28"/>
      <c r="AE295" s="28"/>
      <c r="AF295" s="28"/>
      <c r="AG295" s="28"/>
      <c r="AH295" s="28"/>
      <c r="AI295" s="28"/>
      <c r="AJ295" s="28"/>
      <c r="AK295" s="28"/>
    </row>
    <row r="296" spans="1:37" ht="23.25" customHeight="1" x14ac:dyDescent="0.2">
      <c r="A296" s="22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28"/>
      <c r="AC296" s="28"/>
      <c r="AD296" s="28"/>
      <c r="AE296" s="28"/>
      <c r="AF296" s="28"/>
      <c r="AG296" s="28"/>
      <c r="AH296" s="28"/>
      <c r="AI296" s="28"/>
      <c r="AJ296" s="28"/>
      <c r="AK296" s="28"/>
    </row>
    <row r="297" spans="1:37" ht="23.25" customHeight="1" x14ac:dyDescent="0.2">
      <c r="A297" s="22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28"/>
      <c r="AC297" s="28"/>
      <c r="AD297" s="28"/>
      <c r="AE297" s="28"/>
      <c r="AF297" s="28"/>
      <c r="AG297" s="28"/>
      <c r="AH297" s="28"/>
      <c r="AI297" s="28"/>
      <c r="AJ297" s="28"/>
      <c r="AK297" s="28"/>
    </row>
    <row r="298" spans="1:37" ht="23.25" customHeight="1" x14ac:dyDescent="0.2">
      <c r="A298" s="22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28"/>
      <c r="AC298" s="28"/>
      <c r="AD298" s="28"/>
      <c r="AE298" s="28"/>
      <c r="AF298" s="28"/>
      <c r="AG298" s="28"/>
      <c r="AH298" s="28"/>
      <c r="AI298" s="28"/>
      <c r="AJ298" s="28"/>
      <c r="AK298" s="28"/>
    </row>
    <row r="299" spans="1:37" ht="23.25" customHeight="1" x14ac:dyDescent="0.2">
      <c r="A299" s="22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28"/>
      <c r="AC299" s="28"/>
      <c r="AD299" s="28"/>
      <c r="AE299" s="28"/>
      <c r="AF299" s="28"/>
      <c r="AG299" s="28"/>
      <c r="AH299" s="28"/>
      <c r="AI299" s="28"/>
      <c r="AJ299" s="28"/>
      <c r="AK299" s="28"/>
    </row>
    <row r="300" spans="1:37" ht="23.25" customHeight="1" x14ac:dyDescent="0.2">
      <c r="A300" s="22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28"/>
      <c r="AC300" s="28"/>
      <c r="AD300" s="28"/>
      <c r="AE300" s="28"/>
      <c r="AF300" s="28"/>
      <c r="AG300" s="28"/>
      <c r="AH300" s="28"/>
      <c r="AI300" s="28"/>
      <c r="AJ300" s="28"/>
      <c r="AK300" s="28"/>
    </row>
    <row r="301" spans="1:37" ht="23.25" customHeight="1" x14ac:dyDescent="0.2">
      <c r="A301" s="22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28"/>
      <c r="AC301" s="28"/>
      <c r="AD301" s="28"/>
      <c r="AE301" s="28"/>
      <c r="AF301" s="28"/>
      <c r="AG301" s="28"/>
      <c r="AH301" s="28"/>
      <c r="AI301" s="28"/>
      <c r="AJ301" s="28"/>
      <c r="AK301" s="28"/>
    </row>
    <row r="302" spans="1:37" ht="23.25" customHeight="1" x14ac:dyDescent="0.2">
      <c r="A302" s="22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</row>
    <row r="303" spans="1:37" ht="23.25" customHeight="1" x14ac:dyDescent="0.2">
      <c r="A303" s="22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</row>
    <row r="304" spans="1:37" ht="23.25" customHeight="1" x14ac:dyDescent="0.2">
      <c r="A304" s="22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</row>
    <row r="305" spans="1:37" ht="23.25" customHeight="1" x14ac:dyDescent="0.2">
      <c r="A305" s="22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</row>
    <row r="306" spans="1:37" ht="23.25" customHeight="1" x14ac:dyDescent="0.2">
      <c r="A306" s="22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</row>
    <row r="307" spans="1:37" ht="23.25" customHeight="1" x14ac:dyDescent="0.2">
      <c r="A307" s="22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</row>
    <row r="308" spans="1:37" ht="23.25" customHeight="1" x14ac:dyDescent="0.2">
      <c r="A308" s="22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</row>
    <row r="309" spans="1:37" ht="23.25" customHeight="1" x14ac:dyDescent="0.2">
      <c r="A309" s="22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</row>
    <row r="310" spans="1:37" ht="23.25" customHeight="1" x14ac:dyDescent="0.2">
      <c r="A310" s="22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</row>
    <row r="311" spans="1:37" ht="23.25" customHeight="1" x14ac:dyDescent="0.2">
      <c r="A311" s="22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</row>
    <row r="312" spans="1:37" ht="23.25" customHeight="1" x14ac:dyDescent="0.2">
      <c r="A312" s="22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</row>
    <row r="313" spans="1:37" ht="23.25" customHeight="1" x14ac:dyDescent="0.2">
      <c r="A313" s="22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</row>
    <row r="314" spans="1:37" ht="23.25" customHeight="1" x14ac:dyDescent="0.2">
      <c r="A314" s="22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</row>
    <row r="315" spans="1:37" ht="23.25" customHeight="1" x14ac:dyDescent="0.2">
      <c r="A315" s="22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</row>
    <row r="316" spans="1:37" ht="23.25" customHeight="1" x14ac:dyDescent="0.2">
      <c r="A316" s="22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</row>
    <row r="317" spans="1:37" ht="23.25" customHeight="1" x14ac:dyDescent="0.2">
      <c r="A317" s="22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</row>
    <row r="318" spans="1:37" ht="23.25" customHeight="1" x14ac:dyDescent="0.2">
      <c r="A318" s="22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</row>
    <row r="319" spans="1:37" ht="23.25" customHeight="1" x14ac:dyDescent="0.2">
      <c r="A319" s="22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</row>
    <row r="320" spans="1:37" ht="23.25" customHeight="1" x14ac:dyDescent="0.2">
      <c r="A320" s="22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</row>
    <row r="321" spans="1:37" ht="23.25" customHeight="1" x14ac:dyDescent="0.2">
      <c r="A321" s="22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</row>
    <row r="322" spans="1:37" ht="23.25" customHeight="1" x14ac:dyDescent="0.2">
      <c r="A322" s="22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</row>
    <row r="323" spans="1:37" ht="23.25" customHeight="1" x14ac:dyDescent="0.2">
      <c r="A323" s="22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</row>
    <row r="324" spans="1:37" ht="23.25" customHeight="1" x14ac:dyDescent="0.2">
      <c r="A324" s="22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</row>
    <row r="325" spans="1:37" ht="23.25" customHeight="1" x14ac:dyDescent="0.2">
      <c r="A325" s="22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</row>
    <row r="326" spans="1:37" ht="23.25" customHeight="1" x14ac:dyDescent="0.2">
      <c r="A326" s="22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</row>
    <row r="327" spans="1:37" ht="23.25" customHeight="1" x14ac:dyDescent="0.2">
      <c r="A327" s="22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</row>
  </sheetData>
  <autoFilter ref="A1:AK326">
    <sortState ref="A24:AK263">
      <sortCondition descending="1" ref="AD1:AD326"/>
    </sortState>
  </autoFilter>
  <phoneticPr fontId="2" type="noConversion"/>
  <conditionalFormatting sqref="B1:B1048576">
    <cfRule type="containsText" dxfId="132" priority="1" operator="containsText" text="_up10">
      <formula>NOT(ISERROR(SEARCH("_up10",B1)))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updateIcons">
                <anchor moveWithCells="1" sizeWithCells="1">
                  <from>
                    <xdr:col>1</xdr:col>
                    <xdr:colOff>171450</xdr:colOff>
                    <xdr:row>0</xdr:row>
                    <xdr:rowOff>19050</xdr:rowOff>
                  </from>
                  <to>
                    <xdr:col>1</xdr:col>
                    <xdr:colOff>914400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3" operator="equal" id="{23DC6EEC-3C5C-43B9-9592-51BD7D113CD3}">
            <xm:f>附件!$K$10</xm:f>
            <x14:dxf>
              <fill>
                <gradientFill>
                  <stop position="0">
                    <color rgb="FF66FFFF"/>
                  </stop>
                  <stop position="1">
                    <color rgb="FFFF99FF"/>
                  </stop>
                </gradientFill>
              </fill>
            </x14:dxf>
          </x14:cfRule>
          <x14:cfRule type="cellIs" priority="24" operator="equal" id="{7C96EAE3-B790-44FB-A314-8BF3CA44CFD4}">
            <xm:f>附件!$K$6</xm:f>
            <x14:dxf>
              <fill>
                <patternFill>
                  <bgColor theme="2"/>
                </patternFill>
              </fill>
            </x14:dxf>
          </x14:cfRule>
          <x14:cfRule type="cellIs" priority="28" operator="equal" id="{116F8E3A-9372-4A71-A5DD-58FDAD6554FD}">
            <xm:f>附件!$K$8</xm:f>
            <x14:dxf>
              <fill>
                <patternFill>
                  <bgColor rgb="FFCC99FF"/>
                </patternFill>
              </fill>
            </x14:dxf>
          </x14:cfRule>
          <x14:cfRule type="cellIs" priority="29" operator="equal" id="{87F85BCF-1D72-4809-A7CC-861D9FFB8508}">
            <xm:f>附件!$K$9</xm:f>
            <x14:dxf>
              <fill>
                <patternFill>
                  <bgColor rgb="FFFFFF66"/>
                </patternFill>
              </fill>
            </x14:dxf>
          </x14:cfRule>
          <x14:cfRule type="cellIs" priority="30" operator="equal" id="{81BBCE4C-E9E2-4EBA-A502-7504A4A78F2A}">
            <xm:f>附件!$K$7</xm:f>
            <x14:dxf>
              <fill>
                <patternFill>
                  <bgColor theme="8" tint="0.59996337778862885"/>
                </patternFill>
              </fill>
            </x14:dxf>
          </x14:cfRule>
          <xm:sqref>C1:C243 C328:C1048576</xm:sqref>
        </x14:conditionalFormatting>
        <x14:conditionalFormatting xmlns:xm="http://schemas.microsoft.com/office/excel/2006/main">
          <x14:cfRule type="cellIs" priority="22" operator="equal" id="{943843C7-744D-4B5A-8DA0-0E579AB7653A}">
            <xm:f>附件!$M$9</xm:f>
            <x14:dxf>
              <fill>
                <patternFill>
                  <bgColor rgb="FFCC66FF"/>
                </patternFill>
              </fill>
            </x14:dxf>
          </x14:cfRule>
          <x14:cfRule type="cellIs" priority="25" operator="equal" id="{4E338B1D-4E10-4FFF-951A-810ED1C6064E}">
            <xm:f>附件!$M$6</xm:f>
            <x14:dxf>
              <fill>
                <patternFill>
                  <bgColor rgb="FFFCEA9C"/>
                </patternFill>
              </fill>
            </x14:dxf>
          </x14:cfRule>
          <x14:cfRule type="cellIs" priority="26" operator="equal" id="{F308FA1E-8AC5-4588-B993-FF10F6D8D004}">
            <xm:f>附件!$M$7</xm:f>
            <x14:dxf>
              <fill>
                <patternFill>
                  <bgColor rgb="FFCC99FF"/>
                </patternFill>
              </fill>
            </x14:dxf>
          </x14:cfRule>
          <x14:cfRule type="cellIs" priority="27" operator="equal" id="{F48BD3B1-C916-44B7-A552-7466F548EE88}">
            <xm:f>附件!$M$8</xm:f>
            <x14:dxf>
              <fill>
                <patternFill>
                  <bgColor rgb="FFFF7C80"/>
                </patternFill>
              </fill>
            </x14:dxf>
          </x14:cfRule>
          <xm:sqref>Q1:Q243 Q328:Q1048576</xm:sqref>
        </x14:conditionalFormatting>
        <x14:conditionalFormatting xmlns:xm="http://schemas.microsoft.com/office/excel/2006/main">
          <x14:cfRule type="expression" priority="17" id="{200443A3-FEA5-42F4-A0E1-BC18A6195BCC}">
            <xm:f>C1=附件!$K$10</xm:f>
            <x14:dxf>
              <fill>
                <gradientFill>
                  <stop position="0">
                    <color rgb="FF66FFFF"/>
                  </stop>
                  <stop position="1">
                    <color rgb="FFFF99FF"/>
                  </stop>
                </gradientFill>
              </fill>
            </x14:dxf>
          </x14:cfRule>
          <x14:cfRule type="expression" priority="18" id="{EA6D6D7E-8F05-4754-AF1C-B2F8EF2D7B5D}">
            <xm:f>C1=附件!$K$9</xm:f>
            <x14:dxf>
              <fill>
                <patternFill>
                  <bgColor rgb="FFFFFF00"/>
                </patternFill>
              </fill>
            </x14:dxf>
          </x14:cfRule>
          <x14:cfRule type="expression" priority="19" id="{F54A9CE0-EA64-4356-8386-3F37414FF4DA}">
            <xm:f>C1=附件!$K$7</xm:f>
            <x14:dxf>
              <fill>
                <patternFill>
                  <bgColor theme="4" tint="0.59996337778862885"/>
                </patternFill>
              </fill>
            </x14:dxf>
          </x14:cfRule>
          <x14:cfRule type="expression" priority="20" id="{3C625E21-ED00-4893-98E4-6030CFD4940B}">
            <xm:f>C1=附件!$K$6</xm:f>
            <x14:dxf>
              <fill>
                <patternFill>
                  <bgColor theme="2"/>
                </patternFill>
              </fill>
            </x14:dxf>
          </x14:cfRule>
          <x14:cfRule type="expression" priority="21" id="{170AF70C-1AF6-4832-A9AE-C3B71334BCAE}">
            <xm:f>C1=附件!$K$8</xm:f>
            <x14:dxf>
              <fill>
                <patternFill>
                  <bgColor rgb="FFCC99FF"/>
                </patternFill>
              </fill>
            </x14:dxf>
          </x14:cfRule>
          <xm:sqref>A1:A243 A328:A1048576</xm:sqref>
        </x14:conditionalFormatting>
        <x14:conditionalFormatting xmlns:xm="http://schemas.microsoft.com/office/excel/2006/main">
          <x14:cfRule type="cellIs" priority="8" operator="equal" id="{60862AE0-EB32-4851-B67C-1DA5336D1AE8}">
            <xm:f>附件!$K$10</xm:f>
            <x14:dxf>
              <fill>
                <gradientFill>
                  <stop position="0">
                    <color rgb="FF66FFFF"/>
                  </stop>
                  <stop position="1">
                    <color rgb="FFFF99FF"/>
                  </stop>
                </gradientFill>
              </fill>
            </x14:dxf>
          </x14:cfRule>
          <x14:cfRule type="cellIs" priority="9" operator="equal" id="{F6C7B222-D57F-44C0-85FA-B1873FE4294D}">
            <xm:f>附件!$K$6</xm:f>
            <x14:dxf>
              <fill>
                <patternFill>
                  <bgColor theme="2"/>
                </patternFill>
              </fill>
            </x14:dxf>
          </x14:cfRule>
          <x14:cfRule type="cellIs" priority="13" operator="equal" id="{814A02F7-3687-45F7-8EF5-75A96FDA6F39}">
            <xm:f>附件!$K$8</xm:f>
            <x14:dxf>
              <fill>
                <patternFill>
                  <bgColor rgb="FFCC99FF"/>
                </patternFill>
              </fill>
            </x14:dxf>
          </x14:cfRule>
          <x14:cfRule type="cellIs" priority="14" operator="equal" id="{797E4D4C-54B6-49E3-AEBE-92159366D84C}">
            <xm:f>附件!$K$9</xm:f>
            <x14:dxf>
              <fill>
                <patternFill>
                  <bgColor rgb="FFFFFF66"/>
                </patternFill>
              </fill>
            </x14:dxf>
          </x14:cfRule>
          <x14:cfRule type="cellIs" priority="15" operator="equal" id="{58B94B29-9041-46B8-BFFE-F65F78D0D7B2}">
            <xm:f>附件!$K$7</xm:f>
            <x14:dxf>
              <fill>
                <patternFill>
                  <bgColor theme="8" tint="0.59996337778862885"/>
                </patternFill>
              </fill>
            </x14:dxf>
          </x14:cfRule>
          <xm:sqref>C244:C327</xm:sqref>
        </x14:conditionalFormatting>
        <x14:conditionalFormatting xmlns:xm="http://schemas.microsoft.com/office/excel/2006/main">
          <x14:cfRule type="cellIs" priority="7" operator="equal" id="{115D7EE1-E371-42CC-92EE-66B3685A2DAC}">
            <xm:f>附件!$M$9</xm:f>
            <x14:dxf>
              <fill>
                <patternFill>
                  <bgColor rgb="FFCC66FF"/>
                </patternFill>
              </fill>
            </x14:dxf>
          </x14:cfRule>
          <x14:cfRule type="cellIs" priority="10" operator="equal" id="{AE7EC181-4032-40A5-AAA5-899F50526598}">
            <xm:f>附件!$M$6</xm:f>
            <x14:dxf>
              <fill>
                <patternFill>
                  <bgColor rgb="FFFCEA9C"/>
                </patternFill>
              </fill>
            </x14:dxf>
          </x14:cfRule>
          <x14:cfRule type="cellIs" priority="11" operator="equal" id="{D13AB5F9-8440-461E-8A0F-59F802D5BC5B}">
            <xm:f>附件!$M$7</xm:f>
            <x14:dxf>
              <fill>
                <patternFill>
                  <bgColor rgb="FFCC99FF"/>
                </patternFill>
              </fill>
            </x14:dxf>
          </x14:cfRule>
          <x14:cfRule type="cellIs" priority="12" operator="equal" id="{8A622C0E-FD80-4779-A885-1CD6D5FA12D4}">
            <xm:f>附件!$M$8</xm:f>
            <x14:dxf>
              <fill>
                <patternFill>
                  <bgColor rgb="FFFF7C80"/>
                </patternFill>
              </fill>
            </x14:dxf>
          </x14:cfRule>
          <xm:sqref>Q244:Q327</xm:sqref>
        </x14:conditionalFormatting>
        <x14:conditionalFormatting xmlns:xm="http://schemas.microsoft.com/office/excel/2006/main">
          <x14:cfRule type="expression" priority="2" id="{0F2783C0-0D23-4B2A-BF7B-66476D691F42}">
            <xm:f>C244=附件!$K$10</xm:f>
            <x14:dxf>
              <fill>
                <gradientFill>
                  <stop position="0">
                    <color rgb="FF66FFFF"/>
                  </stop>
                  <stop position="1">
                    <color rgb="FFFF99FF"/>
                  </stop>
                </gradientFill>
              </fill>
            </x14:dxf>
          </x14:cfRule>
          <x14:cfRule type="expression" priority="3" id="{5F044F0E-4342-43B9-9B0E-C1548E50C2EB}">
            <xm:f>C244=附件!$K$9</xm:f>
            <x14:dxf>
              <fill>
                <patternFill>
                  <bgColor rgb="FFFFFF00"/>
                </patternFill>
              </fill>
            </x14:dxf>
          </x14:cfRule>
          <x14:cfRule type="expression" priority="4" id="{5DB1DFA5-6189-4847-8583-665919900682}">
            <xm:f>C244=附件!$K$7</xm:f>
            <x14:dxf>
              <fill>
                <patternFill>
                  <bgColor theme="4" tint="0.59996337778862885"/>
                </patternFill>
              </fill>
            </x14:dxf>
          </x14:cfRule>
          <x14:cfRule type="expression" priority="5" id="{DAC1DFF8-7B12-4EE1-B8C4-EA8AC66E0B28}">
            <xm:f>C244=附件!$K$6</xm:f>
            <x14:dxf>
              <fill>
                <patternFill>
                  <bgColor theme="2"/>
                </patternFill>
              </fill>
            </x14:dxf>
          </x14:cfRule>
          <x14:cfRule type="expression" priority="6" id="{ABA5A40C-0218-4428-B468-00F4B9422539}">
            <xm:f>C244=附件!$K$8</xm:f>
            <x14:dxf>
              <fill>
                <patternFill>
                  <bgColor rgb="FFCC99FF"/>
                </patternFill>
              </fill>
            </x14:dxf>
          </x14:cfRule>
          <xm:sqref>A244:A327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U327"/>
  <sheetViews>
    <sheetView showZeros="0" workbookViewId="0">
      <pane xSplit="3" ySplit="1" topLeftCell="D2" activePane="bottomRight" state="frozen"/>
      <selection pane="topRight" activeCell="E1" sqref="E1"/>
      <selection pane="bottomLeft" activeCell="A2" sqref="A2"/>
      <selection pane="bottomRight" activeCell="O9" sqref="O9"/>
    </sheetView>
  </sheetViews>
  <sheetFormatPr defaultRowHeight="14.25" x14ac:dyDescent="0.2"/>
  <cols>
    <col min="1" max="1" width="3.875" style="30" customWidth="1"/>
    <col min="2" max="2" width="35.25" style="36" customWidth="1"/>
    <col min="3" max="3" width="7.25" style="1" customWidth="1"/>
    <col min="4" max="4" width="4.75" style="29" customWidth="1"/>
    <col min="5" max="5" width="4.875" style="29" customWidth="1"/>
    <col min="6" max="6" width="5.75" style="29" customWidth="1"/>
    <col min="7" max="7" width="8" style="29" customWidth="1"/>
    <col min="8" max="8" width="9.75" style="29" customWidth="1"/>
    <col min="9" max="9" width="6.375" style="29" customWidth="1"/>
    <col min="10" max="10" width="7.625" style="29" customWidth="1"/>
    <col min="11" max="11" width="9.125" style="29" customWidth="1"/>
    <col min="12" max="13" width="7.125" style="29" customWidth="1"/>
    <col min="14" max="14" width="7.375" style="29" customWidth="1"/>
    <col min="15" max="15" width="10.125" style="29" customWidth="1"/>
    <col min="16" max="18" width="4.5" style="29" customWidth="1"/>
    <col min="19" max="19" width="7.875" style="29" customWidth="1"/>
    <col min="20" max="20" width="9.625" style="1" customWidth="1"/>
    <col min="21" max="21" width="12.75" style="1" customWidth="1"/>
    <col min="22" max="16384" width="9" style="29"/>
  </cols>
  <sheetData>
    <row r="1" spans="1:21" s="24" customFormat="1" ht="35.25" customHeight="1" x14ac:dyDescent="0.2">
      <c r="A1" s="23" t="s">
        <v>12</v>
      </c>
      <c r="B1" s="35" t="s">
        <v>0</v>
      </c>
      <c r="C1" s="24" t="s">
        <v>903</v>
      </c>
      <c r="D1" s="24" t="s">
        <v>905</v>
      </c>
      <c r="E1" s="24" t="s">
        <v>3</v>
      </c>
      <c r="F1" s="24" t="s">
        <v>906</v>
      </c>
      <c r="G1" s="24" t="s">
        <v>907</v>
      </c>
      <c r="H1" s="24" t="s">
        <v>908</v>
      </c>
      <c r="I1" s="24" t="s">
        <v>5</v>
      </c>
      <c r="J1" s="24" t="s">
        <v>8</v>
      </c>
      <c r="K1" s="24" t="s">
        <v>1154</v>
      </c>
      <c r="L1" s="24" t="s">
        <v>7</v>
      </c>
      <c r="M1" s="25" t="s">
        <v>911</v>
      </c>
      <c r="N1" s="25" t="s">
        <v>994</v>
      </c>
      <c r="O1" s="24" t="s">
        <v>1145</v>
      </c>
      <c r="P1" s="24" t="s">
        <v>10</v>
      </c>
      <c r="Q1" s="24" t="s">
        <v>11</v>
      </c>
      <c r="R1" s="24" t="s">
        <v>12</v>
      </c>
      <c r="S1" s="24" t="s">
        <v>1143</v>
      </c>
      <c r="T1" s="27" t="s">
        <v>1141</v>
      </c>
      <c r="U1" s="27" t="s">
        <v>1142</v>
      </c>
    </row>
    <row r="2" spans="1:21" ht="23.25" customHeight="1" x14ac:dyDescent="0.2">
      <c r="A2" s="22">
        <v>26500</v>
      </c>
      <c r="B2" s="36" t="s">
        <v>144</v>
      </c>
      <c r="C2" s="1" t="s">
        <v>923</v>
      </c>
      <c r="D2" s="1">
        <v>13</v>
      </c>
      <c r="E2" s="1">
        <v>52</v>
      </c>
      <c r="F2" s="1">
        <v>130</v>
      </c>
      <c r="G2" s="1">
        <v>1.71</v>
      </c>
      <c r="H2" s="1">
        <v>1.36</v>
      </c>
      <c r="I2" s="1">
        <v>35</v>
      </c>
      <c r="J2" s="1">
        <v>45</v>
      </c>
      <c r="K2" s="1">
        <v>0</v>
      </c>
      <c r="L2" s="1">
        <v>0</v>
      </c>
      <c r="M2" s="1">
        <v>100</v>
      </c>
      <c r="N2" s="1">
        <v>118</v>
      </c>
      <c r="O2" s="1" t="s">
        <v>1146</v>
      </c>
      <c r="P2" s="1"/>
      <c r="Q2" s="1"/>
      <c r="R2" s="1"/>
      <c r="S2" s="28">
        <f>H2+附件!$B$29</f>
        <v>1.86</v>
      </c>
      <c r="T2" s="28">
        <f t="shared" ref="T2:T33" si="0">F2/S2*N2/100</f>
        <v>82.473118279569903</v>
      </c>
      <c r="U2" s="28">
        <f t="shared" ref="U2:U33" si="1">T2*I2^1.2</f>
        <v>5877.5193639324152</v>
      </c>
    </row>
    <row r="3" spans="1:21" ht="23.25" customHeight="1" x14ac:dyDescent="0.2">
      <c r="A3" s="22">
        <v>26660</v>
      </c>
      <c r="B3" s="36" t="s">
        <v>869</v>
      </c>
      <c r="C3" s="1" t="s">
        <v>923</v>
      </c>
      <c r="D3" s="1">
        <v>13</v>
      </c>
      <c r="E3" s="1">
        <v>42</v>
      </c>
      <c r="F3" s="1">
        <v>150</v>
      </c>
      <c r="G3" s="1">
        <v>1.43</v>
      </c>
      <c r="H3" s="1">
        <v>1.18</v>
      </c>
      <c r="I3" s="1">
        <v>28</v>
      </c>
      <c r="J3" s="1">
        <v>45</v>
      </c>
      <c r="K3" s="1">
        <v>0</v>
      </c>
      <c r="L3" s="1">
        <v>0</v>
      </c>
      <c r="M3" s="1">
        <v>100</v>
      </c>
      <c r="N3" s="1">
        <v>118</v>
      </c>
      <c r="O3" s="1" t="s">
        <v>1146</v>
      </c>
      <c r="P3" s="1"/>
      <c r="Q3" s="1"/>
      <c r="R3" s="1"/>
      <c r="S3" s="28">
        <f>H3+附件!$B$29</f>
        <v>1.68</v>
      </c>
      <c r="T3" s="28">
        <f t="shared" si="0"/>
        <v>105.35714285714286</v>
      </c>
      <c r="U3" s="28">
        <f t="shared" si="1"/>
        <v>5744.5183656294903</v>
      </c>
    </row>
    <row r="4" spans="1:21" ht="23.25" customHeight="1" x14ac:dyDescent="0.2">
      <c r="A4" s="22">
        <v>46360</v>
      </c>
      <c r="B4" s="36" t="s">
        <v>1132</v>
      </c>
      <c r="C4" s="1" t="s">
        <v>923</v>
      </c>
      <c r="D4" s="1">
        <v>13</v>
      </c>
      <c r="E4" s="1">
        <v>55</v>
      </c>
      <c r="F4" s="1">
        <v>128</v>
      </c>
      <c r="G4" s="1">
        <v>1.5</v>
      </c>
      <c r="H4" s="1">
        <v>1.2</v>
      </c>
      <c r="I4" s="1">
        <v>32</v>
      </c>
      <c r="J4" s="1">
        <v>45</v>
      </c>
      <c r="K4" s="1">
        <v>0</v>
      </c>
      <c r="L4" s="1">
        <v>0</v>
      </c>
      <c r="M4" s="1">
        <v>100</v>
      </c>
      <c r="N4" s="1">
        <v>118</v>
      </c>
      <c r="O4" s="1" t="s">
        <v>1151</v>
      </c>
      <c r="P4" s="1"/>
      <c r="Q4" s="1"/>
      <c r="R4" s="1"/>
      <c r="S4" s="28">
        <f>H4+附件!$B$29</f>
        <v>1.7</v>
      </c>
      <c r="T4" s="28">
        <f t="shared" si="0"/>
        <v>88.847058823529423</v>
      </c>
      <c r="U4" s="28">
        <f t="shared" si="1"/>
        <v>5686.2117647058813</v>
      </c>
    </row>
    <row r="5" spans="1:21" ht="23.25" customHeight="1" x14ac:dyDescent="0.2">
      <c r="A5" s="22">
        <v>16080</v>
      </c>
      <c r="B5" s="36" t="s">
        <v>1095</v>
      </c>
      <c r="C5" s="1" t="s">
        <v>923</v>
      </c>
      <c r="D5" s="1">
        <v>13</v>
      </c>
      <c r="E5" s="1">
        <v>33</v>
      </c>
      <c r="F5" s="1">
        <v>94</v>
      </c>
      <c r="G5" s="1">
        <v>0.94</v>
      </c>
      <c r="H5" s="1">
        <v>0.72</v>
      </c>
      <c r="I5" s="1">
        <v>30</v>
      </c>
      <c r="J5" s="1">
        <v>45</v>
      </c>
      <c r="K5" s="1">
        <v>0</v>
      </c>
      <c r="L5" s="1">
        <v>0</v>
      </c>
      <c r="M5" s="1">
        <v>100</v>
      </c>
      <c r="N5" s="1">
        <v>118</v>
      </c>
      <c r="O5" s="1" t="s">
        <v>1147</v>
      </c>
      <c r="P5" s="1"/>
      <c r="Q5" s="1"/>
      <c r="R5" s="1"/>
      <c r="S5" s="28">
        <f>H5+附件!$B$29</f>
        <v>1.22</v>
      </c>
      <c r="T5" s="28">
        <f t="shared" si="0"/>
        <v>90.918032786885249</v>
      </c>
      <c r="U5" s="28">
        <f t="shared" si="1"/>
        <v>5385.1218661179901</v>
      </c>
    </row>
    <row r="6" spans="1:21" ht="23.25" customHeight="1" x14ac:dyDescent="0.2">
      <c r="A6" s="22">
        <v>36560</v>
      </c>
      <c r="B6" s="36" t="s">
        <v>676</v>
      </c>
      <c r="C6" s="1" t="s">
        <v>923</v>
      </c>
      <c r="D6" s="1">
        <v>13</v>
      </c>
      <c r="E6" s="1">
        <v>50</v>
      </c>
      <c r="F6" s="1">
        <v>126</v>
      </c>
      <c r="G6" s="1">
        <v>1.6</v>
      </c>
      <c r="H6" s="1">
        <v>1.28</v>
      </c>
      <c r="I6" s="1">
        <v>32</v>
      </c>
      <c r="J6" s="1">
        <v>45</v>
      </c>
      <c r="K6" s="1">
        <v>0</v>
      </c>
      <c r="L6" s="1">
        <v>0</v>
      </c>
      <c r="M6" s="1">
        <v>100</v>
      </c>
      <c r="N6" s="1">
        <v>118</v>
      </c>
      <c r="O6" s="1" t="s">
        <v>1152</v>
      </c>
      <c r="P6" s="1"/>
      <c r="Q6" s="1"/>
      <c r="R6" s="1"/>
      <c r="S6" s="28">
        <f>H6+附件!$B$29</f>
        <v>1.78</v>
      </c>
      <c r="T6" s="28">
        <f t="shared" si="0"/>
        <v>83.528089887640448</v>
      </c>
      <c r="U6" s="28">
        <f t="shared" si="1"/>
        <v>5345.7977528089868</v>
      </c>
    </row>
    <row r="7" spans="1:21" ht="23.25" customHeight="1" x14ac:dyDescent="0.2">
      <c r="A7" s="22">
        <v>46300</v>
      </c>
      <c r="B7" s="36" t="s">
        <v>135</v>
      </c>
      <c r="C7" s="1" t="s">
        <v>923</v>
      </c>
      <c r="D7" s="1">
        <v>13</v>
      </c>
      <c r="E7" s="1">
        <v>49</v>
      </c>
      <c r="F7" s="1">
        <v>122</v>
      </c>
      <c r="G7" s="1">
        <v>1.54</v>
      </c>
      <c r="H7" s="1">
        <v>1.24</v>
      </c>
      <c r="I7" s="1">
        <v>32</v>
      </c>
      <c r="J7" s="1">
        <v>45</v>
      </c>
      <c r="K7" s="1">
        <v>0</v>
      </c>
      <c r="L7" s="1">
        <v>0</v>
      </c>
      <c r="M7" s="1">
        <v>100</v>
      </c>
      <c r="N7" s="1">
        <v>118</v>
      </c>
      <c r="O7" s="1" t="s">
        <v>1151</v>
      </c>
      <c r="P7" s="1"/>
      <c r="Q7" s="1"/>
      <c r="R7" s="1"/>
      <c r="S7" s="28">
        <f>H7+附件!$B$29</f>
        <v>1.74</v>
      </c>
      <c r="T7" s="28">
        <f t="shared" si="0"/>
        <v>82.735632183908052</v>
      </c>
      <c r="U7" s="28">
        <f t="shared" si="1"/>
        <v>5295.0804597701135</v>
      </c>
    </row>
    <row r="8" spans="1:21" ht="23.25" customHeight="1" x14ac:dyDescent="0.2">
      <c r="A8" s="22">
        <v>36660</v>
      </c>
      <c r="B8" s="36" t="s">
        <v>1124</v>
      </c>
      <c r="C8" s="1" t="s">
        <v>923</v>
      </c>
      <c r="D8" s="1">
        <v>13</v>
      </c>
      <c r="E8" s="1">
        <v>54</v>
      </c>
      <c r="F8" s="1">
        <v>124</v>
      </c>
      <c r="G8" s="1">
        <v>1.88</v>
      </c>
      <c r="H8" s="1">
        <v>1.5</v>
      </c>
      <c r="I8" s="1">
        <v>35</v>
      </c>
      <c r="J8" s="1">
        <v>45</v>
      </c>
      <c r="K8" s="1">
        <v>0</v>
      </c>
      <c r="L8" s="1">
        <v>0</v>
      </c>
      <c r="M8" s="1">
        <v>100</v>
      </c>
      <c r="N8" s="1">
        <v>118</v>
      </c>
      <c r="O8" s="1" t="s">
        <v>1152</v>
      </c>
      <c r="P8" s="1"/>
      <c r="Q8" s="1"/>
      <c r="R8" s="16"/>
      <c r="S8" s="28">
        <f>H8+附件!$B$29</f>
        <v>2</v>
      </c>
      <c r="T8" s="28">
        <f t="shared" si="0"/>
        <v>73.16</v>
      </c>
      <c r="U8" s="28">
        <f t="shared" si="1"/>
        <v>5213.8117926822006</v>
      </c>
    </row>
    <row r="9" spans="1:21" ht="23.25" customHeight="1" x14ac:dyDescent="0.2">
      <c r="A9" s="22">
        <v>26600</v>
      </c>
      <c r="B9" s="36" t="s">
        <v>146</v>
      </c>
      <c r="C9" s="1" t="s">
        <v>923</v>
      </c>
      <c r="D9" s="1">
        <v>13</v>
      </c>
      <c r="E9" s="1">
        <v>38</v>
      </c>
      <c r="F9" s="1">
        <v>96</v>
      </c>
      <c r="G9" s="1">
        <v>1</v>
      </c>
      <c r="H9" s="1">
        <v>0.8</v>
      </c>
      <c r="I9" s="1">
        <v>30</v>
      </c>
      <c r="J9" s="1">
        <v>45</v>
      </c>
      <c r="K9" s="1">
        <v>10</v>
      </c>
      <c r="L9" s="1">
        <v>0</v>
      </c>
      <c r="M9" s="1">
        <v>100</v>
      </c>
      <c r="N9" s="1">
        <v>118</v>
      </c>
      <c r="O9" s="1" t="s">
        <v>1146</v>
      </c>
      <c r="P9" s="1"/>
      <c r="Q9" s="1"/>
      <c r="R9" s="1"/>
      <c r="S9" s="28">
        <f>H9+附件!$B$29</f>
        <v>1.3</v>
      </c>
      <c r="T9" s="28">
        <f t="shared" si="0"/>
        <v>87.138461538461527</v>
      </c>
      <c r="U9" s="28">
        <f t="shared" si="1"/>
        <v>5161.2559162008092</v>
      </c>
    </row>
    <row r="10" spans="1:21" ht="23.25" customHeight="1" x14ac:dyDescent="0.2">
      <c r="A10" s="22">
        <v>55100</v>
      </c>
      <c r="B10" s="36" t="s">
        <v>681</v>
      </c>
      <c r="C10" s="1" t="s">
        <v>923</v>
      </c>
      <c r="D10" s="1">
        <v>13</v>
      </c>
      <c r="E10" s="1">
        <v>40</v>
      </c>
      <c r="F10" s="1">
        <v>98</v>
      </c>
      <c r="G10" s="1">
        <v>1.1000000000000001</v>
      </c>
      <c r="H10" s="1">
        <v>0.9</v>
      </c>
      <c r="I10" s="1">
        <v>31</v>
      </c>
      <c r="J10" s="1">
        <v>45</v>
      </c>
      <c r="K10" s="1">
        <v>0</v>
      </c>
      <c r="L10" s="1">
        <v>0</v>
      </c>
      <c r="M10" s="1">
        <v>100</v>
      </c>
      <c r="N10" s="1">
        <v>118</v>
      </c>
      <c r="O10" s="1" t="s">
        <v>1148</v>
      </c>
      <c r="P10" s="1"/>
      <c r="Q10" s="1"/>
      <c r="R10" s="1"/>
      <c r="S10" s="28">
        <f>H10+附件!$B$29</f>
        <v>1.4</v>
      </c>
      <c r="T10" s="28">
        <f t="shared" si="0"/>
        <v>82.6</v>
      </c>
      <c r="U10" s="28">
        <f t="shared" si="1"/>
        <v>5088.7847363938117</v>
      </c>
    </row>
    <row r="11" spans="1:21" ht="23.25" customHeight="1" x14ac:dyDescent="0.2">
      <c r="A11" s="22">
        <v>16400</v>
      </c>
      <c r="B11" s="36" t="s">
        <v>150</v>
      </c>
      <c r="C11" s="1" t="s">
        <v>923</v>
      </c>
      <c r="D11" s="1">
        <v>13</v>
      </c>
      <c r="E11" s="1">
        <v>48</v>
      </c>
      <c r="F11" s="1">
        <v>120</v>
      </c>
      <c r="G11" s="1">
        <v>1.29</v>
      </c>
      <c r="H11" s="1">
        <v>1.04</v>
      </c>
      <c r="I11" s="1">
        <v>28</v>
      </c>
      <c r="J11" s="1">
        <v>45</v>
      </c>
      <c r="K11" s="1">
        <v>0</v>
      </c>
      <c r="L11" s="1">
        <v>0</v>
      </c>
      <c r="M11" s="1">
        <v>100</v>
      </c>
      <c r="N11" s="1">
        <v>118</v>
      </c>
      <c r="O11" s="1" t="s">
        <v>1147</v>
      </c>
      <c r="P11" s="1"/>
      <c r="Q11" s="1"/>
      <c r="R11" s="1"/>
      <c r="S11" s="28">
        <f>H11+附件!$B$29</f>
        <v>1.54</v>
      </c>
      <c r="T11" s="28">
        <f t="shared" si="0"/>
        <v>91.94805194805194</v>
      </c>
      <c r="U11" s="28">
        <f t="shared" si="1"/>
        <v>5013.3978463675548</v>
      </c>
    </row>
    <row r="12" spans="1:21" ht="23.25" customHeight="1" x14ac:dyDescent="0.2">
      <c r="A12" s="22">
        <v>26500</v>
      </c>
      <c r="B12" s="36" t="s">
        <v>1111</v>
      </c>
      <c r="C12" s="1" t="s">
        <v>923</v>
      </c>
      <c r="D12" s="1">
        <v>13</v>
      </c>
      <c r="E12" s="1">
        <v>52</v>
      </c>
      <c r="F12" s="1">
        <v>130</v>
      </c>
      <c r="G12" s="1">
        <v>1.71</v>
      </c>
      <c r="H12" s="1">
        <v>1.36</v>
      </c>
      <c r="I12" s="1">
        <v>35</v>
      </c>
      <c r="J12" s="1">
        <v>45</v>
      </c>
      <c r="K12" s="1">
        <v>0</v>
      </c>
      <c r="L12" s="1">
        <v>0</v>
      </c>
      <c r="M12" s="1">
        <v>100</v>
      </c>
      <c r="N12" s="1">
        <v>100</v>
      </c>
      <c r="O12" s="1" t="s">
        <v>1146</v>
      </c>
      <c r="P12" s="1"/>
      <c r="Q12" s="1"/>
      <c r="R12" s="1"/>
      <c r="S12" s="28">
        <f>H12+附件!$B$29</f>
        <v>1.86</v>
      </c>
      <c r="T12" s="28">
        <f t="shared" si="0"/>
        <v>69.892473118279568</v>
      </c>
      <c r="U12" s="28">
        <f t="shared" si="1"/>
        <v>4980.9486135020461</v>
      </c>
    </row>
    <row r="13" spans="1:21" ht="23.25" customHeight="1" x14ac:dyDescent="0.2">
      <c r="A13" s="22">
        <v>21500</v>
      </c>
      <c r="B13" s="36" t="s">
        <v>687</v>
      </c>
      <c r="C13" s="1" t="s">
        <v>923</v>
      </c>
      <c r="D13" s="1">
        <v>13</v>
      </c>
      <c r="E13" s="1">
        <v>53</v>
      </c>
      <c r="F13" s="1">
        <v>132</v>
      </c>
      <c r="G13" s="1">
        <v>2.11</v>
      </c>
      <c r="H13" s="1">
        <v>1.76</v>
      </c>
      <c r="I13" s="1">
        <v>35</v>
      </c>
      <c r="J13" s="1">
        <v>30</v>
      </c>
      <c r="K13" s="1">
        <v>0</v>
      </c>
      <c r="L13" s="1">
        <v>15</v>
      </c>
      <c r="M13" s="1">
        <v>100</v>
      </c>
      <c r="N13" s="1">
        <v>118</v>
      </c>
      <c r="O13" s="1" t="s">
        <v>1146</v>
      </c>
      <c r="P13" s="1"/>
      <c r="Q13" s="1"/>
      <c r="R13" s="1"/>
      <c r="S13" s="28">
        <f>H13+附件!$B$29</f>
        <v>2.2599999999999998</v>
      </c>
      <c r="T13" s="28">
        <f t="shared" si="0"/>
        <v>68.920353982300895</v>
      </c>
      <c r="U13" s="28">
        <f t="shared" si="1"/>
        <v>4911.6696876538008</v>
      </c>
    </row>
    <row r="14" spans="1:21" ht="23.25" customHeight="1" x14ac:dyDescent="0.2">
      <c r="A14" s="22">
        <v>26620</v>
      </c>
      <c r="B14" s="36" t="s">
        <v>147</v>
      </c>
      <c r="C14" s="1" t="s">
        <v>923</v>
      </c>
      <c r="D14" s="1">
        <v>13</v>
      </c>
      <c r="E14" s="1">
        <v>38</v>
      </c>
      <c r="F14" s="1">
        <v>96</v>
      </c>
      <c r="G14" s="1">
        <v>1.1000000000000001</v>
      </c>
      <c r="H14" s="1">
        <v>0.87</v>
      </c>
      <c r="I14" s="1">
        <v>30</v>
      </c>
      <c r="J14" s="1">
        <v>45</v>
      </c>
      <c r="K14" s="1">
        <v>5</v>
      </c>
      <c r="L14" s="1">
        <v>0</v>
      </c>
      <c r="M14" s="1">
        <v>100</v>
      </c>
      <c r="N14" s="1">
        <v>118</v>
      </c>
      <c r="O14" s="1" t="s">
        <v>1146</v>
      </c>
      <c r="P14" s="1"/>
      <c r="Q14" s="1"/>
      <c r="R14" s="1"/>
      <c r="S14" s="28">
        <f>H14+附件!$B$29</f>
        <v>1.37</v>
      </c>
      <c r="T14" s="28">
        <f t="shared" si="0"/>
        <v>82.686131386861305</v>
      </c>
      <c r="U14" s="28">
        <f t="shared" si="1"/>
        <v>4897.5421102635419</v>
      </c>
    </row>
    <row r="15" spans="1:21" ht="23.25" customHeight="1" x14ac:dyDescent="0.2">
      <c r="A15" s="22">
        <v>26660</v>
      </c>
      <c r="B15" s="36" t="s">
        <v>1090</v>
      </c>
      <c r="C15" s="1" t="s">
        <v>923</v>
      </c>
      <c r="D15" s="1">
        <v>13</v>
      </c>
      <c r="E15" s="1">
        <v>42</v>
      </c>
      <c r="F15" s="1">
        <v>150</v>
      </c>
      <c r="G15" s="1">
        <v>1.43</v>
      </c>
      <c r="H15" s="1">
        <v>1.18</v>
      </c>
      <c r="I15" s="1">
        <v>28</v>
      </c>
      <c r="J15" s="1">
        <v>45</v>
      </c>
      <c r="K15" s="1">
        <v>0</v>
      </c>
      <c r="L15" s="1">
        <v>0</v>
      </c>
      <c r="M15" s="1">
        <v>100</v>
      </c>
      <c r="N15" s="1">
        <v>100</v>
      </c>
      <c r="O15" s="1" t="s">
        <v>1146</v>
      </c>
      <c r="P15" s="1"/>
      <c r="Q15" s="1"/>
      <c r="R15" s="1"/>
      <c r="S15" s="28">
        <f>H15+附件!$B$29</f>
        <v>1.68</v>
      </c>
      <c r="T15" s="28">
        <f t="shared" si="0"/>
        <v>89.285714285714292</v>
      </c>
      <c r="U15" s="28">
        <f t="shared" si="1"/>
        <v>4868.2359030758398</v>
      </c>
    </row>
    <row r="16" spans="1:21" ht="23.25" customHeight="1" x14ac:dyDescent="0.2">
      <c r="A16" s="22">
        <v>36700</v>
      </c>
      <c r="B16" s="36" t="s">
        <v>158</v>
      </c>
      <c r="C16" s="1" t="s">
        <v>923</v>
      </c>
      <c r="D16" s="1">
        <v>13</v>
      </c>
      <c r="E16" s="1">
        <v>47</v>
      </c>
      <c r="F16" s="1">
        <v>87</v>
      </c>
      <c r="G16" s="1">
        <v>0.92</v>
      </c>
      <c r="H16" s="1">
        <v>0.71</v>
      </c>
      <c r="I16" s="1">
        <v>29</v>
      </c>
      <c r="J16" s="1">
        <v>45</v>
      </c>
      <c r="K16" s="1">
        <v>0</v>
      </c>
      <c r="L16" s="1">
        <v>0</v>
      </c>
      <c r="M16" s="1">
        <v>100</v>
      </c>
      <c r="N16" s="1">
        <v>118</v>
      </c>
      <c r="O16" s="1" t="s">
        <v>1152</v>
      </c>
      <c r="P16" s="1"/>
      <c r="Q16" s="1"/>
      <c r="R16" s="1"/>
      <c r="S16" s="28">
        <f>H16+附件!$B$29</f>
        <v>1.21</v>
      </c>
      <c r="T16" s="28">
        <f t="shared" si="0"/>
        <v>84.84297520661157</v>
      </c>
      <c r="U16" s="28">
        <f t="shared" si="1"/>
        <v>4824.9574424051525</v>
      </c>
    </row>
    <row r="17" spans="1:21" ht="23.25" customHeight="1" x14ac:dyDescent="0.2">
      <c r="A17" s="22">
        <v>46360</v>
      </c>
      <c r="B17" s="36" t="s">
        <v>1133</v>
      </c>
      <c r="C17" s="1" t="s">
        <v>923</v>
      </c>
      <c r="D17" s="1">
        <v>13</v>
      </c>
      <c r="E17" s="1">
        <v>55</v>
      </c>
      <c r="F17" s="1">
        <v>128</v>
      </c>
      <c r="G17" s="1">
        <v>1.5</v>
      </c>
      <c r="H17" s="1">
        <v>1.2</v>
      </c>
      <c r="I17" s="1">
        <v>32</v>
      </c>
      <c r="J17" s="1">
        <v>45</v>
      </c>
      <c r="K17" s="1">
        <v>0</v>
      </c>
      <c r="L17" s="1">
        <v>0</v>
      </c>
      <c r="M17" s="1">
        <v>100</v>
      </c>
      <c r="N17" s="1">
        <v>100</v>
      </c>
      <c r="O17" s="1" t="s">
        <v>1151</v>
      </c>
      <c r="P17" s="1"/>
      <c r="Q17" s="1"/>
      <c r="R17" s="1"/>
      <c r="S17" s="28">
        <f>H17+附件!$B$29</f>
        <v>1.7</v>
      </c>
      <c r="T17" s="28">
        <f t="shared" si="0"/>
        <v>75.294117647058826</v>
      </c>
      <c r="U17" s="28">
        <f t="shared" si="1"/>
        <v>4818.823529411763</v>
      </c>
    </row>
    <row r="18" spans="1:21" ht="23.25" customHeight="1" x14ac:dyDescent="0.2">
      <c r="A18" s="22">
        <v>16080</v>
      </c>
      <c r="B18" s="36" t="s">
        <v>1096</v>
      </c>
      <c r="C18" s="1" t="s">
        <v>923</v>
      </c>
      <c r="D18" s="1">
        <v>13</v>
      </c>
      <c r="E18" s="1">
        <v>33</v>
      </c>
      <c r="F18" s="1">
        <v>94</v>
      </c>
      <c r="G18" s="1">
        <v>0.94</v>
      </c>
      <c r="H18" s="1">
        <v>0.72</v>
      </c>
      <c r="I18" s="1">
        <v>30</v>
      </c>
      <c r="J18" s="1">
        <v>45</v>
      </c>
      <c r="K18" s="1">
        <v>0</v>
      </c>
      <c r="L18" s="1">
        <v>0</v>
      </c>
      <c r="M18" s="1">
        <v>100</v>
      </c>
      <c r="N18" s="1">
        <v>100</v>
      </c>
      <c r="O18" s="1" t="s">
        <v>1147</v>
      </c>
      <c r="P18" s="1"/>
      <c r="Q18" s="1"/>
      <c r="R18" s="1"/>
      <c r="S18" s="28">
        <f>H18+附件!$B$29</f>
        <v>1.22</v>
      </c>
      <c r="T18" s="28">
        <f t="shared" si="0"/>
        <v>77.049180327868854</v>
      </c>
      <c r="U18" s="28">
        <f t="shared" si="1"/>
        <v>4563.6625984050761</v>
      </c>
    </row>
    <row r="19" spans="1:21" ht="23.25" customHeight="1" x14ac:dyDescent="0.2">
      <c r="A19" s="22">
        <v>36560</v>
      </c>
      <c r="B19" s="36" t="s">
        <v>1110</v>
      </c>
      <c r="C19" s="1" t="s">
        <v>923</v>
      </c>
      <c r="D19" s="1">
        <v>13</v>
      </c>
      <c r="E19" s="1">
        <v>50</v>
      </c>
      <c r="F19" s="1">
        <v>126</v>
      </c>
      <c r="G19" s="1">
        <v>1.6</v>
      </c>
      <c r="H19" s="1">
        <v>1.28</v>
      </c>
      <c r="I19" s="1">
        <v>32</v>
      </c>
      <c r="J19" s="1">
        <v>45</v>
      </c>
      <c r="K19" s="1">
        <v>0</v>
      </c>
      <c r="L19" s="1">
        <v>0</v>
      </c>
      <c r="M19" s="1">
        <v>100</v>
      </c>
      <c r="N19" s="1">
        <v>100</v>
      </c>
      <c r="O19" s="1" t="s">
        <v>1152</v>
      </c>
      <c r="P19" s="1"/>
      <c r="Q19" s="1"/>
      <c r="R19" s="1"/>
      <c r="S19" s="28">
        <f>H19+附件!$B$29</f>
        <v>1.78</v>
      </c>
      <c r="T19" s="28">
        <f t="shared" si="0"/>
        <v>70.786516853932582</v>
      </c>
      <c r="U19" s="28">
        <f t="shared" si="1"/>
        <v>4530.3370786516834</v>
      </c>
    </row>
    <row r="20" spans="1:21" ht="23.25" customHeight="1" x14ac:dyDescent="0.2">
      <c r="A20" s="22">
        <v>46300</v>
      </c>
      <c r="B20" s="36" t="s">
        <v>1127</v>
      </c>
      <c r="C20" s="1" t="s">
        <v>923</v>
      </c>
      <c r="D20" s="1">
        <v>13</v>
      </c>
      <c r="E20" s="1">
        <v>49</v>
      </c>
      <c r="F20" s="1">
        <v>122</v>
      </c>
      <c r="G20" s="1">
        <v>1.54</v>
      </c>
      <c r="H20" s="1">
        <v>1.24</v>
      </c>
      <c r="I20" s="1">
        <v>32</v>
      </c>
      <c r="J20" s="1">
        <v>45</v>
      </c>
      <c r="K20" s="1">
        <v>0</v>
      </c>
      <c r="L20" s="1">
        <v>0</v>
      </c>
      <c r="M20" s="1">
        <v>100</v>
      </c>
      <c r="N20" s="1">
        <v>100</v>
      </c>
      <c r="O20" s="1" t="s">
        <v>1151</v>
      </c>
      <c r="P20" s="1"/>
      <c r="Q20" s="1"/>
      <c r="R20" s="1"/>
      <c r="S20" s="28">
        <f>H20+附件!$B$29</f>
        <v>1.74</v>
      </c>
      <c r="T20" s="28">
        <f t="shared" si="0"/>
        <v>70.114942528735639</v>
      </c>
      <c r="U20" s="28">
        <f t="shared" si="1"/>
        <v>4487.3563218390791</v>
      </c>
    </row>
    <row r="21" spans="1:21" ht="23.25" customHeight="1" x14ac:dyDescent="0.2">
      <c r="A21" s="22">
        <v>36660</v>
      </c>
      <c r="B21" s="36" t="s">
        <v>1125</v>
      </c>
      <c r="C21" s="1" t="s">
        <v>923</v>
      </c>
      <c r="D21" s="1">
        <v>13</v>
      </c>
      <c r="E21" s="1">
        <v>54</v>
      </c>
      <c r="F21" s="1">
        <v>124</v>
      </c>
      <c r="G21" s="1">
        <v>1.88</v>
      </c>
      <c r="H21" s="1">
        <v>1.5</v>
      </c>
      <c r="I21" s="1">
        <v>35</v>
      </c>
      <c r="J21" s="1">
        <v>45</v>
      </c>
      <c r="K21" s="1">
        <v>0</v>
      </c>
      <c r="L21" s="1">
        <v>0</v>
      </c>
      <c r="M21" s="1">
        <v>100</v>
      </c>
      <c r="N21" s="1">
        <v>100</v>
      </c>
      <c r="O21" s="1" t="s">
        <v>1152</v>
      </c>
      <c r="P21" s="1"/>
      <c r="Q21" s="1"/>
      <c r="R21" s="1"/>
      <c r="S21" s="28">
        <f>H21+附件!$B$29</f>
        <v>2</v>
      </c>
      <c r="T21" s="28">
        <f t="shared" si="0"/>
        <v>62</v>
      </c>
      <c r="U21" s="28">
        <f t="shared" si="1"/>
        <v>4418.4845700696615</v>
      </c>
    </row>
    <row r="22" spans="1:21" ht="23.25" customHeight="1" x14ac:dyDescent="0.2">
      <c r="A22" s="22">
        <v>26600</v>
      </c>
      <c r="B22" s="36" t="s">
        <v>1123</v>
      </c>
      <c r="C22" s="1" t="s">
        <v>923</v>
      </c>
      <c r="D22" s="1">
        <v>13</v>
      </c>
      <c r="E22" s="1">
        <v>38</v>
      </c>
      <c r="F22" s="1">
        <v>96</v>
      </c>
      <c r="G22" s="1">
        <v>1</v>
      </c>
      <c r="H22" s="1">
        <v>0.8</v>
      </c>
      <c r="I22" s="1">
        <v>30</v>
      </c>
      <c r="J22" s="1">
        <v>45</v>
      </c>
      <c r="K22" s="1">
        <v>10</v>
      </c>
      <c r="L22" s="1">
        <v>0</v>
      </c>
      <c r="M22" s="1">
        <v>100</v>
      </c>
      <c r="N22" s="1">
        <v>100</v>
      </c>
      <c r="O22" s="1" t="s">
        <v>1146</v>
      </c>
      <c r="P22" s="1"/>
      <c r="Q22" s="1"/>
      <c r="R22" s="1"/>
      <c r="S22" s="28">
        <f>H22+附件!$B$29</f>
        <v>1.3</v>
      </c>
      <c r="T22" s="28">
        <f t="shared" si="0"/>
        <v>73.84615384615384</v>
      </c>
      <c r="U22" s="28">
        <f t="shared" si="1"/>
        <v>4373.9456916956005</v>
      </c>
    </row>
    <row r="23" spans="1:21" ht="23.25" customHeight="1" x14ac:dyDescent="0.2">
      <c r="A23" s="22">
        <v>36360</v>
      </c>
      <c r="B23" s="36" t="s">
        <v>1093</v>
      </c>
      <c r="C23" s="1" t="s">
        <v>923</v>
      </c>
      <c r="D23" s="1">
        <v>13</v>
      </c>
      <c r="E23" s="1">
        <v>40</v>
      </c>
      <c r="F23" s="1">
        <v>72</v>
      </c>
      <c r="G23" s="1">
        <v>0.71</v>
      </c>
      <c r="H23" s="1">
        <v>0.56000000000000005</v>
      </c>
      <c r="I23" s="1">
        <v>28</v>
      </c>
      <c r="J23" s="1">
        <v>45</v>
      </c>
      <c r="K23" s="1">
        <v>0</v>
      </c>
      <c r="L23" s="1">
        <v>0</v>
      </c>
      <c r="M23" s="1">
        <v>100</v>
      </c>
      <c r="N23" s="1">
        <v>118</v>
      </c>
      <c r="O23" s="1" t="s">
        <v>1152</v>
      </c>
      <c r="P23" s="1"/>
      <c r="Q23" s="1"/>
      <c r="R23" s="1"/>
      <c r="S23" s="28">
        <f>H23+附件!$B$29</f>
        <v>1.06</v>
      </c>
      <c r="T23" s="28">
        <f t="shared" si="0"/>
        <v>80.150943396226424</v>
      </c>
      <c r="U23" s="28">
        <f t="shared" si="1"/>
        <v>4370.1694434373785</v>
      </c>
    </row>
    <row r="24" spans="1:21" ht="23.25" customHeight="1" x14ac:dyDescent="0.2">
      <c r="A24" s="22">
        <v>55100</v>
      </c>
      <c r="B24" s="36" t="s">
        <v>1097</v>
      </c>
      <c r="C24" s="1" t="s">
        <v>923</v>
      </c>
      <c r="D24" s="1">
        <v>13</v>
      </c>
      <c r="E24" s="1">
        <v>40</v>
      </c>
      <c r="F24" s="1">
        <v>98</v>
      </c>
      <c r="G24" s="1">
        <v>1.1000000000000001</v>
      </c>
      <c r="H24" s="1">
        <v>0.9</v>
      </c>
      <c r="I24" s="1">
        <v>31</v>
      </c>
      <c r="J24" s="1">
        <v>45</v>
      </c>
      <c r="K24" s="1">
        <v>0</v>
      </c>
      <c r="L24" s="1">
        <v>0</v>
      </c>
      <c r="M24" s="1">
        <v>100</v>
      </c>
      <c r="N24" s="1">
        <v>100</v>
      </c>
      <c r="O24" s="1" t="s">
        <v>1148</v>
      </c>
      <c r="P24" s="1"/>
      <c r="Q24" s="1"/>
      <c r="R24" s="1"/>
      <c r="S24" s="28">
        <f>H24+附件!$B$29</f>
        <v>1.4</v>
      </c>
      <c r="T24" s="28">
        <f t="shared" si="0"/>
        <v>70</v>
      </c>
      <c r="U24" s="28">
        <f t="shared" si="1"/>
        <v>4312.5294376218744</v>
      </c>
    </row>
    <row r="25" spans="1:21" ht="23.25" customHeight="1" x14ac:dyDescent="0.2">
      <c r="A25" s="22">
        <v>26200</v>
      </c>
      <c r="B25" s="36" t="s">
        <v>132</v>
      </c>
      <c r="C25" s="1" t="s">
        <v>923</v>
      </c>
      <c r="D25" s="1">
        <v>13</v>
      </c>
      <c r="E25" s="1">
        <v>50</v>
      </c>
      <c r="F25" s="1">
        <v>128</v>
      </c>
      <c r="G25" s="1">
        <v>1.46</v>
      </c>
      <c r="H25" s="1">
        <v>1.17</v>
      </c>
      <c r="I25" s="1">
        <v>25</v>
      </c>
      <c r="J25" s="1">
        <v>45</v>
      </c>
      <c r="K25" s="1">
        <v>0</v>
      </c>
      <c r="L25" s="1">
        <v>0</v>
      </c>
      <c r="M25" s="1">
        <v>100</v>
      </c>
      <c r="N25" s="1">
        <v>118</v>
      </c>
      <c r="O25" s="1" t="s">
        <v>1146</v>
      </c>
      <c r="P25" s="1"/>
      <c r="Q25" s="1"/>
      <c r="R25" s="1"/>
      <c r="S25" s="28">
        <f>H25+附件!$B$29</f>
        <v>1.67</v>
      </c>
      <c r="T25" s="28">
        <f t="shared" si="0"/>
        <v>90.443113772455092</v>
      </c>
      <c r="U25" s="28">
        <f t="shared" si="1"/>
        <v>4304.3097440665597</v>
      </c>
    </row>
    <row r="26" spans="1:21" ht="23.25" customHeight="1" x14ac:dyDescent="0.2">
      <c r="A26" s="22">
        <v>36600</v>
      </c>
      <c r="B26" s="36" t="s">
        <v>121</v>
      </c>
      <c r="C26" s="1" t="s">
        <v>921</v>
      </c>
      <c r="D26" s="1">
        <v>11</v>
      </c>
      <c r="E26" s="1">
        <v>46</v>
      </c>
      <c r="F26" s="1">
        <v>116</v>
      </c>
      <c r="G26" s="1">
        <v>1.9</v>
      </c>
      <c r="H26" s="1">
        <v>1.52</v>
      </c>
      <c r="I26" s="1">
        <v>35</v>
      </c>
      <c r="J26" s="1">
        <v>25</v>
      </c>
      <c r="K26" s="1">
        <v>0</v>
      </c>
      <c r="L26" s="1">
        <v>0</v>
      </c>
      <c r="M26" s="1">
        <v>100</v>
      </c>
      <c r="N26" s="1">
        <v>104</v>
      </c>
      <c r="O26" s="1" t="s">
        <v>1152</v>
      </c>
      <c r="P26" s="1"/>
      <c r="Q26" s="1"/>
      <c r="R26" s="1"/>
      <c r="S26" s="28">
        <f>H26+附件!$B$29</f>
        <v>2.02</v>
      </c>
      <c r="T26" s="28">
        <f t="shared" si="0"/>
        <v>59.722772277227726</v>
      </c>
      <c r="U26" s="28">
        <f t="shared" si="1"/>
        <v>4256.1959320760461</v>
      </c>
    </row>
    <row r="27" spans="1:21" ht="23.25" customHeight="1" x14ac:dyDescent="0.2">
      <c r="A27" s="22">
        <v>85360</v>
      </c>
      <c r="B27" s="36" t="s">
        <v>683</v>
      </c>
      <c r="C27" s="1" t="s">
        <v>921</v>
      </c>
      <c r="D27" s="1">
        <v>11</v>
      </c>
      <c r="E27" s="1">
        <v>38</v>
      </c>
      <c r="F27" s="1">
        <v>96</v>
      </c>
      <c r="G27" s="1">
        <v>1.34</v>
      </c>
      <c r="H27" s="1">
        <v>1.06</v>
      </c>
      <c r="I27" s="1">
        <v>33</v>
      </c>
      <c r="J27" s="1">
        <v>25</v>
      </c>
      <c r="K27" s="1">
        <v>0</v>
      </c>
      <c r="L27" s="1">
        <v>0</v>
      </c>
      <c r="M27" s="1">
        <v>100</v>
      </c>
      <c r="N27" s="1">
        <v>104</v>
      </c>
      <c r="O27" s="1" t="s">
        <v>1149</v>
      </c>
      <c r="P27" s="1"/>
      <c r="Q27" s="1"/>
      <c r="R27" s="1"/>
      <c r="S27" s="28">
        <f>H27+附件!$B$29</f>
        <v>1.56</v>
      </c>
      <c r="T27" s="28">
        <f t="shared" si="0"/>
        <v>63.999999999999993</v>
      </c>
      <c r="U27" s="28">
        <f t="shared" si="1"/>
        <v>4250.0760552846959</v>
      </c>
    </row>
    <row r="28" spans="1:21" ht="23.25" customHeight="1" x14ac:dyDescent="0.2">
      <c r="A28" s="22">
        <v>16400</v>
      </c>
      <c r="B28" s="36" t="s">
        <v>1103</v>
      </c>
      <c r="C28" s="1" t="s">
        <v>923</v>
      </c>
      <c r="D28" s="1">
        <v>13</v>
      </c>
      <c r="E28" s="1">
        <v>48</v>
      </c>
      <c r="F28" s="1">
        <v>120</v>
      </c>
      <c r="G28" s="1">
        <v>1.29</v>
      </c>
      <c r="H28" s="1">
        <v>1.04</v>
      </c>
      <c r="I28" s="1">
        <v>28</v>
      </c>
      <c r="J28" s="1">
        <v>45</v>
      </c>
      <c r="K28" s="1">
        <v>0</v>
      </c>
      <c r="L28" s="1">
        <v>0</v>
      </c>
      <c r="M28" s="1">
        <v>100</v>
      </c>
      <c r="N28" s="1">
        <v>100</v>
      </c>
      <c r="O28" s="1" t="s">
        <v>1147</v>
      </c>
      <c r="P28" s="1"/>
      <c r="Q28" s="1"/>
      <c r="R28" s="1"/>
      <c r="S28" s="28">
        <f>H28+附件!$B$29</f>
        <v>1.54</v>
      </c>
      <c r="T28" s="28">
        <f t="shared" si="0"/>
        <v>77.922077922077918</v>
      </c>
      <c r="U28" s="28">
        <f t="shared" si="1"/>
        <v>4248.6422426843683</v>
      </c>
    </row>
    <row r="29" spans="1:21" ht="23.25" customHeight="1" x14ac:dyDescent="0.2">
      <c r="A29" s="22">
        <v>26460</v>
      </c>
      <c r="B29" s="36" t="s">
        <v>1108</v>
      </c>
      <c r="C29" s="1" t="s">
        <v>921</v>
      </c>
      <c r="D29" s="1">
        <v>11</v>
      </c>
      <c r="E29" s="1">
        <v>41</v>
      </c>
      <c r="F29" s="1">
        <v>108</v>
      </c>
      <c r="G29" s="1">
        <v>1.48</v>
      </c>
      <c r="H29" s="1">
        <v>1.2</v>
      </c>
      <c r="I29" s="1">
        <v>32</v>
      </c>
      <c r="J29" s="1">
        <v>25</v>
      </c>
      <c r="K29" s="1">
        <v>0</v>
      </c>
      <c r="L29" s="1">
        <v>0</v>
      </c>
      <c r="M29" s="1">
        <v>100</v>
      </c>
      <c r="N29" s="1">
        <v>104</v>
      </c>
      <c r="O29" s="1" t="s">
        <v>1146</v>
      </c>
      <c r="P29" s="1"/>
      <c r="Q29" s="1"/>
      <c r="R29" s="1"/>
      <c r="S29" s="28">
        <f>H29+附件!$B$29</f>
        <v>1.7</v>
      </c>
      <c r="T29" s="28">
        <f t="shared" si="0"/>
        <v>66.07058823529411</v>
      </c>
      <c r="U29" s="28">
        <f t="shared" si="1"/>
        <v>4228.5176470588212</v>
      </c>
    </row>
    <row r="30" spans="1:21" ht="23.25" customHeight="1" x14ac:dyDescent="0.2">
      <c r="A30" s="22">
        <v>21500</v>
      </c>
      <c r="B30" s="36" t="s">
        <v>1139</v>
      </c>
      <c r="C30" s="1" t="s">
        <v>923</v>
      </c>
      <c r="D30" s="1">
        <v>13</v>
      </c>
      <c r="E30" s="1">
        <v>53</v>
      </c>
      <c r="F30" s="1">
        <v>132</v>
      </c>
      <c r="G30" s="1">
        <v>2.11</v>
      </c>
      <c r="H30" s="1">
        <v>1.76</v>
      </c>
      <c r="I30" s="1">
        <v>35</v>
      </c>
      <c r="J30" s="1">
        <v>30</v>
      </c>
      <c r="K30" s="1">
        <v>0</v>
      </c>
      <c r="L30" s="1">
        <v>15</v>
      </c>
      <c r="M30" s="1">
        <v>100</v>
      </c>
      <c r="N30" s="1">
        <v>100</v>
      </c>
      <c r="O30" s="1" t="s">
        <v>1146</v>
      </c>
      <c r="P30" s="1"/>
      <c r="Q30" s="1"/>
      <c r="R30" s="1"/>
      <c r="S30" s="28">
        <f>H30+附件!$B$29</f>
        <v>2.2599999999999998</v>
      </c>
      <c r="T30" s="28">
        <f t="shared" si="0"/>
        <v>58.407079646017706</v>
      </c>
      <c r="U30" s="28">
        <f t="shared" si="1"/>
        <v>4162.4319386896614</v>
      </c>
    </row>
    <row r="31" spans="1:21" ht="23.25" customHeight="1" x14ac:dyDescent="0.2">
      <c r="A31" s="22">
        <v>26620</v>
      </c>
      <c r="B31" s="36" t="s">
        <v>1136</v>
      </c>
      <c r="C31" s="1" t="s">
        <v>923</v>
      </c>
      <c r="D31" s="1">
        <v>13</v>
      </c>
      <c r="E31" s="1">
        <v>38</v>
      </c>
      <c r="F31" s="1">
        <v>96</v>
      </c>
      <c r="G31" s="1">
        <v>1.1000000000000001</v>
      </c>
      <c r="H31" s="1">
        <v>0.87</v>
      </c>
      <c r="I31" s="1">
        <v>30</v>
      </c>
      <c r="J31" s="1">
        <v>45</v>
      </c>
      <c r="K31" s="1">
        <v>5</v>
      </c>
      <c r="L31" s="1">
        <v>0</v>
      </c>
      <c r="M31" s="1">
        <v>100</v>
      </c>
      <c r="N31" s="1">
        <v>100</v>
      </c>
      <c r="O31" s="1" t="s">
        <v>1146</v>
      </c>
      <c r="P31" s="1"/>
      <c r="Q31" s="1"/>
      <c r="R31" s="1"/>
      <c r="S31" s="28">
        <f>H31+附件!$B$29</f>
        <v>1.37</v>
      </c>
      <c r="T31" s="28">
        <f t="shared" si="0"/>
        <v>70.072992700729927</v>
      </c>
      <c r="U31" s="28">
        <f t="shared" si="1"/>
        <v>4150.4594154775777</v>
      </c>
    </row>
    <row r="32" spans="1:21" ht="23.25" customHeight="1" x14ac:dyDescent="0.2">
      <c r="A32" s="22">
        <v>26500</v>
      </c>
      <c r="B32" s="36" t="s">
        <v>143</v>
      </c>
      <c r="C32" s="1" t="s">
        <v>921</v>
      </c>
      <c r="D32" s="1">
        <v>10</v>
      </c>
      <c r="E32" s="1">
        <v>45</v>
      </c>
      <c r="F32" s="1">
        <v>112</v>
      </c>
      <c r="G32" s="1">
        <v>1.8</v>
      </c>
      <c r="H32" s="1">
        <v>1.44</v>
      </c>
      <c r="I32" s="1">
        <v>35</v>
      </c>
      <c r="J32" s="1">
        <v>25</v>
      </c>
      <c r="K32" s="1">
        <v>0</v>
      </c>
      <c r="L32" s="1">
        <v>0</v>
      </c>
      <c r="M32" s="1">
        <v>100</v>
      </c>
      <c r="N32" s="1">
        <v>100</v>
      </c>
      <c r="O32" s="1" t="s">
        <v>1146</v>
      </c>
      <c r="P32" s="1"/>
      <c r="Q32" s="1"/>
      <c r="R32" s="1"/>
      <c r="S32" s="28">
        <f>H32+附件!$B$29</f>
        <v>1.94</v>
      </c>
      <c r="T32" s="28">
        <f t="shared" si="0"/>
        <v>57.731958762886599</v>
      </c>
      <c r="U32" s="28">
        <f t="shared" si="1"/>
        <v>4114.3188547372974</v>
      </c>
    </row>
    <row r="33" spans="1:21" ht="23.25" customHeight="1" x14ac:dyDescent="0.2">
      <c r="A33" s="22">
        <v>36600</v>
      </c>
      <c r="B33" s="36" t="s">
        <v>1122</v>
      </c>
      <c r="C33" s="1" t="s">
        <v>921</v>
      </c>
      <c r="D33" s="1">
        <v>11</v>
      </c>
      <c r="E33" s="1">
        <v>46</v>
      </c>
      <c r="F33" s="1">
        <v>116</v>
      </c>
      <c r="G33" s="1">
        <v>1.9</v>
      </c>
      <c r="H33" s="1">
        <v>1.52</v>
      </c>
      <c r="I33" s="1">
        <v>35</v>
      </c>
      <c r="J33" s="1">
        <v>25</v>
      </c>
      <c r="K33" s="1">
        <v>0</v>
      </c>
      <c r="L33" s="1">
        <v>0</v>
      </c>
      <c r="M33" s="1">
        <v>100</v>
      </c>
      <c r="N33" s="1">
        <v>100</v>
      </c>
      <c r="O33" s="1" t="s">
        <v>1152</v>
      </c>
      <c r="P33" s="1"/>
      <c r="Q33" s="1"/>
      <c r="R33" s="1"/>
      <c r="S33" s="28">
        <f>H33+附件!$B$29</f>
        <v>2.02</v>
      </c>
      <c r="T33" s="28">
        <f t="shared" si="0"/>
        <v>57.425742574257427</v>
      </c>
      <c r="U33" s="28">
        <f t="shared" si="1"/>
        <v>4092.4960885346595</v>
      </c>
    </row>
    <row r="34" spans="1:21" ht="23.25" customHeight="1" x14ac:dyDescent="0.2">
      <c r="A34" s="22">
        <v>36700</v>
      </c>
      <c r="B34" s="36" t="s">
        <v>1131</v>
      </c>
      <c r="C34" s="1" t="s">
        <v>923</v>
      </c>
      <c r="D34" s="1">
        <v>13</v>
      </c>
      <c r="E34" s="1">
        <v>47</v>
      </c>
      <c r="F34" s="1">
        <v>87</v>
      </c>
      <c r="G34" s="1">
        <v>0.92</v>
      </c>
      <c r="H34" s="1">
        <v>0.71</v>
      </c>
      <c r="I34" s="1">
        <v>29</v>
      </c>
      <c r="J34" s="1">
        <v>45</v>
      </c>
      <c r="K34" s="1">
        <v>0</v>
      </c>
      <c r="L34" s="1">
        <v>0</v>
      </c>
      <c r="M34" s="1">
        <v>100</v>
      </c>
      <c r="N34" s="1">
        <v>100</v>
      </c>
      <c r="O34" s="1" t="s">
        <v>1152</v>
      </c>
      <c r="P34" s="1"/>
      <c r="Q34" s="1"/>
      <c r="R34" s="1"/>
      <c r="S34" s="28">
        <f>H34+附件!$B$29</f>
        <v>1.21</v>
      </c>
      <c r="T34" s="28">
        <f t="shared" ref="T34:T65" si="2">F34/S34*N34/100</f>
        <v>71.900826446280988</v>
      </c>
      <c r="U34" s="28">
        <f t="shared" ref="U34:U65" si="3">T34*I34^1.2</f>
        <v>4088.9469850891119</v>
      </c>
    </row>
    <row r="35" spans="1:21" ht="23.25" customHeight="1" x14ac:dyDescent="0.2">
      <c r="A35" s="22">
        <v>85360</v>
      </c>
      <c r="B35" s="36" t="s">
        <v>1092</v>
      </c>
      <c r="C35" s="1" t="s">
        <v>921</v>
      </c>
      <c r="D35" s="1">
        <v>11</v>
      </c>
      <c r="E35" s="1">
        <v>38</v>
      </c>
      <c r="F35" s="1">
        <v>96</v>
      </c>
      <c r="G35" s="1">
        <v>1.34</v>
      </c>
      <c r="H35" s="1">
        <v>1.06</v>
      </c>
      <c r="I35" s="1">
        <v>33</v>
      </c>
      <c r="J35" s="1">
        <v>25</v>
      </c>
      <c r="K35" s="1">
        <v>0</v>
      </c>
      <c r="L35" s="1">
        <v>0</v>
      </c>
      <c r="M35" s="1">
        <v>100</v>
      </c>
      <c r="N35" s="1">
        <v>100</v>
      </c>
      <c r="O35" s="1" t="s">
        <v>1149</v>
      </c>
      <c r="P35" s="1"/>
      <c r="Q35" s="1"/>
      <c r="R35" s="1"/>
      <c r="S35" s="28">
        <f>H35+附件!$B$29</f>
        <v>1.56</v>
      </c>
      <c r="T35" s="28">
        <f t="shared" si="2"/>
        <v>61.538461538461533</v>
      </c>
      <c r="U35" s="28">
        <f t="shared" si="3"/>
        <v>4086.6115916199005</v>
      </c>
    </row>
    <row r="36" spans="1:21" ht="23.25" customHeight="1" x14ac:dyDescent="0.2">
      <c r="A36" s="22">
        <v>50600</v>
      </c>
      <c r="B36" s="36" t="s">
        <v>138</v>
      </c>
      <c r="C36" s="1" t="s">
        <v>923</v>
      </c>
      <c r="D36" s="1">
        <v>13</v>
      </c>
      <c r="E36" s="1">
        <v>38</v>
      </c>
      <c r="F36" s="1">
        <v>78</v>
      </c>
      <c r="G36" s="1">
        <v>0.94</v>
      </c>
      <c r="H36" s="1">
        <v>0.73</v>
      </c>
      <c r="I36" s="1">
        <v>28</v>
      </c>
      <c r="J36" s="1">
        <v>45</v>
      </c>
      <c r="K36" s="1">
        <v>0</v>
      </c>
      <c r="L36" s="1">
        <v>0</v>
      </c>
      <c r="M36" s="1">
        <v>100</v>
      </c>
      <c r="N36" s="1">
        <v>118</v>
      </c>
      <c r="O36" s="1" t="s">
        <v>1150</v>
      </c>
      <c r="P36" s="1"/>
      <c r="Q36" s="1"/>
      <c r="R36" s="1"/>
      <c r="S36" s="28">
        <f>H36+附件!$B$29</f>
        <v>1.23</v>
      </c>
      <c r="T36" s="28">
        <f t="shared" si="2"/>
        <v>74.829268292682926</v>
      </c>
      <c r="U36" s="28">
        <f t="shared" si="3"/>
        <v>4080.0091416373357</v>
      </c>
    </row>
    <row r="37" spans="1:21" ht="23.25" customHeight="1" x14ac:dyDescent="0.2">
      <c r="A37" s="22">
        <v>26460</v>
      </c>
      <c r="B37" s="36" t="s">
        <v>1109</v>
      </c>
      <c r="C37" s="1" t="s">
        <v>921</v>
      </c>
      <c r="D37" s="1">
        <v>11</v>
      </c>
      <c r="E37" s="1">
        <v>41</v>
      </c>
      <c r="F37" s="1">
        <v>108</v>
      </c>
      <c r="G37" s="1">
        <v>1.48</v>
      </c>
      <c r="H37" s="1">
        <v>1.2</v>
      </c>
      <c r="I37" s="1">
        <v>32</v>
      </c>
      <c r="J37" s="1">
        <v>25</v>
      </c>
      <c r="K37" s="1">
        <v>0</v>
      </c>
      <c r="L37" s="1">
        <v>0</v>
      </c>
      <c r="M37" s="1">
        <v>100</v>
      </c>
      <c r="N37" s="1">
        <v>100</v>
      </c>
      <c r="O37" s="1" t="s">
        <v>1146</v>
      </c>
      <c r="P37" s="1"/>
      <c r="Q37" s="1"/>
      <c r="R37" s="1"/>
      <c r="S37" s="28">
        <f>H37+附件!$B$29</f>
        <v>1.7</v>
      </c>
      <c r="T37" s="28">
        <f t="shared" si="2"/>
        <v>63.529411764705884</v>
      </c>
      <c r="U37" s="28">
        <f t="shared" si="3"/>
        <v>4065.8823529411752</v>
      </c>
    </row>
    <row r="38" spans="1:21" ht="23.25" customHeight="1" x14ac:dyDescent="0.2">
      <c r="A38" s="22">
        <v>55100</v>
      </c>
      <c r="B38" s="36" t="s">
        <v>680</v>
      </c>
      <c r="C38" s="1" t="s">
        <v>921</v>
      </c>
      <c r="D38" s="1">
        <v>10</v>
      </c>
      <c r="E38" s="1">
        <v>35</v>
      </c>
      <c r="F38" s="1">
        <v>90</v>
      </c>
      <c r="G38" s="1">
        <v>1.1599999999999999</v>
      </c>
      <c r="H38" s="1">
        <v>0.94</v>
      </c>
      <c r="I38" s="1">
        <v>31</v>
      </c>
      <c r="J38" s="1">
        <v>25</v>
      </c>
      <c r="K38" s="1">
        <v>0</v>
      </c>
      <c r="L38" s="1">
        <v>0</v>
      </c>
      <c r="M38" s="1">
        <v>100</v>
      </c>
      <c r="N38" s="1">
        <v>100</v>
      </c>
      <c r="O38" s="1" t="s">
        <v>1148</v>
      </c>
      <c r="P38" s="1"/>
      <c r="Q38" s="1"/>
      <c r="R38" s="1"/>
      <c r="S38" s="28">
        <f>H38+附件!$B$29</f>
        <v>1.44</v>
      </c>
      <c r="T38" s="28">
        <f t="shared" si="2"/>
        <v>62.5</v>
      </c>
      <c r="U38" s="28">
        <f t="shared" si="3"/>
        <v>3850.4727121623882</v>
      </c>
    </row>
    <row r="39" spans="1:21" ht="23.25" customHeight="1" x14ac:dyDescent="0.2">
      <c r="A39" s="22">
        <v>85240</v>
      </c>
      <c r="B39" s="36" t="s">
        <v>1155</v>
      </c>
      <c r="C39" s="1" t="s">
        <v>921</v>
      </c>
      <c r="D39" s="1">
        <v>11</v>
      </c>
      <c r="E39" s="1">
        <v>43</v>
      </c>
      <c r="F39" s="1">
        <v>110</v>
      </c>
      <c r="G39" s="1">
        <v>1.81</v>
      </c>
      <c r="H39" s="1">
        <v>1.44</v>
      </c>
      <c r="I39" s="1">
        <v>32</v>
      </c>
      <c r="J39" s="1">
        <v>25</v>
      </c>
      <c r="K39" s="1">
        <v>0</v>
      </c>
      <c r="L39" s="1">
        <v>0</v>
      </c>
      <c r="M39" s="1">
        <v>100</v>
      </c>
      <c r="N39" s="1">
        <v>104</v>
      </c>
      <c r="O39" s="1" t="s">
        <v>1149</v>
      </c>
      <c r="P39" s="1"/>
      <c r="Q39" s="1"/>
      <c r="R39" s="1"/>
      <c r="S39" s="28">
        <f>H39+附件!$B$29</f>
        <v>1.94</v>
      </c>
      <c r="T39" s="28">
        <f t="shared" si="2"/>
        <v>58.969072164948457</v>
      </c>
      <c r="U39" s="28">
        <f t="shared" si="3"/>
        <v>3774.0206185566999</v>
      </c>
    </row>
    <row r="40" spans="1:21" ht="23.25" customHeight="1" x14ac:dyDescent="0.2">
      <c r="A40" s="22">
        <v>36360</v>
      </c>
      <c r="B40" s="36" t="s">
        <v>1094</v>
      </c>
      <c r="C40" s="1" t="s">
        <v>923</v>
      </c>
      <c r="D40" s="1">
        <v>13</v>
      </c>
      <c r="E40" s="1">
        <v>40</v>
      </c>
      <c r="F40" s="1">
        <v>72</v>
      </c>
      <c r="G40" s="1">
        <v>0.71</v>
      </c>
      <c r="H40" s="1">
        <v>0.56000000000000005</v>
      </c>
      <c r="I40" s="1">
        <v>28</v>
      </c>
      <c r="J40" s="1">
        <v>45</v>
      </c>
      <c r="K40" s="1">
        <v>0</v>
      </c>
      <c r="L40" s="1">
        <v>0</v>
      </c>
      <c r="M40" s="1">
        <v>100</v>
      </c>
      <c r="N40" s="1">
        <v>100</v>
      </c>
      <c r="O40" s="1" t="s">
        <v>1152</v>
      </c>
      <c r="P40" s="1"/>
      <c r="Q40" s="1"/>
      <c r="R40" s="1"/>
      <c r="S40" s="28">
        <f>H40+附件!$B$29</f>
        <v>1.06</v>
      </c>
      <c r="T40" s="28">
        <f t="shared" si="2"/>
        <v>67.924528301886795</v>
      </c>
      <c r="U40" s="28">
        <f t="shared" si="3"/>
        <v>3703.5334266418463</v>
      </c>
    </row>
    <row r="41" spans="1:21" ht="23.25" customHeight="1" x14ac:dyDescent="0.2">
      <c r="A41" s="22">
        <v>16400</v>
      </c>
      <c r="B41" s="36" t="s">
        <v>149</v>
      </c>
      <c r="C41" s="1" t="s">
        <v>921</v>
      </c>
      <c r="D41" s="1">
        <v>10</v>
      </c>
      <c r="E41" s="1">
        <v>43</v>
      </c>
      <c r="F41" s="1">
        <v>108</v>
      </c>
      <c r="G41" s="1">
        <v>1.36</v>
      </c>
      <c r="H41" s="1">
        <v>1.0900000000000001</v>
      </c>
      <c r="I41" s="1">
        <v>28</v>
      </c>
      <c r="J41" s="1">
        <v>25</v>
      </c>
      <c r="K41" s="1">
        <v>0</v>
      </c>
      <c r="L41" s="1">
        <v>0</v>
      </c>
      <c r="M41" s="1">
        <v>100</v>
      </c>
      <c r="N41" s="1">
        <v>100</v>
      </c>
      <c r="O41" s="1" t="s">
        <v>1147</v>
      </c>
      <c r="P41" s="1"/>
      <c r="Q41" s="1"/>
      <c r="R41" s="1"/>
      <c r="S41" s="28">
        <f>H41+附件!$B$29</f>
        <v>1.59</v>
      </c>
      <c r="T41" s="28">
        <f t="shared" si="2"/>
        <v>67.924528301886795</v>
      </c>
      <c r="U41" s="28">
        <f t="shared" si="3"/>
        <v>3703.5334266418463</v>
      </c>
    </row>
    <row r="42" spans="1:21" ht="23.25" customHeight="1" x14ac:dyDescent="0.2">
      <c r="A42" s="22">
        <v>26200</v>
      </c>
      <c r="B42" s="36" t="s">
        <v>1102</v>
      </c>
      <c r="C42" s="1" t="s">
        <v>923</v>
      </c>
      <c r="D42" s="1">
        <v>13</v>
      </c>
      <c r="E42" s="1">
        <v>50</v>
      </c>
      <c r="F42" s="1">
        <v>128</v>
      </c>
      <c r="G42" s="1">
        <v>1.46</v>
      </c>
      <c r="H42" s="1">
        <v>1.17</v>
      </c>
      <c r="I42" s="1">
        <v>25</v>
      </c>
      <c r="J42" s="1">
        <v>45</v>
      </c>
      <c r="K42" s="1">
        <v>0</v>
      </c>
      <c r="L42" s="1">
        <v>0</v>
      </c>
      <c r="M42" s="1">
        <v>100</v>
      </c>
      <c r="N42" s="1">
        <v>100</v>
      </c>
      <c r="O42" s="1" t="s">
        <v>1146</v>
      </c>
      <c r="P42" s="1"/>
      <c r="Q42" s="1"/>
      <c r="R42" s="1"/>
      <c r="S42" s="28">
        <f>H42+附件!$B$29</f>
        <v>1.67</v>
      </c>
      <c r="T42" s="28">
        <f t="shared" si="2"/>
        <v>76.646706586826355</v>
      </c>
      <c r="U42" s="28">
        <f t="shared" si="3"/>
        <v>3647.7201220903048</v>
      </c>
    </row>
    <row r="43" spans="1:21" ht="23.25" customHeight="1" x14ac:dyDescent="0.2">
      <c r="A43" s="22">
        <v>85240</v>
      </c>
      <c r="B43" s="36" t="s">
        <v>1087</v>
      </c>
      <c r="C43" s="1" t="s">
        <v>921</v>
      </c>
      <c r="D43" s="1">
        <v>11</v>
      </c>
      <c r="E43" s="1">
        <v>43</v>
      </c>
      <c r="F43" s="1">
        <v>110</v>
      </c>
      <c r="G43" s="1">
        <v>1.81</v>
      </c>
      <c r="H43" s="1">
        <v>1.44</v>
      </c>
      <c r="I43" s="1">
        <v>32</v>
      </c>
      <c r="J43" s="1">
        <v>25</v>
      </c>
      <c r="K43" s="1">
        <v>0</v>
      </c>
      <c r="L43" s="1">
        <v>0</v>
      </c>
      <c r="M43" s="1">
        <v>100</v>
      </c>
      <c r="N43" s="1">
        <v>100</v>
      </c>
      <c r="O43" s="1" t="s">
        <v>1149</v>
      </c>
      <c r="P43" s="1"/>
      <c r="Q43" s="1"/>
      <c r="R43" s="1"/>
      <c r="S43" s="28">
        <f>H43+附件!$B$29</f>
        <v>1.94</v>
      </c>
      <c r="T43" s="28">
        <f t="shared" si="2"/>
        <v>56.701030927835056</v>
      </c>
      <c r="U43" s="28">
        <f t="shared" si="3"/>
        <v>3628.8659793814422</v>
      </c>
    </row>
    <row r="44" spans="1:21" ht="23.25" customHeight="1" x14ac:dyDescent="0.2">
      <c r="A44" s="22">
        <v>46300</v>
      </c>
      <c r="B44" s="36" t="s">
        <v>134</v>
      </c>
      <c r="C44" s="1" t="s">
        <v>921</v>
      </c>
      <c r="D44" s="1">
        <v>10</v>
      </c>
      <c r="E44" s="1">
        <v>41</v>
      </c>
      <c r="F44" s="1">
        <v>102</v>
      </c>
      <c r="G44" s="1">
        <v>1.62</v>
      </c>
      <c r="H44" s="1">
        <v>1.3</v>
      </c>
      <c r="I44" s="1">
        <v>32</v>
      </c>
      <c r="J44" s="1">
        <v>25</v>
      </c>
      <c r="K44" s="1">
        <v>0</v>
      </c>
      <c r="L44" s="1">
        <v>0</v>
      </c>
      <c r="M44" s="1">
        <v>100</v>
      </c>
      <c r="N44" s="1">
        <v>100</v>
      </c>
      <c r="O44" s="1" t="s">
        <v>1151</v>
      </c>
      <c r="P44" s="1"/>
      <c r="Q44" s="1"/>
      <c r="R44" s="1"/>
      <c r="S44" s="28">
        <f>H44+附件!$B$29</f>
        <v>1.8</v>
      </c>
      <c r="T44" s="28">
        <f t="shared" si="2"/>
        <v>56.666666666666657</v>
      </c>
      <c r="U44" s="28">
        <f t="shared" si="3"/>
        <v>3626.6666666666647</v>
      </c>
    </row>
    <row r="45" spans="1:21" ht="23.25" customHeight="1" x14ac:dyDescent="0.2">
      <c r="A45" s="22">
        <v>46060</v>
      </c>
      <c r="B45" s="36" t="s">
        <v>1098</v>
      </c>
      <c r="C45" s="1" t="s">
        <v>921</v>
      </c>
      <c r="D45" s="1">
        <v>11</v>
      </c>
      <c r="E45" s="1">
        <v>28</v>
      </c>
      <c r="F45" s="1">
        <v>89</v>
      </c>
      <c r="G45" s="1">
        <v>1.39</v>
      </c>
      <c r="H45" s="1">
        <v>1.08</v>
      </c>
      <c r="I45" s="1">
        <v>30</v>
      </c>
      <c r="J45" s="1">
        <v>25</v>
      </c>
      <c r="K45" s="1">
        <v>0</v>
      </c>
      <c r="L45" s="1">
        <v>0</v>
      </c>
      <c r="M45" s="1">
        <v>100</v>
      </c>
      <c r="N45" s="1">
        <v>104</v>
      </c>
      <c r="O45" s="1" t="s">
        <v>1151</v>
      </c>
      <c r="P45" s="1"/>
      <c r="Q45" s="1"/>
      <c r="R45" s="1"/>
      <c r="S45" s="28">
        <f>H45+附件!$B$29</f>
        <v>1.58</v>
      </c>
      <c r="T45" s="28">
        <f t="shared" si="2"/>
        <v>58.582278481012651</v>
      </c>
      <c r="U45" s="28">
        <f t="shared" si="3"/>
        <v>3469.8584994089415</v>
      </c>
    </row>
    <row r="46" spans="1:21" ht="23.25" customHeight="1" x14ac:dyDescent="0.2">
      <c r="A46" s="22">
        <v>50600</v>
      </c>
      <c r="B46" s="36" t="s">
        <v>1100</v>
      </c>
      <c r="C46" s="1" t="s">
        <v>923</v>
      </c>
      <c r="D46" s="1">
        <v>13</v>
      </c>
      <c r="E46" s="1">
        <v>38</v>
      </c>
      <c r="F46" s="1">
        <v>78</v>
      </c>
      <c r="G46" s="1">
        <v>0.94</v>
      </c>
      <c r="H46" s="1">
        <v>0.73</v>
      </c>
      <c r="I46" s="1">
        <v>28</v>
      </c>
      <c r="J46" s="1">
        <v>45</v>
      </c>
      <c r="K46" s="1">
        <v>0</v>
      </c>
      <c r="L46" s="1">
        <v>0</v>
      </c>
      <c r="M46" s="1">
        <v>100</v>
      </c>
      <c r="N46" s="1">
        <v>100</v>
      </c>
      <c r="O46" s="1" t="s">
        <v>1150</v>
      </c>
      <c r="P46" s="1"/>
      <c r="Q46" s="1"/>
      <c r="R46" s="1"/>
      <c r="S46" s="28">
        <f>H46+附件!$B$29</f>
        <v>1.23</v>
      </c>
      <c r="T46" s="28">
        <f t="shared" si="2"/>
        <v>63.414634146341456</v>
      </c>
      <c r="U46" s="28">
        <f t="shared" si="3"/>
        <v>3457.6348657943518</v>
      </c>
    </row>
    <row r="47" spans="1:21" ht="23.25" customHeight="1" x14ac:dyDescent="0.2">
      <c r="A47" s="22">
        <v>36580</v>
      </c>
      <c r="B47" s="36" t="s">
        <v>1112</v>
      </c>
      <c r="C47" s="1" t="s">
        <v>921</v>
      </c>
      <c r="D47" s="1">
        <v>11</v>
      </c>
      <c r="E47" s="1">
        <v>44</v>
      </c>
      <c r="F47" s="1">
        <v>84</v>
      </c>
      <c r="G47" s="1">
        <v>1.23</v>
      </c>
      <c r="H47" s="1">
        <v>1</v>
      </c>
      <c r="I47" s="1">
        <v>30</v>
      </c>
      <c r="J47" s="1">
        <v>25</v>
      </c>
      <c r="K47" s="1">
        <v>0</v>
      </c>
      <c r="L47" s="1">
        <v>0</v>
      </c>
      <c r="M47" s="1">
        <v>100</v>
      </c>
      <c r="N47" s="1">
        <v>104</v>
      </c>
      <c r="O47" s="1" t="s">
        <v>1152</v>
      </c>
      <c r="P47" s="1"/>
      <c r="Q47" s="1"/>
      <c r="R47" s="1"/>
      <c r="S47" s="28">
        <f>H47+附件!$B$29</f>
        <v>1.5</v>
      </c>
      <c r="T47" s="28">
        <f t="shared" si="2"/>
        <v>58.24</v>
      </c>
      <c r="U47" s="28">
        <f t="shared" si="3"/>
        <v>3449.5851688505977</v>
      </c>
    </row>
    <row r="48" spans="1:21" ht="23.25" customHeight="1" x14ac:dyDescent="0.2">
      <c r="A48" s="22">
        <v>46060</v>
      </c>
      <c r="B48" s="36" t="s">
        <v>1099</v>
      </c>
      <c r="C48" s="1" t="s">
        <v>921</v>
      </c>
      <c r="D48" s="1">
        <v>11</v>
      </c>
      <c r="E48" s="1">
        <v>28</v>
      </c>
      <c r="F48" s="1">
        <v>89</v>
      </c>
      <c r="G48" s="1">
        <v>1.39</v>
      </c>
      <c r="H48" s="1">
        <v>1.08</v>
      </c>
      <c r="I48" s="1">
        <v>30</v>
      </c>
      <c r="J48" s="1">
        <v>25</v>
      </c>
      <c r="K48" s="1">
        <v>0</v>
      </c>
      <c r="L48" s="1">
        <v>0</v>
      </c>
      <c r="M48" s="1">
        <v>100</v>
      </c>
      <c r="N48" s="1">
        <v>100</v>
      </c>
      <c r="O48" s="1" t="s">
        <v>1151</v>
      </c>
      <c r="P48" s="1"/>
      <c r="Q48" s="1"/>
      <c r="R48" s="1"/>
      <c r="S48" s="28">
        <f>H48+附件!$B$29</f>
        <v>1.58</v>
      </c>
      <c r="T48" s="28">
        <f t="shared" si="2"/>
        <v>56.329113924050631</v>
      </c>
      <c r="U48" s="28">
        <f t="shared" si="3"/>
        <v>3336.4024032778289</v>
      </c>
    </row>
    <row r="49" spans="1:21" ht="23.25" customHeight="1" x14ac:dyDescent="0.2">
      <c r="A49" s="22">
        <v>36580</v>
      </c>
      <c r="B49" s="36" t="s">
        <v>1113</v>
      </c>
      <c r="C49" s="1" t="s">
        <v>921</v>
      </c>
      <c r="D49" s="1">
        <v>11</v>
      </c>
      <c r="E49" s="1">
        <v>44</v>
      </c>
      <c r="F49" s="1">
        <v>84</v>
      </c>
      <c r="G49" s="1">
        <v>1.23</v>
      </c>
      <c r="H49" s="1">
        <v>1</v>
      </c>
      <c r="I49" s="1">
        <v>30</v>
      </c>
      <c r="J49" s="1">
        <v>25</v>
      </c>
      <c r="K49" s="1">
        <v>0</v>
      </c>
      <c r="L49" s="1">
        <v>0</v>
      </c>
      <c r="M49" s="1">
        <v>100</v>
      </c>
      <c r="N49" s="1">
        <v>100</v>
      </c>
      <c r="O49" s="1" t="s">
        <v>1152</v>
      </c>
      <c r="P49" s="1"/>
      <c r="Q49" s="1"/>
      <c r="R49" s="1"/>
      <c r="S49" s="28">
        <f>H49+附件!$B$29</f>
        <v>1.5</v>
      </c>
      <c r="T49" s="28">
        <f t="shared" si="2"/>
        <v>56</v>
      </c>
      <c r="U49" s="28">
        <f t="shared" si="3"/>
        <v>3316.9088162024977</v>
      </c>
    </row>
    <row r="50" spans="1:21" ht="23.25" customHeight="1" x14ac:dyDescent="0.2">
      <c r="A50" s="22">
        <v>26200</v>
      </c>
      <c r="B50" s="36" t="s">
        <v>131</v>
      </c>
      <c r="C50" s="1" t="s">
        <v>921</v>
      </c>
      <c r="D50" s="1">
        <v>10</v>
      </c>
      <c r="E50" s="1">
        <v>46</v>
      </c>
      <c r="F50" s="1">
        <v>117</v>
      </c>
      <c r="G50" s="1">
        <v>1.54</v>
      </c>
      <c r="H50" s="1">
        <v>1.23</v>
      </c>
      <c r="I50" s="1">
        <v>25</v>
      </c>
      <c r="J50" s="1">
        <v>25</v>
      </c>
      <c r="K50" s="1">
        <v>0</v>
      </c>
      <c r="L50" s="1">
        <v>0</v>
      </c>
      <c r="M50" s="1">
        <v>100</v>
      </c>
      <c r="N50" s="1">
        <v>100</v>
      </c>
      <c r="O50" s="1" t="s">
        <v>1146</v>
      </c>
      <c r="P50" s="1"/>
      <c r="Q50" s="1"/>
      <c r="R50" s="1"/>
      <c r="S50" s="28">
        <f>H50+附件!$B$29</f>
        <v>1.73</v>
      </c>
      <c r="T50" s="28">
        <f t="shared" si="2"/>
        <v>67.630057803468205</v>
      </c>
      <c r="U50" s="28">
        <f t="shared" si="3"/>
        <v>3218.6056478288683</v>
      </c>
    </row>
    <row r="51" spans="1:21" ht="23.25" customHeight="1" x14ac:dyDescent="0.2">
      <c r="A51" s="22">
        <v>16060</v>
      </c>
      <c r="B51" s="36" t="s">
        <v>1088</v>
      </c>
      <c r="C51" s="1" t="s">
        <v>921</v>
      </c>
      <c r="D51" s="1">
        <v>11</v>
      </c>
      <c r="E51" s="1">
        <v>29</v>
      </c>
      <c r="F51" s="1">
        <v>61</v>
      </c>
      <c r="G51" s="1">
        <v>1.0900000000000001</v>
      </c>
      <c r="H51" s="1">
        <v>0.86</v>
      </c>
      <c r="I51" s="1">
        <v>30</v>
      </c>
      <c r="J51" s="1">
        <v>25</v>
      </c>
      <c r="K51" s="1">
        <v>0</v>
      </c>
      <c r="L51" s="1">
        <v>0</v>
      </c>
      <c r="M51" s="1">
        <v>100</v>
      </c>
      <c r="N51" s="1">
        <v>104</v>
      </c>
      <c r="O51" s="1" t="s">
        <v>1147</v>
      </c>
      <c r="P51" s="1"/>
      <c r="Q51" s="1"/>
      <c r="R51" s="1"/>
      <c r="S51" s="28">
        <f>H51+附件!$B$29</f>
        <v>1.3599999999999999</v>
      </c>
      <c r="T51" s="28">
        <f t="shared" si="2"/>
        <v>46.647058823529413</v>
      </c>
      <c r="U51" s="28">
        <f t="shared" si="3"/>
        <v>2762.9292975300218</v>
      </c>
    </row>
    <row r="52" spans="1:21" ht="23.25" customHeight="1" x14ac:dyDescent="0.2">
      <c r="A52" s="22">
        <v>26060</v>
      </c>
      <c r="B52" s="36" t="s">
        <v>1120</v>
      </c>
      <c r="C52" s="1" t="s">
        <v>921</v>
      </c>
      <c r="D52" s="1">
        <v>11</v>
      </c>
      <c r="E52" s="1">
        <v>28</v>
      </c>
      <c r="F52" s="1">
        <v>62</v>
      </c>
      <c r="G52" s="1">
        <v>1.04</v>
      </c>
      <c r="H52" s="1">
        <v>0.79</v>
      </c>
      <c r="I52" s="1">
        <v>28</v>
      </c>
      <c r="J52" s="1">
        <v>25</v>
      </c>
      <c r="K52" s="1">
        <v>0</v>
      </c>
      <c r="L52" s="1">
        <v>0</v>
      </c>
      <c r="M52" s="1">
        <v>100</v>
      </c>
      <c r="N52" s="1">
        <v>104</v>
      </c>
      <c r="O52" s="1" t="s">
        <v>1146</v>
      </c>
      <c r="P52" s="1"/>
      <c r="Q52" s="1"/>
      <c r="R52" s="1"/>
      <c r="S52" s="28">
        <f>H52+附件!$B$29</f>
        <v>1.29</v>
      </c>
      <c r="T52" s="28">
        <f t="shared" si="2"/>
        <v>49.984496124031011</v>
      </c>
      <c r="U52" s="28">
        <f t="shared" si="3"/>
        <v>2725.3667686354247</v>
      </c>
    </row>
    <row r="53" spans="1:21" ht="23.25" customHeight="1" x14ac:dyDescent="0.2">
      <c r="A53" s="22">
        <v>16300</v>
      </c>
      <c r="B53" s="36" t="s">
        <v>140</v>
      </c>
      <c r="C53" s="1" t="s">
        <v>921</v>
      </c>
      <c r="D53" s="1">
        <v>11</v>
      </c>
      <c r="E53" s="1">
        <v>25</v>
      </c>
      <c r="F53" s="1">
        <v>62</v>
      </c>
      <c r="G53" s="1">
        <v>1</v>
      </c>
      <c r="H53" s="1">
        <v>0.79</v>
      </c>
      <c r="I53" s="1">
        <v>28</v>
      </c>
      <c r="J53" s="1">
        <v>25</v>
      </c>
      <c r="K53" s="1">
        <v>0</v>
      </c>
      <c r="L53" s="1">
        <v>0</v>
      </c>
      <c r="M53" s="1">
        <v>100</v>
      </c>
      <c r="N53" s="1">
        <v>104</v>
      </c>
      <c r="O53" s="1" t="s">
        <v>1147</v>
      </c>
      <c r="P53" s="1"/>
      <c r="Q53" s="1"/>
      <c r="R53" s="1"/>
      <c r="S53" s="28">
        <f>H53+附件!$B$29</f>
        <v>1.29</v>
      </c>
      <c r="T53" s="28">
        <f t="shared" si="2"/>
        <v>49.984496124031011</v>
      </c>
      <c r="U53" s="28">
        <f t="shared" si="3"/>
        <v>2725.3667686354247</v>
      </c>
    </row>
    <row r="54" spans="1:21" ht="23.25" customHeight="1" x14ac:dyDescent="0.2">
      <c r="A54" s="22">
        <v>26100</v>
      </c>
      <c r="B54" s="36" t="s">
        <v>155</v>
      </c>
      <c r="C54" s="1" t="s">
        <v>921</v>
      </c>
      <c r="D54" s="1">
        <v>11</v>
      </c>
      <c r="E54" s="1">
        <v>34</v>
      </c>
      <c r="F54" s="1">
        <v>84</v>
      </c>
      <c r="G54" s="1">
        <v>1.29</v>
      </c>
      <c r="H54" s="1">
        <v>1.04</v>
      </c>
      <c r="I54" s="1">
        <v>25</v>
      </c>
      <c r="J54" s="1">
        <v>25</v>
      </c>
      <c r="K54" s="1">
        <v>0</v>
      </c>
      <c r="L54" s="1">
        <v>0</v>
      </c>
      <c r="M54" s="1">
        <v>100</v>
      </c>
      <c r="N54" s="1">
        <v>104</v>
      </c>
      <c r="O54" s="1" t="s">
        <v>1146</v>
      </c>
      <c r="P54" s="1"/>
      <c r="Q54" s="1"/>
      <c r="R54" s="1"/>
      <c r="S54" s="28">
        <f>H54+附件!$B$29</f>
        <v>1.54</v>
      </c>
      <c r="T54" s="28">
        <f t="shared" si="2"/>
        <v>56.727272727272727</v>
      </c>
      <c r="U54" s="28">
        <f t="shared" si="3"/>
        <v>2699.727403997063</v>
      </c>
    </row>
    <row r="55" spans="1:21" ht="23.25" customHeight="1" x14ac:dyDescent="0.2">
      <c r="A55" s="22">
        <v>26400</v>
      </c>
      <c r="B55" s="36" t="s">
        <v>118</v>
      </c>
      <c r="C55" s="1" t="s">
        <v>921</v>
      </c>
      <c r="D55" s="1">
        <v>11</v>
      </c>
      <c r="E55" s="1">
        <v>25</v>
      </c>
      <c r="F55" s="1">
        <v>63</v>
      </c>
      <c r="G55" s="1">
        <v>1.34</v>
      </c>
      <c r="H55" s="1">
        <v>1.06</v>
      </c>
      <c r="I55" s="1">
        <v>32</v>
      </c>
      <c r="J55" s="1">
        <v>25</v>
      </c>
      <c r="K55" s="1">
        <v>0</v>
      </c>
      <c r="L55" s="1">
        <v>0</v>
      </c>
      <c r="M55" s="1">
        <v>100</v>
      </c>
      <c r="N55" s="1">
        <v>104</v>
      </c>
      <c r="O55" s="1" t="s">
        <v>1146</v>
      </c>
      <c r="P55" s="1"/>
      <c r="Q55" s="1"/>
      <c r="R55" s="1"/>
      <c r="S55" s="28">
        <f>H55+附件!$B$29</f>
        <v>1.56</v>
      </c>
      <c r="T55" s="28">
        <f t="shared" si="2"/>
        <v>41.999999999999993</v>
      </c>
      <c r="U55" s="28">
        <f t="shared" si="3"/>
        <v>2687.9999999999986</v>
      </c>
    </row>
    <row r="56" spans="1:21" ht="23.25" customHeight="1" x14ac:dyDescent="0.2">
      <c r="A56" s="22">
        <v>16060</v>
      </c>
      <c r="B56" s="36" t="s">
        <v>1089</v>
      </c>
      <c r="C56" s="1" t="s">
        <v>921</v>
      </c>
      <c r="D56" s="1">
        <v>11</v>
      </c>
      <c r="E56" s="1">
        <v>29</v>
      </c>
      <c r="F56" s="1">
        <v>61</v>
      </c>
      <c r="G56" s="1">
        <v>1.0900000000000001</v>
      </c>
      <c r="H56" s="1">
        <v>0.86</v>
      </c>
      <c r="I56" s="1">
        <v>30</v>
      </c>
      <c r="J56" s="1">
        <v>25</v>
      </c>
      <c r="K56" s="1">
        <v>0</v>
      </c>
      <c r="L56" s="1">
        <v>0</v>
      </c>
      <c r="M56" s="1">
        <v>100</v>
      </c>
      <c r="N56" s="1">
        <v>100</v>
      </c>
      <c r="O56" s="1" t="s">
        <v>1147</v>
      </c>
      <c r="P56" s="1"/>
      <c r="Q56" s="1"/>
      <c r="R56" s="1"/>
      <c r="S56" s="28">
        <f>H56+附件!$B$29</f>
        <v>1.3599999999999999</v>
      </c>
      <c r="T56" s="28">
        <f t="shared" si="2"/>
        <v>44.852941176470594</v>
      </c>
      <c r="U56" s="28">
        <f t="shared" si="3"/>
        <v>2656.6627860865597</v>
      </c>
    </row>
    <row r="57" spans="1:21" ht="23.25" customHeight="1" x14ac:dyDescent="0.2">
      <c r="A57" s="22">
        <v>26060</v>
      </c>
      <c r="B57" s="36" t="s">
        <v>1121</v>
      </c>
      <c r="C57" s="1" t="s">
        <v>921</v>
      </c>
      <c r="D57" s="1">
        <v>11</v>
      </c>
      <c r="E57" s="1">
        <v>28</v>
      </c>
      <c r="F57" s="1">
        <v>62</v>
      </c>
      <c r="G57" s="1">
        <v>1.04</v>
      </c>
      <c r="H57" s="1">
        <v>0.79</v>
      </c>
      <c r="I57" s="1">
        <v>28</v>
      </c>
      <c r="J57" s="1">
        <v>25</v>
      </c>
      <c r="K57" s="1">
        <v>0</v>
      </c>
      <c r="L57" s="1">
        <v>0</v>
      </c>
      <c r="M57" s="1">
        <v>100</v>
      </c>
      <c r="N57" s="1">
        <v>100</v>
      </c>
      <c r="O57" s="1" t="s">
        <v>1146</v>
      </c>
      <c r="P57" s="1"/>
      <c r="Q57" s="1"/>
      <c r="R57" s="1"/>
      <c r="S57" s="28">
        <f>H57+附件!$B$29</f>
        <v>1.29</v>
      </c>
      <c r="T57" s="28">
        <f t="shared" si="2"/>
        <v>48.062015503875976</v>
      </c>
      <c r="U57" s="28">
        <f t="shared" si="3"/>
        <v>2620.5449698417547</v>
      </c>
    </row>
    <row r="58" spans="1:21" ht="23.25" customHeight="1" x14ac:dyDescent="0.2">
      <c r="A58" s="22">
        <v>16300</v>
      </c>
      <c r="B58" s="36" t="s">
        <v>1137</v>
      </c>
      <c r="C58" s="1" t="s">
        <v>921</v>
      </c>
      <c r="D58" s="1">
        <v>11</v>
      </c>
      <c r="E58" s="1">
        <v>25</v>
      </c>
      <c r="F58" s="1">
        <v>62</v>
      </c>
      <c r="G58" s="1">
        <v>1</v>
      </c>
      <c r="H58" s="1">
        <v>0.79</v>
      </c>
      <c r="I58" s="1">
        <v>28</v>
      </c>
      <c r="J58" s="1">
        <v>25</v>
      </c>
      <c r="K58" s="1">
        <v>0</v>
      </c>
      <c r="L58" s="1">
        <v>0</v>
      </c>
      <c r="M58" s="1">
        <v>100</v>
      </c>
      <c r="N58" s="1">
        <v>100</v>
      </c>
      <c r="O58" s="1" t="s">
        <v>1147</v>
      </c>
      <c r="P58" s="1"/>
      <c r="Q58" s="1"/>
      <c r="R58" s="1"/>
      <c r="S58" s="28">
        <f>H58+附件!$B$29</f>
        <v>1.29</v>
      </c>
      <c r="T58" s="28">
        <f t="shared" si="2"/>
        <v>48.062015503875976</v>
      </c>
      <c r="U58" s="28">
        <f t="shared" si="3"/>
        <v>2620.5449698417547</v>
      </c>
    </row>
    <row r="59" spans="1:21" ht="23.25" customHeight="1" x14ac:dyDescent="0.2">
      <c r="A59" s="22">
        <v>26100</v>
      </c>
      <c r="B59" s="36" t="s">
        <v>1140</v>
      </c>
      <c r="C59" s="1" t="s">
        <v>921</v>
      </c>
      <c r="D59" s="1">
        <v>11</v>
      </c>
      <c r="E59" s="1">
        <v>34</v>
      </c>
      <c r="F59" s="1">
        <v>84</v>
      </c>
      <c r="G59" s="1">
        <v>1.29</v>
      </c>
      <c r="H59" s="1">
        <v>1.04</v>
      </c>
      <c r="I59" s="1">
        <v>25</v>
      </c>
      <c r="J59" s="1">
        <v>25</v>
      </c>
      <c r="K59" s="1">
        <v>0</v>
      </c>
      <c r="L59" s="1">
        <v>0</v>
      </c>
      <c r="M59" s="1">
        <v>100</v>
      </c>
      <c r="N59" s="1">
        <v>100</v>
      </c>
      <c r="O59" s="1" t="s">
        <v>1146</v>
      </c>
      <c r="P59" s="1"/>
      <c r="Q59" s="1"/>
      <c r="R59" s="1"/>
      <c r="S59" s="28">
        <f>H59+附件!$B$29</f>
        <v>1.54</v>
      </c>
      <c r="T59" s="28">
        <f t="shared" si="2"/>
        <v>54.545454545454547</v>
      </c>
      <c r="U59" s="28">
        <f t="shared" si="3"/>
        <v>2595.8917346125604</v>
      </c>
    </row>
    <row r="60" spans="1:21" ht="23.25" customHeight="1" x14ac:dyDescent="0.2">
      <c r="A60" s="22">
        <v>26400</v>
      </c>
      <c r="B60" s="36" t="s">
        <v>1128</v>
      </c>
      <c r="C60" s="1" t="s">
        <v>921</v>
      </c>
      <c r="D60" s="1">
        <v>11</v>
      </c>
      <c r="E60" s="1">
        <v>25</v>
      </c>
      <c r="F60" s="1">
        <v>63</v>
      </c>
      <c r="G60" s="1">
        <v>1.34</v>
      </c>
      <c r="H60" s="1">
        <v>1.06</v>
      </c>
      <c r="I60" s="1">
        <v>32</v>
      </c>
      <c r="J60" s="1">
        <v>25</v>
      </c>
      <c r="K60" s="1">
        <v>0</v>
      </c>
      <c r="L60" s="1">
        <v>0</v>
      </c>
      <c r="M60" s="1">
        <v>100</v>
      </c>
      <c r="N60" s="1">
        <v>100</v>
      </c>
      <c r="O60" s="1" t="s">
        <v>1146</v>
      </c>
      <c r="P60" s="1"/>
      <c r="Q60" s="1"/>
      <c r="R60" s="1"/>
      <c r="S60" s="28">
        <f>H60+附件!$B$29</f>
        <v>1.56</v>
      </c>
      <c r="T60" s="28">
        <f t="shared" si="2"/>
        <v>40.38461538461538</v>
      </c>
      <c r="U60" s="28">
        <f t="shared" si="3"/>
        <v>2584.6153846153834</v>
      </c>
    </row>
    <row r="61" spans="1:21" ht="23.25" customHeight="1" x14ac:dyDescent="0.2">
      <c r="A61" s="22">
        <v>26500</v>
      </c>
      <c r="B61" s="36" t="s">
        <v>142</v>
      </c>
      <c r="C61" s="1" t="s">
        <v>916</v>
      </c>
      <c r="D61" s="1">
        <v>6</v>
      </c>
      <c r="E61" s="1">
        <v>38</v>
      </c>
      <c r="F61" s="1">
        <v>75</v>
      </c>
      <c r="G61" s="1">
        <v>1.89</v>
      </c>
      <c r="H61" s="1">
        <v>1.66</v>
      </c>
      <c r="I61" s="1">
        <v>35</v>
      </c>
      <c r="J61" s="1">
        <v>12</v>
      </c>
      <c r="K61" s="1">
        <v>0</v>
      </c>
      <c r="L61" s="1">
        <v>0</v>
      </c>
      <c r="M61" s="1">
        <v>100</v>
      </c>
      <c r="N61" s="1">
        <v>100</v>
      </c>
      <c r="O61" s="1" t="s">
        <v>1146</v>
      </c>
      <c r="P61" s="1"/>
      <c r="Q61" s="1"/>
      <c r="R61" s="1"/>
      <c r="S61" s="28">
        <f>H61+附件!$B$29</f>
        <v>2.16</v>
      </c>
      <c r="T61" s="28">
        <f t="shared" si="2"/>
        <v>34.722222222222221</v>
      </c>
      <c r="U61" s="28">
        <f t="shared" si="3"/>
        <v>2474.5097278615935</v>
      </c>
    </row>
    <row r="62" spans="1:21" ht="23.25" customHeight="1" x14ac:dyDescent="0.2">
      <c r="A62" s="22">
        <v>85360</v>
      </c>
      <c r="B62" s="36" t="s">
        <v>682</v>
      </c>
      <c r="C62" s="1" t="s">
        <v>916</v>
      </c>
      <c r="D62" s="1">
        <v>6</v>
      </c>
      <c r="E62" s="1">
        <v>33</v>
      </c>
      <c r="F62" s="1">
        <v>64</v>
      </c>
      <c r="G62" s="1">
        <v>1.41</v>
      </c>
      <c r="H62" s="1">
        <v>1.24</v>
      </c>
      <c r="I62" s="1">
        <v>33</v>
      </c>
      <c r="J62" s="1">
        <v>12</v>
      </c>
      <c r="K62" s="1">
        <v>0</v>
      </c>
      <c r="L62" s="1">
        <v>0</v>
      </c>
      <c r="M62" s="1">
        <v>100</v>
      </c>
      <c r="N62" s="1">
        <v>100</v>
      </c>
      <c r="O62" s="1" t="s">
        <v>1149</v>
      </c>
      <c r="P62" s="1"/>
      <c r="Q62" s="1"/>
      <c r="R62" s="1"/>
      <c r="S62" s="28">
        <f>H62+附件!$B$29</f>
        <v>1.74</v>
      </c>
      <c r="T62" s="28">
        <f t="shared" si="2"/>
        <v>36.781609195402297</v>
      </c>
      <c r="U62" s="28">
        <f t="shared" si="3"/>
        <v>2442.5724455659174</v>
      </c>
    </row>
    <row r="63" spans="1:21" ht="23.25" customHeight="1" x14ac:dyDescent="0.2">
      <c r="A63" s="22">
        <v>36600</v>
      </c>
      <c r="B63" s="36" t="s">
        <v>120</v>
      </c>
      <c r="C63" s="1" t="s">
        <v>916</v>
      </c>
      <c r="D63" s="1">
        <v>6</v>
      </c>
      <c r="E63" s="1">
        <v>39</v>
      </c>
      <c r="F63" s="1">
        <v>77</v>
      </c>
      <c r="G63" s="1">
        <v>2</v>
      </c>
      <c r="H63" s="1">
        <v>1.76</v>
      </c>
      <c r="I63" s="1">
        <v>35</v>
      </c>
      <c r="J63" s="1">
        <v>12</v>
      </c>
      <c r="K63" s="1">
        <v>0</v>
      </c>
      <c r="L63" s="1">
        <v>0</v>
      </c>
      <c r="M63" s="1">
        <v>100</v>
      </c>
      <c r="N63" s="1">
        <v>100</v>
      </c>
      <c r="O63" s="1" t="s">
        <v>1152</v>
      </c>
      <c r="P63" s="1"/>
      <c r="Q63" s="1"/>
      <c r="R63" s="1"/>
      <c r="S63" s="28">
        <f>H63+附件!$B$29</f>
        <v>2.2599999999999998</v>
      </c>
      <c r="T63" s="28">
        <f t="shared" si="2"/>
        <v>34.070796460176993</v>
      </c>
      <c r="U63" s="28">
        <f t="shared" si="3"/>
        <v>2428.0852975689691</v>
      </c>
    </row>
    <row r="64" spans="1:21" ht="23.25" customHeight="1" x14ac:dyDescent="0.2">
      <c r="A64" s="22">
        <v>36500</v>
      </c>
      <c r="B64" s="36" t="s">
        <v>129</v>
      </c>
      <c r="C64" s="1" t="s">
        <v>921</v>
      </c>
      <c r="D64" s="1">
        <v>11</v>
      </c>
      <c r="E64" s="1">
        <v>22</v>
      </c>
      <c r="F64" s="1">
        <v>54</v>
      </c>
      <c r="G64" s="1">
        <v>1.1100000000000001</v>
      </c>
      <c r="H64" s="1">
        <v>0.88</v>
      </c>
      <c r="I64" s="1">
        <v>30</v>
      </c>
      <c r="J64" s="1">
        <v>25</v>
      </c>
      <c r="K64" s="1">
        <v>0</v>
      </c>
      <c r="L64" s="1">
        <v>0</v>
      </c>
      <c r="M64" s="1">
        <v>100</v>
      </c>
      <c r="N64" s="1">
        <v>104</v>
      </c>
      <c r="O64" s="1" t="s">
        <v>1152</v>
      </c>
      <c r="P64" s="1"/>
      <c r="Q64" s="1"/>
      <c r="R64" s="1"/>
      <c r="S64" s="28">
        <f>H64+附件!$B$29</f>
        <v>1.38</v>
      </c>
      <c r="T64" s="28">
        <f t="shared" si="2"/>
        <v>40.695652173913047</v>
      </c>
      <c r="U64" s="28">
        <f t="shared" si="3"/>
        <v>2410.424419227902</v>
      </c>
    </row>
    <row r="65" spans="1:21" ht="23.25" customHeight="1" x14ac:dyDescent="0.2">
      <c r="A65" s="22">
        <v>26300</v>
      </c>
      <c r="B65" s="36" t="s">
        <v>129</v>
      </c>
      <c r="C65" s="1" t="s">
        <v>921</v>
      </c>
      <c r="D65" s="1">
        <v>11</v>
      </c>
      <c r="E65" s="1">
        <v>22</v>
      </c>
      <c r="F65" s="1">
        <v>54</v>
      </c>
      <c r="G65" s="1">
        <v>1.1100000000000001</v>
      </c>
      <c r="H65" s="1">
        <v>0.88</v>
      </c>
      <c r="I65" s="1">
        <v>30</v>
      </c>
      <c r="J65" s="1">
        <v>25</v>
      </c>
      <c r="K65" s="1">
        <v>0</v>
      </c>
      <c r="L65" s="1">
        <v>0</v>
      </c>
      <c r="M65" s="1">
        <v>100</v>
      </c>
      <c r="N65" s="1">
        <v>104</v>
      </c>
      <c r="O65" s="1" t="s">
        <v>1147</v>
      </c>
      <c r="P65" s="1"/>
      <c r="Q65" s="1"/>
      <c r="R65" s="1"/>
      <c r="S65" s="28">
        <f>H65+附件!$B$29</f>
        <v>1.38</v>
      </c>
      <c r="T65" s="28">
        <f t="shared" si="2"/>
        <v>40.695652173913047</v>
      </c>
      <c r="U65" s="28">
        <f t="shared" si="3"/>
        <v>2410.424419227902</v>
      </c>
    </row>
    <row r="66" spans="1:21" ht="23.25" customHeight="1" x14ac:dyDescent="0.2">
      <c r="A66" s="22">
        <v>55100</v>
      </c>
      <c r="B66" s="36" t="s">
        <v>679</v>
      </c>
      <c r="C66" s="1" t="s">
        <v>916</v>
      </c>
      <c r="D66" s="1">
        <v>6</v>
      </c>
      <c r="E66" s="1">
        <v>34</v>
      </c>
      <c r="F66" s="1">
        <v>61</v>
      </c>
      <c r="G66" s="1">
        <v>1.24</v>
      </c>
      <c r="H66" s="1">
        <v>1.08</v>
      </c>
      <c r="I66" s="1">
        <v>31</v>
      </c>
      <c r="J66" s="1">
        <v>12</v>
      </c>
      <c r="K66" s="1">
        <v>0</v>
      </c>
      <c r="L66" s="1">
        <v>0</v>
      </c>
      <c r="M66" s="1">
        <v>100</v>
      </c>
      <c r="N66" s="1">
        <v>100</v>
      </c>
      <c r="O66" s="1" t="s">
        <v>1148</v>
      </c>
      <c r="P66" s="1"/>
      <c r="Q66" s="1"/>
      <c r="R66" s="1"/>
      <c r="S66" s="28">
        <f>H66+附件!$B$29</f>
        <v>1.58</v>
      </c>
      <c r="T66" s="28">
        <f t="shared" ref="T66:T97" si="4">F66/S66*N66/100</f>
        <v>38.607594936708857</v>
      </c>
      <c r="U66" s="28">
        <f t="shared" ref="U66:U97" si="5">T66*I66^1.2</f>
        <v>2378.5198525762598</v>
      </c>
    </row>
    <row r="67" spans="1:21" ht="23.25" customHeight="1" x14ac:dyDescent="0.2">
      <c r="A67" s="22">
        <v>36400</v>
      </c>
      <c r="B67" s="36" t="s">
        <v>157</v>
      </c>
      <c r="C67" s="1" t="s">
        <v>921</v>
      </c>
      <c r="D67" s="1">
        <v>11</v>
      </c>
      <c r="E67" s="1">
        <v>26</v>
      </c>
      <c r="F67" s="1">
        <v>65</v>
      </c>
      <c r="G67" s="1">
        <v>1</v>
      </c>
      <c r="H67" s="1">
        <v>0.79</v>
      </c>
      <c r="I67" s="1">
        <v>24</v>
      </c>
      <c r="J67" s="1">
        <v>25</v>
      </c>
      <c r="K67" s="1">
        <v>0</v>
      </c>
      <c r="L67" s="1">
        <v>0</v>
      </c>
      <c r="M67" s="1">
        <v>100</v>
      </c>
      <c r="N67" s="1">
        <v>104</v>
      </c>
      <c r="O67" s="1" t="s">
        <v>1152</v>
      </c>
      <c r="P67" s="1"/>
      <c r="Q67" s="1"/>
      <c r="R67" s="1"/>
      <c r="S67" s="28">
        <f>H67+附件!$B$29</f>
        <v>1.29</v>
      </c>
      <c r="T67" s="28">
        <f t="shared" si="4"/>
        <v>52.403100775193799</v>
      </c>
      <c r="U67" s="28">
        <f t="shared" si="5"/>
        <v>2374.7094237594556</v>
      </c>
    </row>
    <row r="68" spans="1:21" ht="23.25" customHeight="1" x14ac:dyDescent="0.2">
      <c r="A68" s="22">
        <v>46260</v>
      </c>
      <c r="B68" s="36" t="s">
        <v>1116</v>
      </c>
      <c r="C68" s="1" t="s">
        <v>921</v>
      </c>
      <c r="D68" s="1">
        <v>11</v>
      </c>
      <c r="E68" s="1">
        <v>26</v>
      </c>
      <c r="F68" s="1">
        <v>56</v>
      </c>
      <c r="G68" s="1">
        <v>0.88</v>
      </c>
      <c r="H68" s="1">
        <v>0.67</v>
      </c>
      <c r="I68" s="1">
        <v>25</v>
      </c>
      <c r="J68" s="1">
        <v>25</v>
      </c>
      <c r="K68" s="1">
        <v>0</v>
      </c>
      <c r="L68" s="1">
        <v>0</v>
      </c>
      <c r="M68" s="1">
        <v>100</v>
      </c>
      <c r="N68" s="1">
        <v>104</v>
      </c>
      <c r="O68" s="1" t="s">
        <v>1151</v>
      </c>
      <c r="P68" s="1"/>
      <c r="Q68" s="1"/>
      <c r="R68" s="1"/>
      <c r="S68" s="28">
        <f>H68+附件!$B$29</f>
        <v>1.17</v>
      </c>
      <c r="T68" s="28">
        <f t="shared" si="4"/>
        <v>49.777777777777771</v>
      </c>
      <c r="U68" s="28">
        <f t="shared" si="5"/>
        <v>2368.9915681797588</v>
      </c>
    </row>
    <row r="69" spans="1:21" ht="23.25" customHeight="1" x14ac:dyDescent="0.2">
      <c r="A69" s="22">
        <v>16400</v>
      </c>
      <c r="B69" s="36" t="s">
        <v>148</v>
      </c>
      <c r="C69" s="1" t="s">
        <v>916</v>
      </c>
      <c r="D69" s="1">
        <v>6</v>
      </c>
      <c r="E69" s="1">
        <v>38</v>
      </c>
      <c r="F69" s="1">
        <v>76</v>
      </c>
      <c r="G69" s="1">
        <v>1.42</v>
      </c>
      <c r="H69" s="1">
        <v>1.26</v>
      </c>
      <c r="I69" s="1">
        <v>28</v>
      </c>
      <c r="J69" s="1">
        <v>12</v>
      </c>
      <c r="K69" s="1">
        <v>0</v>
      </c>
      <c r="L69" s="1">
        <v>0</v>
      </c>
      <c r="M69" s="1">
        <v>100</v>
      </c>
      <c r="N69" s="1">
        <v>100</v>
      </c>
      <c r="O69" s="1" t="s">
        <v>1147</v>
      </c>
      <c r="P69" s="1"/>
      <c r="Q69" s="1"/>
      <c r="R69" s="1"/>
      <c r="S69" s="28">
        <f>H69+附件!$B$29</f>
        <v>1.76</v>
      </c>
      <c r="T69" s="28">
        <f t="shared" si="4"/>
        <v>43.18181818181818</v>
      </c>
      <c r="U69" s="28">
        <f t="shared" si="5"/>
        <v>2354.4559094875876</v>
      </c>
    </row>
    <row r="70" spans="1:21" ht="23.25" customHeight="1" x14ac:dyDescent="0.2">
      <c r="A70" s="22">
        <v>85060</v>
      </c>
      <c r="B70" s="36" t="s">
        <v>675</v>
      </c>
      <c r="C70" s="1" t="s">
        <v>916</v>
      </c>
      <c r="D70" s="1">
        <v>6</v>
      </c>
      <c r="E70" s="1">
        <v>35</v>
      </c>
      <c r="F70" s="1">
        <v>70</v>
      </c>
      <c r="G70" s="1">
        <v>1.76</v>
      </c>
      <c r="H70" s="1">
        <v>1.56</v>
      </c>
      <c r="I70" s="1">
        <v>34</v>
      </c>
      <c r="J70" s="1">
        <v>12</v>
      </c>
      <c r="K70" s="1">
        <v>0</v>
      </c>
      <c r="L70" s="1">
        <v>0</v>
      </c>
      <c r="M70" s="1">
        <v>100</v>
      </c>
      <c r="N70" s="1">
        <v>100</v>
      </c>
      <c r="O70" s="1" t="s">
        <v>1149</v>
      </c>
      <c r="P70" s="1"/>
      <c r="Q70" s="1"/>
      <c r="R70" s="1"/>
      <c r="S70" s="28">
        <f>H70+附件!$B$29</f>
        <v>2.06</v>
      </c>
      <c r="T70" s="28">
        <f t="shared" si="4"/>
        <v>33.980582524271846</v>
      </c>
      <c r="U70" s="28">
        <f t="shared" si="5"/>
        <v>2338.866966616371</v>
      </c>
    </row>
    <row r="71" spans="1:21" ht="23.25" customHeight="1" x14ac:dyDescent="0.2">
      <c r="A71" s="22">
        <v>36500</v>
      </c>
      <c r="B71" s="36" t="s">
        <v>1107</v>
      </c>
      <c r="C71" s="1" t="s">
        <v>921</v>
      </c>
      <c r="D71" s="1">
        <v>11</v>
      </c>
      <c r="E71" s="1">
        <v>22</v>
      </c>
      <c r="F71" s="1">
        <v>54</v>
      </c>
      <c r="G71" s="1">
        <v>1.1100000000000001</v>
      </c>
      <c r="H71" s="1">
        <v>0.88</v>
      </c>
      <c r="I71" s="1">
        <v>30</v>
      </c>
      <c r="J71" s="1">
        <v>25</v>
      </c>
      <c r="K71" s="1">
        <v>0</v>
      </c>
      <c r="L71" s="1">
        <v>0</v>
      </c>
      <c r="M71" s="1">
        <v>100</v>
      </c>
      <c r="N71" s="1">
        <v>100</v>
      </c>
      <c r="O71" s="1" t="s">
        <v>1152</v>
      </c>
      <c r="P71" s="1"/>
      <c r="Q71" s="1"/>
      <c r="R71" s="1"/>
      <c r="S71" s="28">
        <f>H71+附件!$B$29</f>
        <v>1.38</v>
      </c>
      <c r="T71" s="28">
        <f t="shared" si="4"/>
        <v>39.130434782608695</v>
      </c>
      <c r="U71" s="28">
        <f t="shared" si="5"/>
        <v>2317.7157877191366</v>
      </c>
    </row>
    <row r="72" spans="1:21" ht="23.25" customHeight="1" x14ac:dyDescent="0.2">
      <c r="A72" s="22">
        <v>26300</v>
      </c>
      <c r="B72" s="36" t="s">
        <v>1107</v>
      </c>
      <c r="C72" s="1" t="s">
        <v>921</v>
      </c>
      <c r="D72" s="1">
        <v>11</v>
      </c>
      <c r="E72" s="1">
        <v>22</v>
      </c>
      <c r="F72" s="1">
        <v>54</v>
      </c>
      <c r="G72" s="1">
        <v>1.1100000000000001</v>
      </c>
      <c r="H72" s="1">
        <v>0.88</v>
      </c>
      <c r="I72" s="1">
        <v>30</v>
      </c>
      <c r="J72" s="1">
        <v>25</v>
      </c>
      <c r="K72" s="1">
        <v>0</v>
      </c>
      <c r="L72" s="1">
        <v>0</v>
      </c>
      <c r="M72" s="1">
        <v>100</v>
      </c>
      <c r="N72" s="1">
        <v>100</v>
      </c>
      <c r="O72" s="1" t="s">
        <v>1147</v>
      </c>
      <c r="P72" s="1"/>
      <c r="Q72" s="1"/>
      <c r="R72" s="1"/>
      <c r="S72" s="28">
        <f>H72+附件!$B$29</f>
        <v>1.38</v>
      </c>
      <c r="T72" s="28">
        <f t="shared" si="4"/>
        <v>39.130434782608695</v>
      </c>
      <c r="U72" s="28">
        <f t="shared" si="5"/>
        <v>2317.7157877191366</v>
      </c>
    </row>
    <row r="73" spans="1:21" ht="23.25" customHeight="1" x14ac:dyDescent="0.2">
      <c r="A73" s="22">
        <v>36400</v>
      </c>
      <c r="B73" s="36" t="s">
        <v>1101</v>
      </c>
      <c r="C73" s="1" t="s">
        <v>921</v>
      </c>
      <c r="D73" s="1">
        <v>11</v>
      </c>
      <c r="E73" s="1">
        <v>26</v>
      </c>
      <c r="F73" s="1">
        <v>65</v>
      </c>
      <c r="G73" s="1">
        <v>1</v>
      </c>
      <c r="H73" s="1">
        <v>0.79</v>
      </c>
      <c r="I73" s="1">
        <v>24</v>
      </c>
      <c r="J73" s="1">
        <v>25</v>
      </c>
      <c r="K73" s="1">
        <v>0</v>
      </c>
      <c r="L73" s="1">
        <v>0</v>
      </c>
      <c r="M73" s="1">
        <v>100</v>
      </c>
      <c r="N73" s="1">
        <v>100</v>
      </c>
      <c r="O73" s="1" t="s">
        <v>1152</v>
      </c>
      <c r="P73" s="1"/>
      <c r="Q73" s="1"/>
      <c r="R73" s="1"/>
      <c r="S73" s="28">
        <f>H73+附件!$B$29</f>
        <v>1.29</v>
      </c>
      <c r="T73" s="28">
        <f t="shared" si="4"/>
        <v>50.387596899224803</v>
      </c>
      <c r="U73" s="28">
        <f t="shared" si="5"/>
        <v>2283.3744459225536</v>
      </c>
    </row>
    <row r="74" spans="1:21" ht="23.25" customHeight="1" x14ac:dyDescent="0.2">
      <c r="A74" s="22">
        <v>46260</v>
      </c>
      <c r="B74" s="36" t="s">
        <v>1117</v>
      </c>
      <c r="C74" s="1" t="s">
        <v>921</v>
      </c>
      <c r="D74" s="1">
        <v>11</v>
      </c>
      <c r="E74" s="1">
        <v>26</v>
      </c>
      <c r="F74" s="1">
        <v>56</v>
      </c>
      <c r="G74" s="1">
        <v>0.88</v>
      </c>
      <c r="H74" s="1">
        <v>0.67</v>
      </c>
      <c r="I74" s="1">
        <v>25</v>
      </c>
      <c r="J74" s="1">
        <v>25</v>
      </c>
      <c r="K74" s="1">
        <v>0</v>
      </c>
      <c r="L74" s="1">
        <v>0</v>
      </c>
      <c r="M74" s="1">
        <v>100</v>
      </c>
      <c r="N74" s="1">
        <v>100</v>
      </c>
      <c r="O74" s="1" t="s">
        <v>1151</v>
      </c>
      <c r="P74" s="1"/>
      <c r="Q74" s="1"/>
      <c r="R74" s="1"/>
      <c r="S74" s="28">
        <f>H74+附件!$B$29</f>
        <v>1.17</v>
      </c>
      <c r="T74" s="28">
        <f t="shared" si="4"/>
        <v>47.863247863247864</v>
      </c>
      <c r="U74" s="28">
        <f t="shared" si="5"/>
        <v>2277.8765078651527</v>
      </c>
    </row>
    <row r="75" spans="1:21" ht="23.25" customHeight="1" x14ac:dyDescent="0.2">
      <c r="A75" s="22">
        <v>46300</v>
      </c>
      <c r="B75" s="36" t="s">
        <v>133</v>
      </c>
      <c r="C75" s="1" t="s">
        <v>916</v>
      </c>
      <c r="D75" s="1">
        <v>6</v>
      </c>
      <c r="E75" s="1">
        <v>34</v>
      </c>
      <c r="F75" s="1">
        <v>68</v>
      </c>
      <c r="G75" s="1">
        <v>1.7</v>
      </c>
      <c r="H75" s="1">
        <v>1.5</v>
      </c>
      <c r="I75" s="1">
        <v>32</v>
      </c>
      <c r="J75" s="1">
        <v>12</v>
      </c>
      <c r="K75" s="1">
        <v>0</v>
      </c>
      <c r="L75" s="1">
        <v>0</v>
      </c>
      <c r="M75" s="1">
        <v>100</v>
      </c>
      <c r="N75" s="1">
        <v>100</v>
      </c>
      <c r="O75" s="1" t="s">
        <v>1151</v>
      </c>
      <c r="P75" s="1"/>
      <c r="Q75" s="1"/>
      <c r="R75" s="16"/>
      <c r="S75" s="28">
        <f>H75+附件!$B$29</f>
        <v>2</v>
      </c>
      <c r="T75" s="28">
        <f t="shared" si="4"/>
        <v>34</v>
      </c>
      <c r="U75" s="28">
        <f t="shared" si="5"/>
        <v>2175.9999999999991</v>
      </c>
    </row>
    <row r="76" spans="1:21" ht="23.25" customHeight="1" x14ac:dyDescent="0.2">
      <c r="A76" s="22">
        <v>85240</v>
      </c>
      <c r="B76" s="36" t="s">
        <v>684</v>
      </c>
      <c r="C76" s="1" t="s">
        <v>916</v>
      </c>
      <c r="D76" s="1">
        <v>6</v>
      </c>
      <c r="E76" s="1">
        <v>36</v>
      </c>
      <c r="F76" s="1">
        <v>73</v>
      </c>
      <c r="G76" s="1">
        <v>1.9</v>
      </c>
      <c r="H76" s="1">
        <v>1.67</v>
      </c>
      <c r="I76" s="1">
        <v>32</v>
      </c>
      <c r="J76" s="1">
        <v>12</v>
      </c>
      <c r="K76" s="1">
        <v>0</v>
      </c>
      <c r="L76" s="1">
        <v>0</v>
      </c>
      <c r="M76" s="1">
        <v>100</v>
      </c>
      <c r="N76" s="1">
        <v>100</v>
      </c>
      <c r="O76" s="1" t="s">
        <v>1149</v>
      </c>
      <c r="P76" s="1"/>
      <c r="Q76" s="1"/>
      <c r="R76" s="1"/>
      <c r="S76" s="28">
        <f>H76+附件!$B$29</f>
        <v>2.17</v>
      </c>
      <c r="T76" s="28">
        <f t="shared" si="4"/>
        <v>33.640552995391708</v>
      </c>
      <c r="U76" s="28">
        <f t="shared" si="5"/>
        <v>2152.9953917050684</v>
      </c>
    </row>
    <row r="77" spans="1:21" ht="23.25" customHeight="1" x14ac:dyDescent="0.2">
      <c r="A77" s="22">
        <v>16200</v>
      </c>
      <c r="B77" s="36" t="s">
        <v>153</v>
      </c>
      <c r="C77" s="1" t="s">
        <v>921</v>
      </c>
      <c r="D77" s="1">
        <v>11</v>
      </c>
      <c r="E77" s="1">
        <v>29</v>
      </c>
      <c r="F77" s="1">
        <v>72</v>
      </c>
      <c r="G77" s="1">
        <v>1.1000000000000001</v>
      </c>
      <c r="H77" s="1">
        <v>0.87</v>
      </c>
      <c r="I77" s="1">
        <v>21</v>
      </c>
      <c r="J77" s="1">
        <v>25</v>
      </c>
      <c r="K77" s="1">
        <v>0</v>
      </c>
      <c r="L77" s="1">
        <v>0</v>
      </c>
      <c r="M77" s="1">
        <v>100</v>
      </c>
      <c r="N77" s="1">
        <v>104</v>
      </c>
      <c r="O77" s="1" t="s">
        <v>1147</v>
      </c>
      <c r="P77" s="1"/>
      <c r="Q77" s="1"/>
      <c r="R77" s="1"/>
      <c r="S77" s="28">
        <f>H77+附件!$B$29</f>
        <v>1.37</v>
      </c>
      <c r="T77" s="28">
        <f t="shared" si="4"/>
        <v>54.65693430656934</v>
      </c>
      <c r="U77" s="28">
        <f t="shared" si="5"/>
        <v>2110.1261630502777</v>
      </c>
    </row>
    <row r="78" spans="1:21" ht="23.25" customHeight="1" x14ac:dyDescent="0.2">
      <c r="A78" s="22">
        <v>16200</v>
      </c>
      <c r="B78" s="36" t="s">
        <v>1105</v>
      </c>
      <c r="C78" s="1" t="s">
        <v>921</v>
      </c>
      <c r="D78" s="1">
        <v>11</v>
      </c>
      <c r="E78" s="1">
        <v>29</v>
      </c>
      <c r="F78" s="1">
        <v>72</v>
      </c>
      <c r="G78" s="1">
        <v>1.1000000000000001</v>
      </c>
      <c r="H78" s="1">
        <v>0.87</v>
      </c>
      <c r="I78" s="1">
        <v>21</v>
      </c>
      <c r="J78" s="1">
        <v>25</v>
      </c>
      <c r="K78" s="1">
        <v>0</v>
      </c>
      <c r="L78" s="1">
        <v>0</v>
      </c>
      <c r="M78" s="1">
        <v>100</v>
      </c>
      <c r="N78" s="1">
        <v>100</v>
      </c>
      <c r="O78" s="1" t="s">
        <v>1147</v>
      </c>
      <c r="P78" s="1"/>
      <c r="Q78" s="1"/>
      <c r="R78" s="1"/>
      <c r="S78" s="28">
        <f>H78+附件!$B$29</f>
        <v>1.37</v>
      </c>
      <c r="T78" s="28">
        <f t="shared" si="4"/>
        <v>52.554744525547441</v>
      </c>
      <c r="U78" s="28">
        <f t="shared" si="5"/>
        <v>2028.9674644714205</v>
      </c>
    </row>
    <row r="79" spans="1:21" ht="23.25" customHeight="1" x14ac:dyDescent="0.2">
      <c r="A79" s="22">
        <v>26200</v>
      </c>
      <c r="B79" s="36" t="s">
        <v>130</v>
      </c>
      <c r="C79" s="1" t="s">
        <v>916</v>
      </c>
      <c r="D79" s="1">
        <v>6</v>
      </c>
      <c r="E79" s="1">
        <v>42</v>
      </c>
      <c r="F79" s="1">
        <v>80</v>
      </c>
      <c r="G79" s="1">
        <v>1.61</v>
      </c>
      <c r="H79" s="1">
        <v>1.42</v>
      </c>
      <c r="I79" s="1">
        <v>25</v>
      </c>
      <c r="J79" s="1">
        <v>12</v>
      </c>
      <c r="K79" s="1">
        <v>0</v>
      </c>
      <c r="L79" s="1">
        <v>0</v>
      </c>
      <c r="M79" s="1">
        <v>100</v>
      </c>
      <c r="N79" s="1">
        <v>100</v>
      </c>
      <c r="O79" s="1" t="s">
        <v>1146</v>
      </c>
      <c r="P79" s="1"/>
      <c r="Q79" s="1"/>
      <c r="R79" s="1"/>
      <c r="S79" s="28">
        <f>H79+附件!$B$29</f>
        <v>1.92</v>
      </c>
      <c r="T79" s="28">
        <f t="shared" si="4"/>
        <v>41.666666666666671</v>
      </c>
      <c r="U79" s="28">
        <f t="shared" si="5"/>
        <v>1982.9728528290395</v>
      </c>
    </row>
    <row r="80" spans="1:21" ht="23.25" customHeight="1" x14ac:dyDescent="0.2">
      <c r="A80" s="22">
        <v>55500</v>
      </c>
      <c r="B80" s="36" t="s">
        <v>686</v>
      </c>
      <c r="C80" s="1" t="s">
        <v>921</v>
      </c>
      <c r="D80" s="1">
        <v>11</v>
      </c>
      <c r="E80" s="1">
        <v>20</v>
      </c>
      <c r="F80" s="1">
        <v>50</v>
      </c>
      <c r="G80" s="1">
        <v>1</v>
      </c>
      <c r="H80" s="1">
        <v>0.8</v>
      </c>
      <c r="I80" s="1">
        <v>24</v>
      </c>
      <c r="J80" s="1">
        <v>25</v>
      </c>
      <c r="K80" s="1">
        <v>0</v>
      </c>
      <c r="L80" s="1">
        <v>0</v>
      </c>
      <c r="M80" s="1">
        <v>100</v>
      </c>
      <c r="N80" s="1">
        <v>104</v>
      </c>
      <c r="O80" s="1" t="s">
        <v>1148</v>
      </c>
      <c r="P80" s="1"/>
      <c r="Q80" s="1"/>
      <c r="R80" s="1"/>
      <c r="S80" s="28">
        <f>H80+附件!$B$29</f>
        <v>1.3</v>
      </c>
      <c r="T80" s="28">
        <f t="shared" si="4"/>
        <v>40</v>
      </c>
      <c r="U80" s="28">
        <f t="shared" si="5"/>
        <v>1812.6480216862117</v>
      </c>
    </row>
    <row r="81" spans="1:21" ht="23.25" customHeight="1" x14ac:dyDescent="0.2">
      <c r="A81" s="22">
        <v>85180</v>
      </c>
      <c r="B81" s="36" t="s">
        <v>678</v>
      </c>
      <c r="C81" s="1" t="s">
        <v>921</v>
      </c>
      <c r="D81" s="1">
        <v>11</v>
      </c>
      <c r="E81" s="1">
        <v>14</v>
      </c>
      <c r="F81" s="1">
        <v>44</v>
      </c>
      <c r="G81" s="1">
        <v>0.96</v>
      </c>
      <c r="H81" s="1">
        <v>0.76</v>
      </c>
      <c r="I81" s="1">
        <v>26</v>
      </c>
      <c r="J81" s="1">
        <v>25</v>
      </c>
      <c r="K81" s="1">
        <v>0</v>
      </c>
      <c r="L81" s="1">
        <v>0</v>
      </c>
      <c r="M81" s="1">
        <v>100</v>
      </c>
      <c r="N81" s="1">
        <v>104</v>
      </c>
      <c r="O81" s="1" t="s">
        <v>1149</v>
      </c>
      <c r="P81" s="1"/>
      <c r="Q81" s="1"/>
      <c r="R81" s="1"/>
      <c r="S81" s="28">
        <f>H81+附件!$B$29</f>
        <v>1.26</v>
      </c>
      <c r="T81" s="28">
        <f t="shared" si="4"/>
        <v>36.317460317460316</v>
      </c>
      <c r="U81" s="28">
        <f t="shared" si="5"/>
        <v>1811.6883358635907</v>
      </c>
    </row>
    <row r="82" spans="1:21" ht="23.25" customHeight="1" x14ac:dyDescent="0.2">
      <c r="A82" s="22">
        <v>36300</v>
      </c>
      <c r="B82" s="36" t="s">
        <v>123</v>
      </c>
      <c r="C82" s="1" t="s">
        <v>921</v>
      </c>
      <c r="D82" s="1">
        <v>11</v>
      </c>
      <c r="E82" s="1">
        <v>22</v>
      </c>
      <c r="F82" s="1">
        <v>54</v>
      </c>
      <c r="G82" s="1">
        <v>0.79</v>
      </c>
      <c r="H82" s="1">
        <v>0.64</v>
      </c>
      <c r="I82" s="1">
        <v>20</v>
      </c>
      <c r="J82" s="1">
        <v>25</v>
      </c>
      <c r="K82" s="1">
        <v>0</v>
      </c>
      <c r="L82" s="1">
        <v>0</v>
      </c>
      <c r="M82" s="1">
        <v>100</v>
      </c>
      <c r="N82" s="1">
        <v>104</v>
      </c>
      <c r="O82" s="1" t="s">
        <v>1152</v>
      </c>
      <c r="P82" s="1"/>
      <c r="Q82" s="1"/>
      <c r="R82" s="1"/>
      <c r="S82" s="28">
        <f>H82+附件!$B$29</f>
        <v>1.1400000000000001</v>
      </c>
      <c r="T82" s="28">
        <f t="shared" si="4"/>
        <v>49.263157894736842</v>
      </c>
      <c r="U82" s="28">
        <f t="shared" si="5"/>
        <v>1793.7348358235902</v>
      </c>
    </row>
    <row r="83" spans="1:21" ht="23.25" customHeight="1" x14ac:dyDescent="0.2">
      <c r="A83" s="22">
        <v>55500</v>
      </c>
      <c r="B83" s="36" t="s">
        <v>1115</v>
      </c>
      <c r="C83" s="1" t="s">
        <v>921</v>
      </c>
      <c r="D83" s="1">
        <v>11</v>
      </c>
      <c r="E83" s="1">
        <v>20</v>
      </c>
      <c r="F83" s="1">
        <v>50</v>
      </c>
      <c r="G83" s="1">
        <v>1</v>
      </c>
      <c r="H83" s="1">
        <v>0.8</v>
      </c>
      <c r="I83" s="1">
        <v>24</v>
      </c>
      <c r="J83" s="1">
        <v>25</v>
      </c>
      <c r="K83" s="1">
        <v>0</v>
      </c>
      <c r="L83" s="1">
        <v>0</v>
      </c>
      <c r="M83" s="1">
        <v>100</v>
      </c>
      <c r="N83" s="1">
        <v>100</v>
      </c>
      <c r="O83" s="1" t="s">
        <v>1148</v>
      </c>
      <c r="P83" s="1"/>
      <c r="Q83" s="1"/>
      <c r="R83" s="1"/>
      <c r="S83" s="28">
        <f>H83+附件!$B$29</f>
        <v>1.3</v>
      </c>
      <c r="T83" s="28">
        <f t="shared" si="4"/>
        <v>38.46153846153846</v>
      </c>
      <c r="U83" s="28">
        <f t="shared" si="5"/>
        <v>1742.9307900828958</v>
      </c>
    </row>
    <row r="84" spans="1:21" ht="23.25" customHeight="1" x14ac:dyDescent="0.2">
      <c r="A84" s="22">
        <v>85180</v>
      </c>
      <c r="B84" s="36" t="s">
        <v>1104</v>
      </c>
      <c r="C84" s="1" t="s">
        <v>921</v>
      </c>
      <c r="D84" s="1">
        <v>11</v>
      </c>
      <c r="E84" s="1">
        <v>14</v>
      </c>
      <c r="F84" s="1">
        <v>44</v>
      </c>
      <c r="G84" s="1">
        <v>0.96</v>
      </c>
      <c r="H84" s="1">
        <v>0.76</v>
      </c>
      <c r="I84" s="1">
        <v>26</v>
      </c>
      <c r="J84" s="1">
        <v>25</v>
      </c>
      <c r="K84" s="1">
        <v>0</v>
      </c>
      <c r="L84" s="1">
        <v>0</v>
      </c>
      <c r="M84" s="1">
        <v>100</v>
      </c>
      <c r="N84" s="1">
        <v>100</v>
      </c>
      <c r="O84" s="1" t="s">
        <v>1149</v>
      </c>
      <c r="P84" s="1"/>
      <c r="Q84" s="1"/>
      <c r="R84" s="1"/>
      <c r="S84" s="28">
        <f>H84+附件!$B$29</f>
        <v>1.26</v>
      </c>
      <c r="T84" s="28">
        <f t="shared" si="4"/>
        <v>34.920634920634917</v>
      </c>
      <c r="U84" s="28">
        <f t="shared" si="5"/>
        <v>1742.0080152534526</v>
      </c>
    </row>
    <row r="85" spans="1:21" ht="23.25" customHeight="1" x14ac:dyDescent="0.2">
      <c r="A85" s="22">
        <v>46200</v>
      </c>
      <c r="B85" s="36" t="s">
        <v>137</v>
      </c>
      <c r="C85" s="1" t="s">
        <v>921</v>
      </c>
      <c r="D85" s="1">
        <v>11</v>
      </c>
      <c r="E85" s="1">
        <v>20</v>
      </c>
      <c r="F85" s="1">
        <v>50</v>
      </c>
      <c r="G85" s="1">
        <v>1</v>
      </c>
      <c r="H85" s="1">
        <v>0.79</v>
      </c>
      <c r="I85" s="1">
        <v>23</v>
      </c>
      <c r="J85" s="1">
        <v>25</v>
      </c>
      <c r="K85" s="1">
        <v>0</v>
      </c>
      <c r="L85" s="1">
        <v>0</v>
      </c>
      <c r="M85" s="1">
        <v>100</v>
      </c>
      <c r="N85" s="1">
        <v>104</v>
      </c>
      <c r="O85" s="1" t="s">
        <v>1151</v>
      </c>
      <c r="P85" s="1"/>
      <c r="Q85" s="1"/>
      <c r="R85" s="1"/>
      <c r="S85" s="28">
        <f>H85+附件!$B$29</f>
        <v>1.29</v>
      </c>
      <c r="T85" s="28">
        <f t="shared" si="4"/>
        <v>40.310077519379846</v>
      </c>
      <c r="U85" s="28">
        <f t="shared" si="5"/>
        <v>1735.7494509640383</v>
      </c>
    </row>
    <row r="86" spans="1:21" ht="23.25" customHeight="1" x14ac:dyDescent="0.2">
      <c r="A86" s="22">
        <v>16300</v>
      </c>
      <c r="B86" s="36" t="s">
        <v>139</v>
      </c>
      <c r="C86" s="1" t="s">
        <v>916</v>
      </c>
      <c r="D86" s="1">
        <v>6</v>
      </c>
      <c r="E86" s="1">
        <v>23</v>
      </c>
      <c r="F86" s="1">
        <v>45</v>
      </c>
      <c r="G86" s="1">
        <v>1.05</v>
      </c>
      <c r="H86" s="1">
        <v>0.92</v>
      </c>
      <c r="I86" s="1">
        <v>28</v>
      </c>
      <c r="J86" s="1">
        <v>12</v>
      </c>
      <c r="K86" s="1">
        <v>0</v>
      </c>
      <c r="L86" s="1">
        <v>0</v>
      </c>
      <c r="M86" s="1">
        <v>100</v>
      </c>
      <c r="N86" s="1">
        <v>100</v>
      </c>
      <c r="O86" s="1" t="s">
        <v>1147</v>
      </c>
      <c r="P86" s="1"/>
      <c r="Q86" s="1"/>
      <c r="R86" s="1"/>
      <c r="S86" s="28">
        <f>H86+附件!$B$29</f>
        <v>1.42</v>
      </c>
      <c r="T86" s="28">
        <f t="shared" si="4"/>
        <v>31.690140845070424</v>
      </c>
      <c r="U86" s="28">
        <f t="shared" si="5"/>
        <v>1727.8809120776218</v>
      </c>
    </row>
    <row r="87" spans="1:21" ht="23.25" customHeight="1" x14ac:dyDescent="0.2">
      <c r="A87" s="22">
        <v>36300</v>
      </c>
      <c r="B87" s="36" t="s">
        <v>1091</v>
      </c>
      <c r="C87" s="1" t="s">
        <v>921</v>
      </c>
      <c r="D87" s="1">
        <v>11</v>
      </c>
      <c r="E87" s="1">
        <v>22</v>
      </c>
      <c r="F87" s="1">
        <v>54</v>
      </c>
      <c r="G87" s="1">
        <v>0.79</v>
      </c>
      <c r="H87" s="1">
        <v>0.64</v>
      </c>
      <c r="I87" s="1">
        <v>20</v>
      </c>
      <c r="J87" s="1">
        <v>25</v>
      </c>
      <c r="K87" s="1">
        <v>0</v>
      </c>
      <c r="L87" s="1">
        <v>0</v>
      </c>
      <c r="M87" s="1">
        <v>100</v>
      </c>
      <c r="N87" s="1">
        <v>100</v>
      </c>
      <c r="O87" s="1" t="s">
        <v>1152</v>
      </c>
      <c r="P87" s="1"/>
      <c r="Q87" s="1"/>
      <c r="R87" s="1"/>
      <c r="S87" s="28">
        <f>H87+附件!$B$29</f>
        <v>1.1400000000000001</v>
      </c>
      <c r="T87" s="28">
        <f t="shared" si="4"/>
        <v>47.368421052631575</v>
      </c>
      <c r="U87" s="28">
        <f t="shared" si="5"/>
        <v>1724.7450344457595</v>
      </c>
    </row>
    <row r="88" spans="1:21" ht="23.25" customHeight="1" x14ac:dyDescent="0.2">
      <c r="A88" s="22">
        <v>16160</v>
      </c>
      <c r="B88" s="36" t="s">
        <v>1129</v>
      </c>
      <c r="C88" s="1" t="s">
        <v>921</v>
      </c>
      <c r="D88" s="1">
        <v>11</v>
      </c>
      <c r="E88" s="1">
        <v>25</v>
      </c>
      <c r="F88" s="1">
        <v>52</v>
      </c>
      <c r="G88" s="1">
        <v>0.63</v>
      </c>
      <c r="H88" s="1">
        <v>0.51</v>
      </c>
      <c r="I88" s="1">
        <v>18</v>
      </c>
      <c r="J88" s="1">
        <v>25</v>
      </c>
      <c r="K88" s="1">
        <v>0</v>
      </c>
      <c r="L88" s="1">
        <v>0</v>
      </c>
      <c r="M88" s="1">
        <v>100</v>
      </c>
      <c r="N88" s="1">
        <v>104</v>
      </c>
      <c r="O88" s="1" t="s">
        <v>1147</v>
      </c>
      <c r="P88" s="1"/>
      <c r="Q88" s="1"/>
      <c r="R88" s="1"/>
      <c r="S88" s="28">
        <f>H88+附件!$B$29</f>
        <v>1.01</v>
      </c>
      <c r="T88" s="28">
        <f t="shared" si="4"/>
        <v>53.544554455445549</v>
      </c>
      <c r="U88" s="28">
        <f t="shared" si="5"/>
        <v>1718.0757788934909</v>
      </c>
    </row>
    <row r="89" spans="1:21" ht="23.25" customHeight="1" x14ac:dyDescent="0.2">
      <c r="A89" s="22">
        <v>26100</v>
      </c>
      <c r="B89" s="36" t="s">
        <v>154</v>
      </c>
      <c r="C89" s="1" t="s">
        <v>916</v>
      </c>
      <c r="D89" s="1">
        <v>6</v>
      </c>
      <c r="E89" s="1">
        <v>30</v>
      </c>
      <c r="F89" s="1">
        <v>60</v>
      </c>
      <c r="G89" s="1">
        <v>1.36</v>
      </c>
      <c r="H89" s="1">
        <v>1.2</v>
      </c>
      <c r="I89" s="1">
        <v>25</v>
      </c>
      <c r="J89" s="1">
        <v>12</v>
      </c>
      <c r="K89" s="1">
        <v>0</v>
      </c>
      <c r="L89" s="1">
        <v>0</v>
      </c>
      <c r="M89" s="1">
        <v>100</v>
      </c>
      <c r="N89" s="1">
        <v>100</v>
      </c>
      <c r="O89" s="1" t="s">
        <v>1146</v>
      </c>
      <c r="P89" s="1"/>
      <c r="Q89" s="1"/>
      <c r="R89" s="1"/>
      <c r="S89" s="28">
        <f>H89+附件!$B$29</f>
        <v>1.7</v>
      </c>
      <c r="T89" s="28">
        <f t="shared" si="4"/>
        <v>35.294117647058826</v>
      </c>
      <c r="U89" s="28">
        <f t="shared" si="5"/>
        <v>1679.6946518081274</v>
      </c>
    </row>
    <row r="90" spans="1:21" ht="23.25" customHeight="1" x14ac:dyDescent="0.2">
      <c r="A90" s="22">
        <v>46200</v>
      </c>
      <c r="B90" s="36" t="s">
        <v>1114</v>
      </c>
      <c r="C90" s="1" t="s">
        <v>921</v>
      </c>
      <c r="D90" s="1">
        <v>11</v>
      </c>
      <c r="E90" s="1">
        <v>20</v>
      </c>
      <c r="F90" s="1">
        <v>50</v>
      </c>
      <c r="G90" s="1">
        <v>1</v>
      </c>
      <c r="H90" s="1">
        <v>0.79</v>
      </c>
      <c r="I90" s="1">
        <v>23</v>
      </c>
      <c r="J90" s="1">
        <v>25</v>
      </c>
      <c r="K90" s="1">
        <v>0</v>
      </c>
      <c r="L90" s="1">
        <v>0</v>
      </c>
      <c r="M90" s="1">
        <v>100</v>
      </c>
      <c r="N90" s="1">
        <v>100</v>
      </c>
      <c r="O90" s="1" t="s">
        <v>1151</v>
      </c>
      <c r="P90" s="1"/>
      <c r="Q90" s="1"/>
      <c r="R90" s="1"/>
      <c r="S90" s="28">
        <f>H90+附件!$B$29</f>
        <v>1.29</v>
      </c>
      <c r="T90" s="28">
        <f t="shared" si="4"/>
        <v>38.759689922480618</v>
      </c>
      <c r="U90" s="28">
        <f t="shared" si="5"/>
        <v>1668.9898566961904</v>
      </c>
    </row>
    <row r="91" spans="1:21" ht="23.25" customHeight="1" x14ac:dyDescent="0.2">
      <c r="A91" s="22">
        <v>16160</v>
      </c>
      <c r="B91" s="36" t="s">
        <v>1130</v>
      </c>
      <c r="C91" s="1" t="s">
        <v>921</v>
      </c>
      <c r="D91" s="1">
        <v>11</v>
      </c>
      <c r="E91" s="1">
        <v>25</v>
      </c>
      <c r="F91" s="1">
        <v>52</v>
      </c>
      <c r="G91" s="1">
        <v>0.63</v>
      </c>
      <c r="H91" s="1">
        <v>0.51</v>
      </c>
      <c r="I91" s="1">
        <v>18</v>
      </c>
      <c r="J91" s="1">
        <v>25</v>
      </c>
      <c r="K91" s="1">
        <v>0</v>
      </c>
      <c r="L91" s="1">
        <v>0</v>
      </c>
      <c r="M91" s="1">
        <v>100</v>
      </c>
      <c r="N91" s="1">
        <v>100</v>
      </c>
      <c r="O91" s="1" t="s">
        <v>1147</v>
      </c>
      <c r="P91" s="1"/>
      <c r="Q91" s="1"/>
      <c r="R91" s="1"/>
      <c r="S91" s="28">
        <f>H91+附件!$B$29</f>
        <v>1.01</v>
      </c>
      <c r="T91" s="28">
        <f t="shared" si="4"/>
        <v>51.485148514851488</v>
      </c>
      <c r="U91" s="28">
        <f t="shared" si="5"/>
        <v>1651.9959412437413</v>
      </c>
    </row>
    <row r="92" spans="1:21" ht="23.25" customHeight="1" x14ac:dyDescent="0.2">
      <c r="A92" s="22">
        <v>6100</v>
      </c>
      <c r="B92" s="36" t="s">
        <v>141</v>
      </c>
      <c r="C92" s="1" t="s">
        <v>916</v>
      </c>
      <c r="D92" s="1">
        <v>7</v>
      </c>
      <c r="E92" s="1">
        <v>22</v>
      </c>
      <c r="F92" s="1">
        <v>44</v>
      </c>
      <c r="G92" s="1">
        <v>1.48</v>
      </c>
      <c r="H92" s="1">
        <v>1.3</v>
      </c>
      <c r="I92" s="1">
        <v>32</v>
      </c>
      <c r="J92" s="1">
        <v>12</v>
      </c>
      <c r="K92" s="1">
        <v>0</v>
      </c>
      <c r="L92" s="1">
        <v>0</v>
      </c>
      <c r="M92" s="1">
        <v>100</v>
      </c>
      <c r="N92" s="1">
        <v>104</v>
      </c>
      <c r="O92" s="1" t="s">
        <v>1150</v>
      </c>
      <c r="P92" s="1"/>
      <c r="Q92" s="1"/>
      <c r="R92" s="1"/>
      <c r="S92" s="28">
        <f>H92+附件!$B$29</f>
        <v>1.8</v>
      </c>
      <c r="T92" s="28">
        <f t="shared" si="4"/>
        <v>25.422222222222221</v>
      </c>
      <c r="U92" s="28">
        <f t="shared" si="5"/>
        <v>1627.0222222222217</v>
      </c>
    </row>
    <row r="93" spans="1:21" ht="23.25" customHeight="1" x14ac:dyDescent="0.2">
      <c r="A93" s="22">
        <v>26000</v>
      </c>
      <c r="B93" s="36" t="s">
        <v>145</v>
      </c>
      <c r="C93" s="1" t="s">
        <v>916</v>
      </c>
      <c r="D93" s="1">
        <v>7</v>
      </c>
      <c r="E93" s="1">
        <v>23</v>
      </c>
      <c r="F93" s="1">
        <v>45</v>
      </c>
      <c r="G93" s="1">
        <v>1</v>
      </c>
      <c r="H93" s="1">
        <v>0.88</v>
      </c>
      <c r="I93" s="1">
        <v>25</v>
      </c>
      <c r="J93" s="1">
        <v>12</v>
      </c>
      <c r="K93" s="1">
        <v>0</v>
      </c>
      <c r="L93" s="1">
        <v>0</v>
      </c>
      <c r="M93" s="1">
        <v>100</v>
      </c>
      <c r="N93" s="1">
        <v>104</v>
      </c>
      <c r="O93" s="1" t="s">
        <v>1146</v>
      </c>
      <c r="P93" s="1"/>
      <c r="Q93" s="1"/>
      <c r="R93" s="1"/>
      <c r="S93" s="28">
        <f>H93+附件!$B$29</f>
        <v>1.38</v>
      </c>
      <c r="T93" s="28">
        <f t="shared" si="4"/>
        <v>33.913043478260867</v>
      </c>
      <c r="U93" s="28">
        <f t="shared" si="5"/>
        <v>1613.9674697808528</v>
      </c>
    </row>
    <row r="94" spans="1:21" ht="23.25" customHeight="1" x14ac:dyDescent="0.2">
      <c r="A94" s="22">
        <v>26400</v>
      </c>
      <c r="B94" s="36" t="s">
        <v>117</v>
      </c>
      <c r="C94" s="1" t="s">
        <v>916</v>
      </c>
      <c r="D94" s="1">
        <v>6</v>
      </c>
      <c r="E94" s="1">
        <v>21</v>
      </c>
      <c r="F94" s="1">
        <v>42</v>
      </c>
      <c r="G94" s="1">
        <v>1.41</v>
      </c>
      <c r="H94" s="1">
        <v>1.24</v>
      </c>
      <c r="I94" s="1">
        <v>32</v>
      </c>
      <c r="J94" s="1">
        <v>12</v>
      </c>
      <c r="K94" s="1">
        <v>0</v>
      </c>
      <c r="L94" s="1">
        <v>0</v>
      </c>
      <c r="M94" s="1">
        <v>100</v>
      </c>
      <c r="N94" s="1">
        <v>100</v>
      </c>
      <c r="O94" s="1" t="s">
        <v>1146</v>
      </c>
      <c r="P94" s="1"/>
      <c r="Q94" s="1"/>
      <c r="R94" s="1"/>
      <c r="S94" s="28">
        <f>H94+附件!$B$29</f>
        <v>1.74</v>
      </c>
      <c r="T94" s="28">
        <f t="shared" si="4"/>
        <v>24.137931034482758</v>
      </c>
      <c r="U94" s="28">
        <f t="shared" si="5"/>
        <v>1544.8275862068961</v>
      </c>
    </row>
    <row r="95" spans="1:21" ht="23.25" customHeight="1" x14ac:dyDescent="0.2">
      <c r="A95" s="22">
        <v>16100</v>
      </c>
      <c r="B95" s="36" t="s">
        <v>1118</v>
      </c>
      <c r="C95" s="1" t="s">
        <v>921</v>
      </c>
      <c r="D95" s="1">
        <v>11</v>
      </c>
      <c r="E95" s="1">
        <v>18</v>
      </c>
      <c r="F95" s="1">
        <v>45</v>
      </c>
      <c r="G95" s="1">
        <v>0.65</v>
      </c>
      <c r="H95" s="1">
        <v>0.52</v>
      </c>
      <c r="I95" s="1">
        <v>18</v>
      </c>
      <c r="J95" s="1">
        <v>25</v>
      </c>
      <c r="K95" s="1">
        <v>0</v>
      </c>
      <c r="L95" s="1">
        <v>0</v>
      </c>
      <c r="M95" s="1">
        <v>100</v>
      </c>
      <c r="N95" s="1">
        <v>104</v>
      </c>
      <c r="O95" s="1" t="s">
        <v>1147</v>
      </c>
      <c r="P95" s="1"/>
      <c r="Q95" s="1"/>
      <c r="R95" s="1"/>
      <c r="S95" s="28">
        <f>H95+附件!$B$29</f>
        <v>1.02</v>
      </c>
      <c r="T95" s="28">
        <f t="shared" si="4"/>
        <v>45.882352941176471</v>
      </c>
      <c r="U95" s="28">
        <f t="shared" si="5"/>
        <v>1472.2199123436869</v>
      </c>
    </row>
    <row r="96" spans="1:21" ht="23.25" customHeight="1" x14ac:dyDescent="0.2">
      <c r="A96" s="22">
        <v>16100</v>
      </c>
      <c r="B96" s="36" t="s">
        <v>1119</v>
      </c>
      <c r="C96" s="1" t="s">
        <v>921</v>
      </c>
      <c r="D96" s="1">
        <v>11</v>
      </c>
      <c r="E96" s="1">
        <v>18</v>
      </c>
      <c r="F96" s="1">
        <v>45</v>
      </c>
      <c r="G96" s="1">
        <v>0.65</v>
      </c>
      <c r="H96" s="1">
        <v>0.52</v>
      </c>
      <c r="I96" s="1">
        <v>18</v>
      </c>
      <c r="J96" s="1">
        <v>25</v>
      </c>
      <c r="K96" s="1">
        <v>0</v>
      </c>
      <c r="L96" s="1">
        <v>0</v>
      </c>
      <c r="M96" s="1">
        <v>100</v>
      </c>
      <c r="N96" s="1">
        <v>100</v>
      </c>
      <c r="O96" s="1" t="s">
        <v>1147</v>
      </c>
      <c r="P96" s="1"/>
      <c r="Q96" s="1"/>
      <c r="R96" s="1"/>
      <c r="S96" s="28">
        <f>H96+附件!$B$29</f>
        <v>1.02</v>
      </c>
      <c r="T96" s="28">
        <f t="shared" si="4"/>
        <v>44.117647058823529</v>
      </c>
      <c r="U96" s="28">
        <f t="shared" si="5"/>
        <v>1415.5960695612375</v>
      </c>
    </row>
    <row r="97" spans="1:21" ht="23.25" customHeight="1" x14ac:dyDescent="0.2">
      <c r="A97" s="22">
        <v>36500</v>
      </c>
      <c r="B97" s="36" t="s">
        <v>128</v>
      </c>
      <c r="C97" s="1" t="s">
        <v>916</v>
      </c>
      <c r="D97" s="1">
        <v>6</v>
      </c>
      <c r="E97" s="1">
        <v>18</v>
      </c>
      <c r="F97" s="1">
        <v>36</v>
      </c>
      <c r="G97" s="1">
        <v>1.1599999999999999</v>
      </c>
      <c r="H97" s="1">
        <v>1.02</v>
      </c>
      <c r="I97" s="1">
        <v>30</v>
      </c>
      <c r="J97" s="1">
        <v>12</v>
      </c>
      <c r="K97" s="1">
        <v>0</v>
      </c>
      <c r="L97" s="1">
        <v>0</v>
      </c>
      <c r="M97" s="1">
        <v>100</v>
      </c>
      <c r="N97" s="1">
        <v>100</v>
      </c>
      <c r="O97" s="1" t="s">
        <v>1152</v>
      </c>
      <c r="P97" s="1"/>
      <c r="Q97" s="1"/>
      <c r="R97" s="1"/>
      <c r="S97" s="28">
        <f>H97+附件!$B$29</f>
        <v>1.52</v>
      </c>
      <c r="T97" s="28">
        <f t="shared" si="4"/>
        <v>23.684210526315788</v>
      </c>
      <c r="U97" s="28">
        <f t="shared" si="5"/>
        <v>1402.827976777372</v>
      </c>
    </row>
    <row r="98" spans="1:21" ht="23.25" customHeight="1" x14ac:dyDescent="0.2">
      <c r="A98" s="22">
        <v>26300</v>
      </c>
      <c r="B98" s="36" t="s">
        <v>128</v>
      </c>
      <c r="C98" s="1" t="s">
        <v>916</v>
      </c>
      <c r="D98" s="1">
        <v>6</v>
      </c>
      <c r="E98" s="1">
        <v>18</v>
      </c>
      <c r="F98" s="1">
        <v>36</v>
      </c>
      <c r="G98" s="1">
        <v>1.1599999999999999</v>
      </c>
      <c r="H98" s="1">
        <v>1.02</v>
      </c>
      <c r="I98" s="1">
        <v>30</v>
      </c>
      <c r="J98" s="1">
        <v>12</v>
      </c>
      <c r="K98" s="1">
        <v>0</v>
      </c>
      <c r="L98" s="1">
        <v>0</v>
      </c>
      <c r="M98" s="1">
        <v>100</v>
      </c>
      <c r="N98" s="1">
        <v>100</v>
      </c>
      <c r="O98" s="1" t="s">
        <v>1147</v>
      </c>
      <c r="P98" s="1"/>
      <c r="Q98" s="1"/>
      <c r="R98" s="1"/>
      <c r="S98" s="28">
        <f>H98+附件!$B$29</f>
        <v>1.52</v>
      </c>
      <c r="T98" s="28">
        <f t="shared" ref="T98:T115" si="6">F98/S98*N98/100</f>
        <v>23.684210526315788</v>
      </c>
      <c r="U98" s="28">
        <f t="shared" ref="U98:U115" si="7">T98*I98^1.2</f>
        <v>1402.827976777372</v>
      </c>
    </row>
    <row r="99" spans="1:21" ht="23.25" customHeight="1" x14ac:dyDescent="0.2">
      <c r="A99" s="22">
        <v>36400</v>
      </c>
      <c r="B99" s="36" t="s">
        <v>156</v>
      </c>
      <c r="C99" s="1" t="s">
        <v>916</v>
      </c>
      <c r="D99" s="1">
        <v>6</v>
      </c>
      <c r="E99" s="1">
        <v>22</v>
      </c>
      <c r="F99" s="1">
        <v>43</v>
      </c>
      <c r="G99" s="1">
        <v>1.05</v>
      </c>
      <c r="H99" s="1">
        <v>0.92</v>
      </c>
      <c r="I99" s="1">
        <v>24</v>
      </c>
      <c r="J99" s="1">
        <v>12</v>
      </c>
      <c r="K99" s="1">
        <v>0</v>
      </c>
      <c r="L99" s="1">
        <v>0</v>
      </c>
      <c r="M99" s="1">
        <v>100</v>
      </c>
      <c r="N99" s="1">
        <v>100</v>
      </c>
      <c r="O99" s="1" t="s">
        <v>1152</v>
      </c>
      <c r="P99" s="1"/>
      <c r="Q99" s="1"/>
      <c r="R99" s="1"/>
      <c r="S99" s="28">
        <f>H99+附件!$B$29</f>
        <v>1.42</v>
      </c>
      <c r="T99" s="28">
        <f t="shared" si="6"/>
        <v>30.281690140845072</v>
      </c>
      <c r="U99" s="28">
        <f t="shared" si="7"/>
        <v>1372.2511431779421</v>
      </c>
    </row>
    <row r="100" spans="1:21" ht="23.25" customHeight="1" x14ac:dyDescent="0.2">
      <c r="A100" s="22">
        <v>36200</v>
      </c>
      <c r="B100" s="36" t="s">
        <v>125</v>
      </c>
      <c r="C100" s="1" t="s">
        <v>921</v>
      </c>
      <c r="D100" s="1">
        <v>11</v>
      </c>
      <c r="E100" s="1">
        <v>16</v>
      </c>
      <c r="F100" s="1">
        <v>40</v>
      </c>
      <c r="G100" s="1">
        <v>0.76</v>
      </c>
      <c r="H100" s="1">
        <v>0.61</v>
      </c>
      <c r="I100" s="1">
        <v>20</v>
      </c>
      <c r="J100" s="1">
        <v>25</v>
      </c>
      <c r="K100" s="1">
        <v>0</v>
      </c>
      <c r="L100" s="1">
        <v>0</v>
      </c>
      <c r="M100" s="1">
        <v>100</v>
      </c>
      <c r="N100" s="1">
        <v>104</v>
      </c>
      <c r="O100" s="1" t="s">
        <v>1152</v>
      </c>
      <c r="P100" s="1"/>
      <c r="Q100" s="1"/>
      <c r="R100" s="1"/>
      <c r="S100" s="28">
        <f>H100+附件!$B$29</f>
        <v>1.1099999999999999</v>
      </c>
      <c r="T100" s="28">
        <f t="shared" si="6"/>
        <v>37.477477477477478</v>
      </c>
      <c r="U100" s="28">
        <f t="shared" si="7"/>
        <v>1364.6030783042329</v>
      </c>
    </row>
    <row r="101" spans="1:21" ht="23.25" customHeight="1" x14ac:dyDescent="0.2">
      <c r="A101" s="22">
        <v>36200</v>
      </c>
      <c r="B101" s="36" t="s">
        <v>1138</v>
      </c>
      <c r="C101" s="1" t="s">
        <v>921</v>
      </c>
      <c r="D101" s="1">
        <v>11</v>
      </c>
      <c r="E101" s="1">
        <v>16</v>
      </c>
      <c r="F101" s="1">
        <v>40</v>
      </c>
      <c r="G101" s="1">
        <v>0.76</v>
      </c>
      <c r="H101" s="1">
        <v>0.61</v>
      </c>
      <c r="I101" s="1">
        <v>20</v>
      </c>
      <c r="J101" s="1">
        <v>25</v>
      </c>
      <c r="K101" s="1">
        <v>0</v>
      </c>
      <c r="L101" s="1">
        <v>0</v>
      </c>
      <c r="M101" s="1">
        <v>100</v>
      </c>
      <c r="N101" s="1">
        <v>100</v>
      </c>
      <c r="O101" s="1" t="s">
        <v>1152</v>
      </c>
      <c r="P101" s="1"/>
      <c r="Q101" s="1"/>
      <c r="R101" s="1"/>
      <c r="S101" s="28">
        <f>H101+附件!$B$29</f>
        <v>1.1099999999999999</v>
      </c>
      <c r="T101" s="28">
        <f t="shared" si="6"/>
        <v>36.036036036036037</v>
      </c>
      <c r="U101" s="28">
        <f t="shared" si="7"/>
        <v>1312.1183445233007</v>
      </c>
    </row>
    <row r="102" spans="1:21" ht="23.25" customHeight="1" x14ac:dyDescent="0.2">
      <c r="A102" s="22">
        <v>16200</v>
      </c>
      <c r="B102" s="36" t="s">
        <v>152</v>
      </c>
      <c r="C102" s="1" t="s">
        <v>916</v>
      </c>
      <c r="D102" s="1">
        <v>6</v>
      </c>
      <c r="E102" s="1">
        <v>25</v>
      </c>
      <c r="F102" s="1">
        <v>50</v>
      </c>
      <c r="G102" s="1">
        <v>1.1499999999999999</v>
      </c>
      <c r="H102" s="1">
        <v>1.01</v>
      </c>
      <c r="I102" s="1">
        <v>21</v>
      </c>
      <c r="J102" s="1">
        <v>12</v>
      </c>
      <c r="K102" s="1">
        <v>0</v>
      </c>
      <c r="L102" s="1">
        <v>0</v>
      </c>
      <c r="M102" s="1">
        <v>100</v>
      </c>
      <c r="N102" s="1">
        <v>100</v>
      </c>
      <c r="O102" s="1" t="s">
        <v>1147</v>
      </c>
      <c r="P102" s="1"/>
      <c r="Q102" s="1"/>
      <c r="R102" s="1"/>
      <c r="S102" s="28">
        <f>H102+附件!$B$29</f>
        <v>1.51</v>
      </c>
      <c r="T102" s="28">
        <f t="shared" si="6"/>
        <v>33.11258278145695</v>
      </c>
      <c r="U102" s="28">
        <f t="shared" si="7"/>
        <v>1278.3689414670007</v>
      </c>
    </row>
    <row r="103" spans="1:21" ht="23.25" customHeight="1" x14ac:dyDescent="0.2">
      <c r="A103" s="22">
        <v>46000</v>
      </c>
      <c r="B103" s="36" t="s">
        <v>151</v>
      </c>
      <c r="C103" s="1" t="s">
        <v>916</v>
      </c>
      <c r="D103" s="1">
        <v>7</v>
      </c>
      <c r="E103" s="1">
        <v>23</v>
      </c>
      <c r="F103" s="1">
        <v>46</v>
      </c>
      <c r="G103" s="1">
        <v>0.9</v>
      </c>
      <c r="H103" s="1">
        <v>0.79</v>
      </c>
      <c r="I103" s="1">
        <v>18</v>
      </c>
      <c r="J103" s="1">
        <v>12</v>
      </c>
      <c r="K103" s="1">
        <v>0</v>
      </c>
      <c r="L103" s="1">
        <v>0</v>
      </c>
      <c r="M103" s="1">
        <v>100</v>
      </c>
      <c r="N103" s="1">
        <v>104</v>
      </c>
      <c r="O103" s="1" t="s">
        <v>1151</v>
      </c>
      <c r="P103" s="1"/>
      <c r="Q103" s="1"/>
      <c r="R103" s="1"/>
      <c r="S103" s="28">
        <f>H103+附件!$B$29</f>
        <v>1.29</v>
      </c>
      <c r="T103" s="28">
        <f t="shared" si="6"/>
        <v>37.085271317829459</v>
      </c>
      <c r="U103" s="28">
        <f t="shared" si="7"/>
        <v>1189.9493244989801</v>
      </c>
    </row>
    <row r="104" spans="1:21" ht="23.25" customHeight="1" x14ac:dyDescent="0.2">
      <c r="A104" s="22">
        <v>55500</v>
      </c>
      <c r="B104" s="36" t="s">
        <v>685</v>
      </c>
      <c r="C104" s="1" t="s">
        <v>916</v>
      </c>
      <c r="D104" s="1">
        <v>6</v>
      </c>
      <c r="E104" s="1">
        <v>17</v>
      </c>
      <c r="F104" s="1">
        <v>34</v>
      </c>
      <c r="G104" s="1">
        <v>1.06</v>
      </c>
      <c r="H104" s="1">
        <v>0.93</v>
      </c>
      <c r="I104" s="1">
        <v>24</v>
      </c>
      <c r="J104" s="1">
        <v>12</v>
      </c>
      <c r="K104" s="1">
        <v>0</v>
      </c>
      <c r="L104" s="1">
        <v>0</v>
      </c>
      <c r="M104" s="1">
        <v>100</v>
      </c>
      <c r="N104" s="1">
        <v>100</v>
      </c>
      <c r="O104" s="1" t="s">
        <v>1148</v>
      </c>
      <c r="P104" s="1"/>
      <c r="Q104" s="1"/>
      <c r="R104" s="1"/>
      <c r="S104" s="28">
        <f>H104+附件!$B$29</f>
        <v>1.4300000000000002</v>
      </c>
      <c r="T104" s="28">
        <f t="shared" si="6"/>
        <v>23.776223776223773</v>
      </c>
      <c r="U104" s="28">
        <f t="shared" si="7"/>
        <v>1077.4481247785172</v>
      </c>
    </row>
    <row r="105" spans="1:21" ht="23.25" customHeight="1" x14ac:dyDescent="0.2">
      <c r="A105" s="22">
        <v>36300</v>
      </c>
      <c r="B105" s="36" t="s">
        <v>122</v>
      </c>
      <c r="C105" s="1" t="s">
        <v>916</v>
      </c>
      <c r="D105" s="1">
        <v>6</v>
      </c>
      <c r="E105" s="1">
        <v>18</v>
      </c>
      <c r="F105" s="1">
        <v>36</v>
      </c>
      <c r="G105" s="1">
        <v>0.84</v>
      </c>
      <c r="H105" s="1">
        <v>0.73</v>
      </c>
      <c r="I105" s="1">
        <v>20</v>
      </c>
      <c r="J105" s="1">
        <v>12</v>
      </c>
      <c r="K105" s="1">
        <v>0</v>
      </c>
      <c r="L105" s="1">
        <v>0</v>
      </c>
      <c r="M105" s="1">
        <v>100</v>
      </c>
      <c r="N105" s="1">
        <v>100</v>
      </c>
      <c r="O105" s="1" t="s">
        <v>1152</v>
      </c>
      <c r="P105" s="1"/>
      <c r="Q105" s="1"/>
      <c r="R105" s="1"/>
      <c r="S105" s="28">
        <f>H105+附件!$B$29</f>
        <v>1.23</v>
      </c>
      <c r="T105" s="28">
        <f t="shared" si="6"/>
        <v>29.26829268292683</v>
      </c>
      <c r="U105" s="28">
        <f t="shared" si="7"/>
        <v>1065.6961188445346</v>
      </c>
    </row>
    <row r="106" spans="1:21" ht="23.25" customHeight="1" x14ac:dyDescent="0.2">
      <c r="A106" s="22">
        <v>46200</v>
      </c>
      <c r="B106" s="36" t="s">
        <v>136</v>
      </c>
      <c r="C106" s="1" t="s">
        <v>916</v>
      </c>
      <c r="D106" s="1">
        <v>6</v>
      </c>
      <c r="E106" s="1">
        <v>17</v>
      </c>
      <c r="F106" s="1">
        <v>34</v>
      </c>
      <c r="G106" s="1">
        <v>1.05</v>
      </c>
      <c r="H106" s="1">
        <v>0.92</v>
      </c>
      <c r="I106" s="1">
        <v>23</v>
      </c>
      <c r="J106" s="1">
        <v>12</v>
      </c>
      <c r="K106" s="1">
        <v>0</v>
      </c>
      <c r="L106" s="1">
        <v>0</v>
      </c>
      <c r="M106" s="1">
        <v>100</v>
      </c>
      <c r="N106" s="1">
        <v>100</v>
      </c>
      <c r="O106" s="1" t="s">
        <v>1151</v>
      </c>
      <c r="P106" s="1"/>
      <c r="Q106" s="1"/>
      <c r="R106" s="1"/>
      <c r="S106" s="28">
        <f>H106+附件!$B$29</f>
        <v>1.42</v>
      </c>
      <c r="T106" s="28">
        <f t="shared" si="6"/>
        <v>23.943661971830988</v>
      </c>
      <c r="U106" s="28">
        <f t="shared" si="7"/>
        <v>1031.0126072492242</v>
      </c>
    </row>
    <row r="107" spans="1:21" ht="23.25" customHeight="1" x14ac:dyDescent="0.2">
      <c r="A107" s="22">
        <v>85180</v>
      </c>
      <c r="B107" s="36" t="s">
        <v>677</v>
      </c>
      <c r="C107" s="1" t="s">
        <v>916</v>
      </c>
      <c r="D107" s="1">
        <v>6</v>
      </c>
      <c r="E107" s="1">
        <v>11</v>
      </c>
      <c r="F107" s="1">
        <v>28</v>
      </c>
      <c r="G107" s="1">
        <v>1.02</v>
      </c>
      <c r="H107" s="1">
        <v>0.89</v>
      </c>
      <c r="I107" s="1">
        <v>26</v>
      </c>
      <c r="J107" s="1">
        <v>12</v>
      </c>
      <c r="K107" s="1">
        <v>0</v>
      </c>
      <c r="L107" s="1">
        <v>0</v>
      </c>
      <c r="M107" s="1">
        <v>100</v>
      </c>
      <c r="N107" s="1">
        <v>100</v>
      </c>
      <c r="O107" s="1" t="s">
        <v>1149</v>
      </c>
      <c r="P107" s="1"/>
      <c r="Q107" s="1"/>
      <c r="R107" s="1"/>
      <c r="S107" s="28">
        <f>H107+附件!$B$29</f>
        <v>1.3900000000000001</v>
      </c>
      <c r="T107" s="28">
        <f t="shared" si="6"/>
        <v>20.14388489208633</v>
      </c>
      <c r="U107" s="28">
        <f t="shared" si="7"/>
        <v>1004.8731651102323</v>
      </c>
    </row>
    <row r="108" spans="1:21" ht="23.25" customHeight="1" x14ac:dyDescent="0.2">
      <c r="A108" s="22">
        <v>26360</v>
      </c>
      <c r="B108" s="36" t="s">
        <v>1134</v>
      </c>
      <c r="C108" s="1" t="s">
        <v>921</v>
      </c>
      <c r="D108" s="1">
        <v>11</v>
      </c>
      <c r="E108" s="1">
        <v>16</v>
      </c>
      <c r="F108" s="1">
        <v>32</v>
      </c>
      <c r="G108" s="1">
        <v>0.32</v>
      </c>
      <c r="H108" s="1">
        <v>0.53</v>
      </c>
      <c r="I108" s="1">
        <v>17</v>
      </c>
      <c r="J108" s="1">
        <v>25</v>
      </c>
      <c r="K108" s="1">
        <v>0</v>
      </c>
      <c r="L108" s="1">
        <v>0</v>
      </c>
      <c r="M108" s="1">
        <v>100</v>
      </c>
      <c r="N108" s="1">
        <v>104</v>
      </c>
      <c r="O108" s="1" t="s">
        <v>1146</v>
      </c>
      <c r="P108" s="1"/>
      <c r="Q108" s="1"/>
      <c r="R108" s="1"/>
      <c r="S108" s="28">
        <f>H108+附件!$B$29</f>
        <v>1.03</v>
      </c>
      <c r="T108" s="28">
        <f t="shared" si="6"/>
        <v>32.310679611650485</v>
      </c>
      <c r="U108" s="28">
        <f t="shared" si="7"/>
        <v>968.02104387340944</v>
      </c>
    </row>
    <row r="109" spans="1:21" ht="23.25" customHeight="1" x14ac:dyDescent="0.2">
      <c r="A109" s="22">
        <v>46100</v>
      </c>
      <c r="B109" s="36" t="s">
        <v>127</v>
      </c>
      <c r="C109" s="1" t="s">
        <v>916</v>
      </c>
      <c r="D109" s="1">
        <v>7</v>
      </c>
      <c r="E109" s="1">
        <v>12</v>
      </c>
      <c r="F109" s="1">
        <v>24</v>
      </c>
      <c r="G109" s="1">
        <v>0.72</v>
      </c>
      <c r="H109" s="1">
        <v>0.63</v>
      </c>
      <c r="I109" s="1">
        <v>23</v>
      </c>
      <c r="J109" s="1">
        <v>12</v>
      </c>
      <c r="K109" s="1">
        <v>0</v>
      </c>
      <c r="L109" s="1">
        <v>0</v>
      </c>
      <c r="M109" s="1">
        <v>100</v>
      </c>
      <c r="N109" s="1">
        <v>104</v>
      </c>
      <c r="O109" s="1" t="s">
        <v>1151</v>
      </c>
      <c r="P109" s="1"/>
      <c r="Q109" s="1"/>
      <c r="R109" s="1"/>
      <c r="S109" s="28">
        <f>H109+附件!$B$29</f>
        <v>1.1299999999999999</v>
      </c>
      <c r="T109" s="28">
        <f t="shared" si="6"/>
        <v>22.088495575221241</v>
      </c>
      <c r="U109" s="28">
        <f t="shared" si="7"/>
        <v>951.12925666985177</v>
      </c>
    </row>
    <row r="110" spans="1:21" ht="23.25" customHeight="1" x14ac:dyDescent="0.2">
      <c r="A110" s="22">
        <v>26360</v>
      </c>
      <c r="B110" s="36" t="s">
        <v>1135</v>
      </c>
      <c r="C110" s="1" t="s">
        <v>921</v>
      </c>
      <c r="D110" s="1">
        <v>11</v>
      </c>
      <c r="E110" s="1">
        <v>16</v>
      </c>
      <c r="F110" s="1">
        <v>32</v>
      </c>
      <c r="G110" s="1">
        <v>0.32</v>
      </c>
      <c r="H110" s="1">
        <v>0.53</v>
      </c>
      <c r="I110" s="1">
        <v>17</v>
      </c>
      <c r="J110" s="1">
        <v>25</v>
      </c>
      <c r="K110" s="1">
        <v>0</v>
      </c>
      <c r="L110" s="1">
        <v>0</v>
      </c>
      <c r="M110" s="1">
        <v>100</v>
      </c>
      <c r="N110" s="1">
        <v>100</v>
      </c>
      <c r="O110" s="1" t="s">
        <v>1146</v>
      </c>
      <c r="P110" s="1"/>
      <c r="Q110" s="1"/>
      <c r="R110" s="1"/>
      <c r="S110" s="28">
        <f>H110+附件!$B$29</f>
        <v>1.03</v>
      </c>
      <c r="T110" s="28">
        <f t="shared" si="6"/>
        <v>31.067961165048544</v>
      </c>
      <c r="U110" s="28">
        <f t="shared" si="7"/>
        <v>930.7894652628936</v>
      </c>
    </row>
    <row r="111" spans="1:21" ht="23.25" customHeight="1" x14ac:dyDescent="0.2">
      <c r="A111" s="22">
        <v>16100</v>
      </c>
      <c r="B111" s="36" t="s">
        <v>1106</v>
      </c>
      <c r="C111" s="1" t="s">
        <v>916</v>
      </c>
      <c r="D111" s="1">
        <v>6</v>
      </c>
      <c r="E111" s="1">
        <v>15</v>
      </c>
      <c r="F111" s="1">
        <v>30</v>
      </c>
      <c r="G111" s="1">
        <v>0.68</v>
      </c>
      <c r="H111" s="1">
        <v>0.6</v>
      </c>
      <c r="I111" s="1">
        <v>18</v>
      </c>
      <c r="J111" s="1">
        <v>12</v>
      </c>
      <c r="K111" s="1">
        <v>0</v>
      </c>
      <c r="L111" s="1">
        <v>0</v>
      </c>
      <c r="M111" s="1">
        <v>100</v>
      </c>
      <c r="N111" s="1">
        <v>100</v>
      </c>
      <c r="O111" s="1" t="s">
        <v>1147</v>
      </c>
      <c r="P111" s="1"/>
      <c r="Q111" s="1"/>
      <c r="R111" s="1"/>
      <c r="S111" s="28">
        <f>H111+附件!$B$29</f>
        <v>1.1000000000000001</v>
      </c>
      <c r="T111" s="28">
        <f t="shared" si="6"/>
        <v>27.27272727272727</v>
      </c>
      <c r="U111" s="28">
        <f t="shared" si="7"/>
        <v>875.09575209240131</v>
      </c>
    </row>
    <row r="112" spans="1:21" ht="23.25" customHeight="1" x14ac:dyDescent="0.2">
      <c r="A112" s="22">
        <v>36200</v>
      </c>
      <c r="B112" s="36" t="s">
        <v>124</v>
      </c>
      <c r="C112" s="1" t="s">
        <v>916</v>
      </c>
      <c r="D112" s="1">
        <v>6</v>
      </c>
      <c r="E112" s="1">
        <v>14</v>
      </c>
      <c r="F112" s="1">
        <v>28</v>
      </c>
      <c r="G112" s="1">
        <v>0.8</v>
      </c>
      <c r="H112" s="1">
        <v>0.7</v>
      </c>
      <c r="I112" s="1">
        <v>20</v>
      </c>
      <c r="J112" s="1">
        <v>12</v>
      </c>
      <c r="K112" s="1">
        <v>0</v>
      </c>
      <c r="L112" s="1">
        <v>0</v>
      </c>
      <c r="M112" s="1">
        <v>100</v>
      </c>
      <c r="N112" s="1">
        <v>100</v>
      </c>
      <c r="O112" s="1" t="s">
        <v>1152</v>
      </c>
      <c r="P112" s="1"/>
      <c r="Q112" s="1"/>
      <c r="R112" s="1"/>
      <c r="S112" s="28">
        <f>H112+附件!$B$29</f>
        <v>1.2</v>
      </c>
      <c r="T112" s="28">
        <f t="shared" si="6"/>
        <v>23.333333333333336</v>
      </c>
      <c r="U112" s="28">
        <f t="shared" si="7"/>
        <v>849.59662807883728</v>
      </c>
    </row>
    <row r="113" spans="1:21" ht="23.25" customHeight="1" x14ac:dyDescent="0.2">
      <c r="A113" s="22">
        <v>36100</v>
      </c>
      <c r="B113" s="36" t="s">
        <v>126</v>
      </c>
      <c r="C113" s="1" t="s">
        <v>916</v>
      </c>
      <c r="D113" s="1">
        <v>7</v>
      </c>
      <c r="E113" s="1">
        <v>11</v>
      </c>
      <c r="F113" s="1">
        <v>21</v>
      </c>
      <c r="G113" s="1">
        <v>0.61</v>
      </c>
      <c r="H113" s="1">
        <v>0.53</v>
      </c>
      <c r="I113" s="1">
        <v>20</v>
      </c>
      <c r="J113" s="1">
        <v>12</v>
      </c>
      <c r="K113" s="1">
        <v>0</v>
      </c>
      <c r="L113" s="1">
        <v>0</v>
      </c>
      <c r="M113" s="1">
        <v>100</v>
      </c>
      <c r="N113" s="1">
        <v>104</v>
      </c>
      <c r="O113" s="1" t="s">
        <v>1152</v>
      </c>
      <c r="P113" s="1"/>
      <c r="Q113" s="1"/>
      <c r="R113" s="1"/>
      <c r="S113" s="28">
        <f>H113+附件!$B$29</f>
        <v>1.03</v>
      </c>
      <c r="T113" s="28">
        <f t="shared" si="6"/>
        <v>21.203883495145632</v>
      </c>
      <c r="U113" s="28">
        <f t="shared" si="7"/>
        <v>772.06062512795313</v>
      </c>
    </row>
    <row r="114" spans="1:21" ht="23.25" customHeight="1" x14ac:dyDescent="0.2">
      <c r="A114" s="22">
        <v>16000</v>
      </c>
      <c r="B114" s="36" t="s">
        <v>1126</v>
      </c>
      <c r="C114" s="1" t="s">
        <v>916</v>
      </c>
      <c r="D114" s="1">
        <v>7</v>
      </c>
      <c r="E114" s="1">
        <v>11</v>
      </c>
      <c r="F114" s="1">
        <v>20</v>
      </c>
      <c r="G114" s="1">
        <v>0.54</v>
      </c>
      <c r="H114" s="1">
        <v>0.47</v>
      </c>
      <c r="I114" s="1">
        <v>18</v>
      </c>
      <c r="J114" s="1">
        <v>12</v>
      </c>
      <c r="K114" s="1">
        <v>0</v>
      </c>
      <c r="L114" s="1">
        <v>0</v>
      </c>
      <c r="M114" s="1">
        <v>100</v>
      </c>
      <c r="N114" s="1">
        <v>104</v>
      </c>
      <c r="O114" s="1" t="s">
        <v>1147</v>
      </c>
      <c r="P114" s="1"/>
      <c r="Q114" s="1"/>
      <c r="R114" s="1"/>
      <c r="S114" s="28">
        <f>H114+附件!$B$29</f>
        <v>0.97</v>
      </c>
      <c r="T114" s="28">
        <f t="shared" si="6"/>
        <v>21.443298969072167</v>
      </c>
      <c r="U114" s="28">
        <f t="shared" si="7"/>
        <v>688.04779408502213</v>
      </c>
    </row>
    <row r="115" spans="1:21" ht="23.25" customHeight="1" x14ac:dyDescent="0.2">
      <c r="A115" s="22">
        <v>6000</v>
      </c>
      <c r="B115" s="36" t="s">
        <v>119</v>
      </c>
      <c r="C115" s="1" t="s">
        <v>916</v>
      </c>
      <c r="D115" s="1">
        <v>7</v>
      </c>
      <c r="E115" s="1">
        <v>8</v>
      </c>
      <c r="F115" s="1">
        <v>15</v>
      </c>
      <c r="G115" s="1">
        <v>0.38</v>
      </c>
      <c r="H115" s="1">
        <v>0.33</v>
      </c>
      <c r="I115" s="1">
        <v>15</v>
      </c>
      <c r="J115" s="1">
        <v>12</v>
      </c>
      <c r="K115" s="1">
        <v>0</v>
      </c>
      <c r="L115" s="1">
        <v>0</v>
      </c>
      <c r="M115" s="1">
        <v>100</v>
      </c>
      <c r="N115" s="1">
        <v>104</v>
      </c>
      <c r="O115" s="1"/>
      <c r="P115" s="1"/>
      <c r="Q115" s="1"/>
      <c r="R115" s="1"/>
      <c r="S115" s="28">
        <f>H115+附件!$B$29</f>
        <v>0.83000000000000007</v>
      </c>
      <c r="T115" s="28">
        <f t="shared" si="6"/>
        <v>18.795180722891565</v>
      </c>
      <c r="U115" s="28">
        <f t="shared" si="7"/>
        <v>484.56943500659042</v>
      </c>
    </row>
    <row r="116" spans="1:21" ht="23.25" customHeight="1" x14ac:dyDescent="0.2">
      <c r="A116" s="22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28"/>
      <c r="U116" s="28"/>
    </row>
    <row r="117" spans="1:21" ht="23.25" customHeight="1" x14ac:dyDescent="0.2">
      <c r="A117" s="22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28"/>
      <c r="U117" s="28"/>
    </row>
    <row r="118" spans="1:21" ht="23.25" customHeight="1" x14ac:dyDescent="0.2">
      <c r="A118" s="22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28"/>
      <c r="U118" s="28"/>
    </row>
    <row r="119" spans="1:21" ht="23.25" customHeight="1" x14ac:dyDescent="0.2">
      <c r="A119" s="22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28"/>
      <c r="U119" s="28"/>
    </row>
    <row r="120" spans="1:21" ht="23.25" customHeight="1" x14ac:dyDescent="0.2">
      <c r="A120" s="22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28"/>
      <c r="U120" s="28"/>
    </row>
    <row r="121" spans="1:21" ht="23.25" customHeight="1" x14ac:dyDescent="0.2">
      <c r="A121" s="22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28"/>
      <c r="U121" s="28"/>
    </row>
    <row r="122" spans="1:21" ht="23.25" customHeight="1" x14ac:dyDescent="0.2">
      <c r="A122" s="22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28"/>
      <c r="U122" s="28"/>
    </row>
    <row r="123" spans="1:21" ht="23.25" customHeight="1" x14ac:dyDescent="0.2">
      <c r="A123" s="22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28"/>
      <c r="U123" s="28"/>
    </row>
    <row r="124" spans="1:21" ht="23.25" customHeight="1" x14ac:dyDescent="0.2">
      <c r="A124" s="22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28"/>
      <c r="U124" s="28"/>
    </row>
    <row r="125" spans="1:21" ht="23.25" customHeight="1" x14ac:dyDescent="0.2">
      <c r="A125" s="22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28"/>
      <c r="U125" s="28"/>
    </row>
    <row r="126" spans="1:21" ht="23.25" customHeight="1" x14ac:dyDescent="0.2">
      <c r="A126" s="22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28"/>
      <c r="U126" s="28"/>
    </row>
    <row r="127" spans="1:21" ht="23.25" customHeight="1" x14ac:dyDescent="0.2">
      <c r="A127" s="22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28"/>
      <c r="U127" s="28"/>
    </row>
    <row r="128" spans="1:21" ht="23.25" customHeight="1" x14ac:dyDescent="0.2">
      <c r="A128" s="22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28"/>
      <c r="U128" s="28"/>
    </row>
    <row r="129" spans="1:21" ht="23.25" customHeight="1" x14ac:dyDescent="0.2">
      <c r="A129" s="22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28"/>
      <c r="U129" s="28"/>
    </row>
    <row r="130" spans="1:21" ht="23.25" customHeight="1" x14ac:dyDescent="0.2">
      <c r="A130" s="22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28"/>
      <c r="U130" s="28"/>
    </row>
    <row r="131" spans="1:21" ht="23.25" customHeight="1" x14ac:dyDescent="0.2">
      <c r="A131" s="22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28"/>
      <c r="U131" s="28"/>
    </row>
    <row r="132" spans="1:21" ht="23.25" customHeight="1" x14ac:dyDescent="0.2">
      <c r="A132" s="22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28"/>
      <c r="U132" s="28"/>
    </row>
    <row r="133" spans="1:21" ht="23.25" customHeight="1" x14ac:dyDescent="0.2">
      <c r="A133" s="22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28"/>
      <c r="U133" s="28"/>
    </row>
    <row r="134" spans="1:21" ht="23.25" customHeight="1" x14ac:dyDescent="0.2">
      <c r="A134" s="22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28"/>
      <c r="U134" s="28"/>
    </row>
    <row r="135" spans="1:21" ht="23.25" customHeight="1" x14ac:dyDescent="0.2">
      <c r="A135" s="22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28"/>
      <c r="U135" s="28"/>
    </row>
    <row r="136" spans="1:21" ht="23.25" customHeight="1" x14ac:dyDescent="0.2">
      <c r="A136" s="22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28"/>
      <c r="U136" s="28"/>
    </row>
    <row r="137" spans="1:21" ht="23.25" customHeight="1" x14ac:dyDescent="0.2">
      <c r="A137" s="22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28"/>
      <c r="U137" s="28"/>
    </row>
    <row r="138" spans="1:21" ht="23.25" customHeight="1" x14ac:dyDescent="0.2">
      <c r="A138" s="22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28"/>
      <c r="U138" s="28"/>
    </row>
    <row r="139" spans="1:21" ht="23.25" customHeight="1" x14ac:dyDescent="0.2">
      <c r="A139" s="22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28"/>
      <c r="U139" s="28"/>
    </row>
    <row r="140" spans="1:21" ht="23.25" customHeight="1" x14ac:dyDescent="0.2">
      <c r="A140" s="22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28"/>
      <c r="U140" s="28"/>
    </row>
    <row r="141" spans="1:21" ht="23.25" customHeight="1" x14ac:dyDescent="0.2">
      <c r="A141" s="22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28"/>
      <c r="U141" s="28"/>
    </row>
    <row r="142" spans="1:21" ht="23.25" customHeight="1" x14ac:dyDescent="0.2">
      <c r="A142" s="22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28"/>
      <c r="U142" s="28"/>
    </row>
    <row r="143" spans="1:21" ht="23.25" customHeight="1" x14ac:dyDescent="0.2">
      <c r="A143" s="22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28"/>
      <c r="U143" s="28"/>
    </row>
    <row r="144" spans="1:21" ht="23.25" customHeight="1" x14ac:dyDescent="0.2">
      <c r="A144" s="22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28"/>
      <c r="U144" s="28"/>
    </row>
    <row r="145" spans="1:21" ht="23.25" customHeight="1" x14ac:dyDescent="0.2">
      <c r="A145" s="22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28"/>
      <c r="U145" s="28"/>
    </row>
    <row r="146" spans="1:21" ht="23.25" customHeight="1" x14ac:dyDescent="0.2">
      <c r="A146" s="22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28"/>
      <c r="U146" s="28"/>
    </row>
    <row r="147" spans="1:21" ht="23.25" customHeight="1" x14ac:dyDescent="0.2">
      <c r="A147" s="22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28"/>
      <c r="U147" s="28"/>
    </row>
    <row r="148" spans="1:21" ht="23.25" customHeight="1" x14ac:dyDescent="0.2">
      <c r="A148" s="22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28"/>
      <c r="U148" s="28"/>
    </row>
    <row r="149" spans="1:21" ht="23.25" customHeight="1" x14ac:dyDescent="0.2">
      <c r="A149" s="22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28"/>
      <c r="U149" s="28"/>
    </row>
    <row r="150" spans="1:21" ht="23.25" customHeight="1" x14ac:dyDescent="0.2">
      <c r="A150" s="22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28"/>
      <c r="U150" s="28"/>
    </row>
    <row r="151" spans="1:21" ht="23.25" customHeight="1" x14ac:dyDescent="0.2">
      <c r="A151" s="22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28"/>
      <c r="U151" s="28"/>
    </row>
    <row r="152" spans="1:21" ht="23.25" customHeight="1" x14ac:dyDescent="0.2">
      <c r="A152" s="22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28"/>
      <c r="U152" s="28"/>
    </row>
    <row r="153" spans="1:21" ht="23.25" customHeight="1" x14ac:dyDescent="0.2">
      <c r="A153" s="22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28"/>
      <c r="U153" s="28"/>
    </row>
    <row r="154" spans="1:21" ht="23.25" customHeight="1" x14ac:dyDescent="0.2">
      <c r="A154" s="22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28"/>
      <c r="U154" s="28"/>
    </row>
    <row r="155" spans="1:21" ht="23.25" customHeight="1" x14ac:dyDescent="0.2">
      <c r="A155" s="22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28"/>
      <c r="U155" s="28"/>
    </row>
    <row r="156" spans="1:21" ht="23.25" customHeight="1" x14ac:dyDescent="0.2">
      <c r="A156" s="22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28"/>
      <c r="U156" s="28"/>
    </row>
    <row r="157" spans="1:21" ht="23.25" customHeight="1" x14ac:dyDescent="0.2">
      <c r="A157" s="22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28"/>
      <c r="U157" s="28"/>
    </row>
    <row r="158" spans="1:21" ht="23.25" customHeight="1" x14ac:dyDescent="0.2">
      <c r="A158" s="22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28"/>
      <c r="U158" s="28"/>
    </row>
    <row r="159" spans="1:21" ht="23.25" customHeight="1" x14ac:dyDescent="0.2">
      <c r="A159" s="22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28"/>
      <c r="U159" s="28"/>
    </row>
    <row r="160" spans="1:21" ht="23.25" customHeight="1" x14ac:dyDescent="0.2">
      <c r="A160" s="22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28"/>
      <c r="U160" s="28"/>
    </row>
    <row r="161" spans="1:21" ht="23.25" customHeight="1" x14ac:dyDescent="0.2">
      <c r="A161" s="22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28"/>
      <c r="U161" s="28"/>
    </row>
    <row r="162" spans="1:21" ht="23.25" customHeight="1" x14ac:dyDescent="0.2">
      <c r="A162" s="22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28"/>
      <c r="U162" s="28"/>
    </row>
    <row r="163" spans="1:21" ht="23.25" customHeight="1" x14ac:dyDescent="0.2">
      <c r="A163" s="22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28"/>
      <c r="U163" s="28"/>
    </row>
    <row r="164" spans="1:21" ht="23.25" customHeight="1" x14ac:dyDescent="0.2">
      <c r="A164" s="22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28"/>
      <c r="U164" s="28"/>
    </row>
    <row r="165" spans="1:21" ht="23.25" customHeight="1" x14ac:dyDescent="0.2">
      <c r="A165" s="22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28"/>
      <c r="U165" s="28"/>
    </row>
    <row r="166" spans="1:21" ht="23.25" customHeight="1" x14ac:dyDescent="0.2">
      <c r="A166" s="22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28"/>
      <c r="U166" s="28"/>
    </row>
    <row r="167" spans="1:21" ht="23.25" customHeight="1" x14ac:dyDescent="0.2">
      <c r="A167" s="22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28"/>
      <c r="U167" s="28"/>
    </row>
    <row r="168" spans="1:21" ht="23.25" customHeight="1" x14ac:dyDescent="0.2">
      <c r="A168" s="22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28"/>
      <c r="U168" s="28"/>
    </row>
    <row r="169" spans="1:21" ht="23.25" customHeight="1" x14ac:dyDescent="0.2">
      <c r="A169" s="22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28"/>
      <c r="U169" s="28"/>
    </row>
    <row r="170" spans="1:21" ht="23.25" customHeight="1" x14ac:dyDescent="0.2">
      <c r="A170" s="22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28"/>
      <c r="U170" s="28"/>
    </row>
    <row r="171" spans="1:21" ht="23.25" customHeight="1" x14ac:dyDescent="0.2">
      <c r="A171" s="22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28"/>
      <c r="U171" s="28"/>
    </row>
    <row r="172" spans="1:21" ht="23.25" customHeight="1" x14ac:dyDescent="0.2">
      <c r="A172" s="22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28"/>
      <c r="U172" s="28"/>
    </row>
    <row r="173" spans="1:21" ht="23.25" customHeight="1" x14ac:dyDescent="0.2">
      <c r="A173" s="22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28"/>
      <c r="U173" s="28"/>
    </row>
    <row r="174" spans="1:21" ht="23.25" customHeight="1" x14ac:dyDescent="0.2">
      <c r="A174" s="22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28"/>
      <c r="U174" s="28"/>
    </row>
    <row r="175" spans="1:21" ht="23.25" customHeight="1" x14ac:dyDescent="0.2">
      <c r="A175" s="22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28"/>
      <c r="U175" s="28"/>
    </row>
    <row r="176" spans="1:21" ht="23.25" customHeight="1" x14ac:dyDescent="0.2">
      <c r="A176" s="22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28"/>
      <c r="U176" s="28"/>
    </row>
    <row r="177" spans="1:21" ht="23.25" customHeight="1" x14ac:dyDescent="0.2">
      <c r="A177" s="22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28"/>
      <c r="U177" s="28"/>
    </row>
    <row r="178" spans="1:21" ht="23.25" customHeight="1" x14ac:dyDescent="0.2">
      <c r="A178" s="22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28"/>
      <c r="U178" s="28"/>
    </row>
    <row r="179" spans="1:21" ht="23.25" customHeight="1" x14ac:dyDescent="0.2">
      <c r="A179" s="22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28"/>
      <c r="U179" s="28"/>
    </row>
    <row r="180" spans="1:21" ht="23.25" customHeight="1" x14ac:dyDescent="0.2">
      <c r="A180" s="22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28"/>
      <c r="U180" s="28"/>
    </row>
    <row r="181" spans="1:21" ht="23.25" customHeight="1" x14ac:dyDescent="0.2">
      <c r="A181" s="22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28"/>
      <c r="U181" s="28"/>
    </row>
    <row r="182" spans="1:21" ht="23.25" customHeight="1" x14ac:dyDescent="0.2">
      <c r="A182" s="22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28"/>
      <c r="U182" s="28"/>
    </row>
    <row r="183" spans="1:21" ht="23.25" customHeight="1" x14ac:dyDescent="0.2">
      <c r="A183" s="22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28"/>
      <c r="U183" s="28"/>
    </row>
    <row r="184" spans="1:21" ht="23.25" customHeight="1" x14ac:dyDescent="0.2">
      <c r="A184" s="22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28"/>
      <c r="U184" s="28"/>
    </row>
    <row r="185" spans="1:21" ht="23.25" customHeight="1" x14ac:dyDescent="0.2">
      <c r="A185" s="22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28"/>
      <c r="U185" s="28"/>
    </row>
    <row r="186" spans="1:21" ht="23.25" customHeight="1" x14ac:dyDescent="0.2">
      <c r="A186" s="22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28"/>
      <c r="U186" s="28"/>
    </row>
    <row r="187" spans="1:21" ht="23.25" customHeight="1" x14ac:dyDescent="0.2">
      <c r="A187" s="22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28"/>
      <c r="U187" s="28"/>
    </row>
    <row r="188" spans="1:21" ht="23.25" customHeight="1" x14ac:dyDescent="0.2">
      <c r="A188" s="22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28"/>
      <c r="U188" s="28"/>
    </row>
    <row r="189" spans="1:21" ht="23.25" customHeight="1" x14ac:dyDescent="0.2">
      <c r="A189" s="22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28"/>
      <c r="U189" s="28"/>
    </row>
    <row r="190" spans="1:21" ht="23.25" customHeight="1" x14ac:dyDescent="0.2">
      <c r="A190" s="22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28"/>
      <c r="U190" s="28"/>
    </row>
    <row r="191" spans="1:21" ht="23.25" customHeight="1" x14ac:dyDescent="0.2">
      <c r="A191" s="22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28"/>
      <c r="U191" s="28"/>
    </row>
    <row r="192" spans="1:21" ht="23.25" customHeight="1" x14ac:dyDescent="0.2">
      <c r="A192" s="22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28"/>
      <c r="U192" s="28"/>
    </row>
    <row r="193" spans="1:21" ht="23.25" customHeight="1" x14ac:dyDescent="0.2">
      <c r="A193" s="22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28"/>
      <c r="U193" s="28"/>
    </row>
    <row r="194" spans="1:21" ht="23.25" customHeight="1" x14ac:dyDescent="0.2">
      <c r="A194" s="22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28"/>
      <c r="U194" s="28"/>
    </row>
    <row r="195" spans="1:21" ht="23.25" customHeight="1" x14ac:dyDescent="0.2">
      <c r="A195" s="22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28"/>
      <c r="U195" s="28"/>
    </row>
    <row r="196" spans="1:21" ht="23.25" customHeight="1" x14ac:dyDescent="0.2">
      <c r="A196" s="22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28"/>
      <c r="U196" s="28"/>
    </row>
    <row r="197" spans="1:21" ht="23.25" customHeight="1" x14ac:dyDescent="0.2">
      <c r="A197" s="22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28"/>
      <c r="U197" s="28"/>
    </row>
    <row r="198" spans="1:21" ht="23.25" customHeight="1" x14ac:dyDescent="0.2">
      <c r="A198" s="22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28"/>
      <c r="U198" s="28"/>
    </row>
    <row r="199" spans="1:21" ht="23.25" customHeight="1" x14ac:dyDescent="0.2">
      <c r="A199" s="22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28"/>
      <c r="U199" s="28"/>
    </row>
    <row r="200" spans="1:21" ht="23.25" customHeight="1" x14ac:dyDescent="0.2">
      <c r="A200" s="22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28"/>
      <c r="U200" s="28"/>
    </row>
    <row r="201" spans="1:21" ht="23.25" customHeight="1" x14ac:dyDescent="0.2">
      <c r="A201" s="22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28"/>
      <c r="U201" s="28"/>
    </row>
    <row r="202" spans="1:21" ht="23.25" customHeight="1" x14ac:dyDescent="0.2">
      <c r="A202" s="22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28"/>
      <c r="U202" s="28"/>
    </row>
    <row r="203" spans="1:21" ht="23.25" customHeight="1" x14ac:dyDescent="0.2">
      <c r="A203" s="22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28"/>
      <c r="U203" s="28"/>
    </row>
    <row r="204" spans="1:21" ht="23.25" customHeight="1" x14ac:dyDescent="0.2">
      <c r="A204" s="22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28"/>
      <c r="U204" s="28"/>
    </row>
    <row r="205" spans="1:21" ht="23.25" customHeight="1" x14ac:dyDescent="0.2">
      <c r="A205" s="22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28"/>
      <c r="U205" s="28"/>
    </row>
    <row r="206" spans="1:21" ht="23.25" customHeight="1" x14ac:dyDescent="0.2">
      <c r="A206" s="22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28"/>
      <c r="U206" s="28"/>
    </row>
    <row r="207" spans="1:21" ht="23.25" customHeight="1" x14ac:dyDescent="0.2">
      <c r="A207" s="22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28"/>
      <c r="U207" s="28"/>
    </row>
    <row r="208" spans="1:21" ht="23.25" customHeight="1" x14ac:dyDescent="0.2">
      <c r="A208" s="22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28"/>
      <c r="U208" s="28"/>
    </row>
    <row r="209" spans="1:21" ht="23.25" customHeight="1" x14ac:dyDescent="0.2">
      <c r="A209" s="22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28"/>
      <c r="U209" s="28"/>
    </row>
    <row r="210" spans="1:21" ht="23.25" customHeight="1" x14ac:dyDescent="0.2">
      <c r="A210" s="22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28"/>
      <c r="U210" s="28"/>
    </row>
    <row r="211" spans="1:21" ht="23.25" customHeight="1" x14ac:dyDescent="0.2">
      <c r="A211" s="22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28"/>
      <c r="U211" s="28"/>
    </row>
    <row r="212" spans="1:21" ht="23.25" customHeight="1" x14ac:dyDescent="0.2">
      <c r="A212" s="22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6"/>
      <c r="S212" s="16"/>
      <c r="T212" s="28"/>
      <c r="U212" s="28"/>
    </row>
    <row r="213" spans="1:21" ht="23.25" customHeight="1" x14ac:dyDescent="0.2">
      <c r="A213" s="22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28"/>
      <c r="U213" s="28"/>
    </row>
    <row r="214" spans="1:21" ht="23.25" customHeight="1" x14ac:dyDescent="0.2">
      <c r="A214" s="22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28"/>
      <c r="U214" s="28"/>
    </row>
    <row r="215" spans="1:21" ht="23.25" customHeight="1" x14ac:dyDescent="0.2">
      <c r="A215" s="22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28"/>
      <c r="U215" s="28"/>
    </row>
    <row r="216" spans="1:21" ht="23.25" customHeight="1" x14ac:dyDescent="0.2">
      <c r="A216" s="22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28"/>
      <c r="U216" s="28"/>
    </row>
    <row r="217" spans="1:21" ht="23.25" customHeight="1" x14ac:dyDescent="0.2">
      <c r="A217" s="22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28"/>
      <c r="U217" s="28"/>
    </row>
    <row r="218" spans="1:21" ht="23.25" customHeight="1" x14ac:dyDescent="0.2">
      <c r="A218" s="22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28"/>
      <c r="U218" s="28"/>
    </row>
    <row r="219" spans="1:21" ht="23.25" customHeight="1" x14ac:dyDescent="0.2">
      <c r="A219" s="22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28"/>
      <c r="U219" s="28"/>
    </row>
    <row r="220" spans="1:21" ht="23.25" customHeight="1" x14ac:dyDescent="0.2">
      <c r="A220" s="22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28"/>
      <c r="U220" s="28"/>
    </row>
    <row r="221" spans="1:21" ht="23.25" customHeight="1" x14ac:dyDescent="0.2">
      <c r="A221" s="22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28"/>
      <c r="U221" s="28"/>
    </row>
    <row r="222" spans="1:21" ht="23.25" customHeight="1" x14ac:dyDescent="0.2">
      <c r="A222" s="22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28"/>
      <c r="U222" s="28"/>
    </row>
    <row r="223" spans="1:21" ht="23.25" customHeight="1" x14ac:dyDescent="0.2">
      <c r="A223" s="22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28"/>
      <c r="U223" s="28"/>
    </row>
    <row r="224" spans="1:21" ht="23.25" customHeight="1" x14ac:dyDescent="0.2">
      <c r="A224" s="22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28"/>
      <c r="U224" s="28"/>
    </row>
    <row r="225" spans="1:21" ht="23.25" customHeight="1" x14ac:dyDescent="0.2">
      <c r="A225" s="22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28"/>
      <c r="U225" s="28"/>
    </row>
    <row r="226" spans="1:21" ht="23.25" customHeight="1" x14ac:dyDescent="0.2">
      <c r="A226" s="22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28"/>
      <c r="U226" s="28"/>
    </row>
    <row r="227" spans="1:21" ht="23.25" customHeight="1" x14ac:dyDescent="0.2">
      <c r="A227" s="22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28"/>
      <c r="U227" s="28"/>
    </row>
    <row r="228" spans="1:21" ht="23.25" customHeight="1" x14ac:dyDescent="0.2">
      <c r="A228" s="22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28"/>
      <c r="U228" s="28"/>
    </row>
    <row r="229" spans="1:21" ht="23.25" customHeight="1" x14ac:dyDescent="0.2">
      <c r="A229" s="22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28"/>
      <c r="U229" s="28"/>
    </row>
    <row r="230" spans="1:21" ht="23.25" customHeight="1" x14ac:dyDescent="0.2">
      <c r="A230" s="22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28"/>
      <c r="U230" s="28"/>
    </row>
    <row r="231" spans="1:21" ht="23.25" customHeight="1" x14ac:dyDescent="0.2">
      <c r="A231" s="22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28"/>
      <c r="U231" s="28"/>
    </row>
    <row r="232" spans="1:21" ht="23.25" customHeight="1" x14ac:dyDescent="0.2">
      <c r="A232" s="22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28"/>
      <c r="U232" s="28"/>
    </row>
    <row r="233" spans="1:21" ht="23.25" customHeight="1" x14ac:dyDescent="0.2">
      <c r="A233" s="22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28"/>
      <c r="U233" s="28"/>
    </row>
    <row r="234" spans="1:21" ht="23.25" customHeight="1" x14ac:dyDescent="0.2">
      <c r="A234" s="22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28"/>
      <c r="U234" s="28"/>
    </row>
    <row r="235" spans="1:21" ht="23.25" customHeight="1" x14ac:dyDescent="0.2">
      <c r="A235" s="22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28"/>
      <c r="U235" s="28"/>
    </row>
    <row r="236" spans="1:21" ht="23.25" customHeight="1" x14ac:dyDescent="0.2">
      <c r="A236" s="22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28"/>
      <c r="U236" s="28"/>
    </row>
    <row r="237" spans="1:21" ht="23.25" customHeight="1" x14ac:dyDescent="0.2">
      <c r="A237" s="22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28"/>
      <c r="U237" s="28"/>
    </row>
    <row r="238" spans="1:21" ht="23.25" customHeight="1" x14ac:dyDescent="0.2">
      <c r="A238" s="22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28"/>
      <c r="U238" s="28"/>
    </row>
    <row r="239" spans="1:21" ht="23.25" customHeight="1" x14ac:dyDescent="0.2">
      <c r="A239" s="22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28"/>
      <c r="U239" s="28"/>
    </row>
    <row r="240" spans="1:21" ht="23.25" customHeight="1" x14ac:dyDescent="0.2">
      <c r="A240" s="22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28"/>
      <c r="U240" s="28"/>
    </row>
    <row r="241" spans="1:21" ht="23.25" customHeight="1" x14ac:dyDescent="0.2">
      <c r="A241" s="22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28"/>
      <c r="U241" s="28"/>
    </row>
    <row r="242" spans="1:21" ht="23.25" customHeight="1" x14ac:dyDescent="0.2">
      <c r="A242" s="22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28"/>
      <c r="U242" s="28"/>
    </row>
    <row r="243" spans="1:21" ht="23.25" customHeight="1" x14ac:dyDescent="0.2">
      <c r="A243" s="22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28"/>
      <c r="U243" s="28"/>
    </row>
    <row r="244" spans="1:21" ht="23.25" customHeight="1" x14ac:dyDescent="0.2">
      <c r="A244" s="22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28"/>
      <c r="U244" s="28"/>
    </row>
    <row r="245" spans="1:21" ht="23.25" customHeight="1" x14ac:dyDescent="0.2">
      <c r="A245" s="22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28"/>
      <c r="U245" s="28"/>
    </row>
    <row r="246" spans="1:21" ht="23.25" customHeight="1" x14ac:dyDescent="0.2">
      <c r="A246" s="22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28"/>
      <c r="U246" s="28"/>
    </row>
    <row r="247" spans="1:21" ht="23.25" customHeight="1" x14ac:dyDescent="0.2">
      <c r="A247" s="22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28"/>
      <c r="U247" s="28"/>
    </row>
    <row r="248" spans="1:21" ht="23.25" customHeight="1" x14ac:dyDescent="0.2">
      <c r="A248" s="22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28"/>
      <c r="U248" s="28"/>
    </row>
    <row r="249" spans="1:21" ht="23.25" customHeight="1" x14ac:dyDescent="0.2">
      <c r="A249" s="22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28"/>
      <c r="U249" s="28"/>
    </row>
    <row r="250" spans="1:21" ht="23.25" customHeight="1" x14ac:dyDescent="0.2">
      <c r="A250" s="22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28"/>
      <c r="U250" s="28"/>
    </row>
    <row r="251" spans="1:21" ht="23.25" customHeight="1" x14ac:dyDescent="0.2">
      <c r="A251" s="22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28"/>
      <c r="U251" s="28"/>
    </row>
    <row r="252" spans="1:21" ht="23.25" customHeight="1" x14ac:dyDescent="0.2">
      <c r="A252" s="22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28"/>
      <c r="U252" s="28"/>
    </row>
    <row r="253" spans="1:21" ht="23.25" customHeight="1" x14ac:dyDescent="0.2">
      <c r="A253" s="22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28"/>
      <c r="U253" s="28"/>
    </row>
    <row r="254" spans="1:21" ht="23.25" customHeight="1" x14ac:dyDescent="0.2">
      <c r="A254" s="22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28"/>
      <c r="U254" s="28"/>
    </row>
    <row r="255" spans="1:21" ht="23.25" customHeight="1" x14ac:dyDescent="0.2">
      <c r="A255" s="22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28"/>
      <c r="U255" s="28"/>
    </row>
    <row r="256" spans="1:21" ht="23.25" customHeight="1" x14ac:dyDescent="0.2">
      <c r="A256" s="22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28"/>
      <c r="U256" s="28"/>
    </row>
    <row r="257" spans="1:21" ht="23.25" customHeight="1" x14ac:dyDescent="0.2">
      <c r="A257" s="22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28"/>
      <c r="U257" s="28"/>
    </row>
    <row r="258" spans="1:21" ht="23.25" customHeight="1" x14ac:dyDescent="0.2">
      <c r="A258" s="22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28"/>
      <c r="U258" s="28"/>
    </row>
    <row r="259" spans="1:21" ht="23.25" customHeight="1" x14ac:dyDescent="0.2">
      <c r="A259" s="22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28"/>
      <c r="U259" s="28"/>
    </row>
    <row r="260" spans="1:21" ht="23.25" customHeight="1" x14ac:dyDescent="0.2">
      <c r="A260" s="22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28"/>
      <c r="U260" s="28"/>
    </row>
    <row r="261" spans="1:21" ht="23.25" customHeight="1" x14ac:dyDescent="0.2">
      <c r="A261" s="22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28"/>
      <c r="U261" s="28"/>
    </row>
    <row r="262" spans="1:21" ht="23.25" customHeight="1" x14ac:dyDescent="0.2">
      <c r="A262" s="22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28"/>
      <c r="U262" s="28"/>
    </row>
    <row r="263" spans="1:21" ht="23.25" customHeight="1" x14ac:dyDescent="0.2">
      <c r="A263" s="22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28"/>
      <c r="U263" s="28"/>
    </row>
    <row r="264" spans="1:21" ht="23.25" customHeight="1" x14ac:dyDescent="0.2">
      <c r="A264" s="22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28"/>
      <c r="U264" s="28"/>
    </row>
    <row r="265" spans="1:21" ht="23.25" customHeight="1" x14ac:dyDescent="0.2">
      <c r="A265" s="22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28"/>
      <c r="U265" s="28"/>
    </row>
    <row r="266" spans="1:21" ht="23.25" customHeight="1" x14ac:dyDescent="0.2">
      <c r="A266" s="22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28"/>
      <c r="U266" s="28"/>
    </row>
    <row r="267" spans="1:21" ht="23.25" customHeight="1" x14ac:dyDescent="0.2">
      <c r="A267" s="22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28"/>
      <c r="U267" s="28"/>
    </row>
    <row r="268" spans="1:21" ht="23.25" customHeight="1" x14ac:dyDescent="0.2">
      <c r="A268" s="22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28"/>
      <c r="U268" s="28"/>
    </row>
    <row r="269" spans="1:21" ht="23.25" customHeight="1" x14ac:dyDescent="0.2">
      <c r="A269" s="22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28"/>
      <c r="U269" s="28"/>
    </row>
    <row r="270" spans="1:21" ht="23.25" customHeight="1" x14ac:dyDescent="0.2">
      <c r="A270" s="22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28"/>
      <c r="U270" s="28"/>
    </row>
    <row r="271" spans="1:21" ht="23.25" customHeight="1" x14ac:dyDescent="0.2">
      <c r="A271" s="22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28"/>
      <c r="U271" s="28"/>
    </row>
    <row r="272" spans="1:21" ht="23.25" customHeight="1" x14ac:dyDescent="0.2">
      <c r="A272" s="22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28"/>
      <c r="U272" s="28"/>
    </row>
    <row r="273" spans="1:21" ht="23.25" customHeight="1" x14ac:dyDescent="0.2">
      <c r="A273" s="22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28"/>
      <c r="U273" s="28"/>
    </row>
    <row r="274" spans="1:21" ht="23.25" customHeight="1" x14ac:dyDescent="0.2">
      <c r="A274" s="22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28"/>
      <c r="U274" s="28"/>
    </row>
    <row r="275" spans="1:21" ht="23.25" customHeight="1" x14ac:dyDescent="0.2">
      <c r="A275" s="22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28"/>
      <c r="U275" s="28"/>
    </row>
    <row r="276" spans="1:21" ht="23.25" customHeight="1" x14ac:dyDescent="0.2">
      <c r="A276" s="22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28"/>
      <c r="U276" s="28"/>
    </row>
    <row r="277" spans="1:21" ht="23.25" customHeight="1" x14ac:dyDescent="0.2">
      <c r="A277" s="22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28"/>
      <c r="U277" s="28"/>
    </row>
    <row r="278" spans="1:21" ht="23.25" customHeight="1" x14ac:dyDescent="0.2">
      <c r="A278" s="22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28"/>
      <c r="U278" s="28"/>
    </row>
    <row r="279" spans="1:21" ht="23.25" customHeight="1" x14ac:dyDescent="0.2">
      <c r="A279" s="22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28"/>
      <c r="U279" s="28"/>
    </row>
    <row r="280" spans="1:21" ht="23.25" customHeight="1" x14ac:dyDescent="0.2">
      <c r="A280" s="22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28"/>
      <c r="U280" s="28"/>
    </row>
    <row r="281" spans="1:21" ht="23.25" customHeight="1" x14ac:dyDescent="0.2">
      <c r="A281" s="22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28"/>
      <c r="U281" s="28"/>
    </row>
    <row r="282" spans="1:21" ht="23.25" customHeight="1" x14ac:dyDescent="0.2">
      <c r="A282" s="22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28"/>
      <c r="U282" s="28"/>
    </row>
    <row r="283" spans="1:21" ht="23.25" customHeight="1" x14ac:dyDescent="0.2">
      <c r="A283" s="22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28"/>
      <c r="U283" s="28"/>
    </row>
    <row r="284" spans="1:21" ht="23.25" customHeight="1" x14ac:dyDescent="0.2">
      <c r="A284" s="22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28"/>
      <c r="U284" s="28"/>
    </row>
    <row r="285" spans="1:21" ht="23.25" customHeight="1" x14ac:dyDescent="0.2">
      <c r="A285" s="22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28"/>
      <c r="U285" s="28"/>
    </row>
    <row r="286" spans="1:21" ht="23.25" customHeight="1" x14ac:dyDescent="0.2">
      <c r="A286" s="22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28"/>
      <c r="U286" s="28"/>
    </row>
    <row r="287" spans="1:21" ht="23.25" customHeight="1" x14ac:dyDescent="0.2">
      <c r="A287" s="22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28"/>
      <c r="U287" s="28"/>
    </row>
    <row r="288" spans="1:21" ht="23.25" customHeight="1" x14ac:dyDescent="0.2">
      <c r="A288" s="22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28"/>
      <c r="U288" s="28"/>
    </row>
    <row r="289" spans="1:21" ht="23.25" customHeight="1" x14ac:dyDescent="0.2">
      <c r="A289" s="22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28"/>
      <c r="U289" s="28"/>
    </row>
    <row r="290" spans="1:21" ht="23.25" customHeight="1" x14ac:dyDescent="0.2">
      <c r="A290" s="22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28"/>
      <c r="U290" s="28"/>
    </row>
    <row r="291" spans="1:21" ht="23.25" customHeight="1" x14ac:dyDescent="0.2">
      <c r="A291" s="22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28"/>
      <c r="U291" s="28"/>
    </row>
    <row r="292" spans="1:21" ht="23.25" customHeight="1" x14ac:dyDescent="0.2">
      <c r="A292" s="22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28"/>
      <c r="U292" s="28"/>
    </row>
    <row r="293" spans="1:21" ht="23.25" customHeight="1" x14ac:dyDescent="0.2">
      <c r="A293" s="22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28"/>
      <c r="U293" s="28"/>
    </row>
    <row r="294" spans="1:21" ht="23.25" customHeight="1" x14ac:dyDescent="0.2">
      <c r="A294" s="22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28"/>
      <c r="U294" s="28"/>
    </row>
    <row r="295" spans="1:21" ht="23.25" customHeight="1" x14ac:dyDescent="0.2">
      <c r="A295" s="22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28"/>
      <c r="U295" s="28"/>
    </row>
    <row r="296" spans="1:21" ht="23.25" customHeight="1" x14ac:dyDescent="0.2">
      <c r="A296" s="22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28"/>
      <c r="U296" s="28"/>
    </row>
    <row r="297" spans="1:21" ht="23.25" customHeight="1" x14ac:dyDescent="0.2">
      <c r="A297" s="22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28"/>
      <c r="U297" s="28"/>
    </row>
    <row r="298" spans="1:21" ht="23.25" customHeight="1" x14ac:dyDescent="0.2">
      <c r="A298" s="22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28"/>
      <c r="U298" s="28"/>
    </row>
    <row r="299" spans="1:21" ht="23.25" customHeight="1" x14ac:dyDescent="0.2">
      <c r="A299" s="22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28"/>
      <c r="U299" s="28"/>
    </row>
    <row r="300" spans="1:21" ht="23.25" customHeight="1" x14ac:dyDescent="0.2">
      <c r="A300" s="22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28"/>
      <c r="U300" s="28"/>
    </row>
    <row r="301" spans="1:21" ht="23.25" customHeight="1" x14ac:dyDescent="0.2">
      <c r="A301" s="22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28"/>
      <c r="U301" s="28"/>
    </row>
    <row r="302" spans="1:21" ht="23.25" customHeight="1" x14ac:dyDescent="0.2">
      <c r="A302" s="22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28"/>
      <c r="U302" s="28"/>
    </row>
    <row r="303" spans="1:21" ht="23.25" customHeight="1" x14ac:dyDescent="0.2">
      <c r="A303" s="22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28"/>
      <c r="U303" s="28"/>
    </row>
    <row r="304" spans="1:21" ht="23.25" customHeight="1" x14ac:dyDescent="0.2">
      <c r="A304" s="22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28"/>
      <c r="U304" s="28"/>
    </row>
    <row r="305" spans="1:21" ht="23.25" customHeight="1" x14ac:dyDescent="0.2">
      <c r="A305" s="22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28"/>
      <c r="U305" s="28"/>
    </row>
    <row r="306" spans="1:21" ht="23.25" customHeight="1" x14ac:dyDescent="0.2">
      <c r="A306" s="22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28"/>
      <c r="U306" s="28"/>
    </row>
    <row r="307" spans="1:21" ht="23.25" customHeight="1" x14ac:dyDescent="0.2">
      <c r="A307" s="22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28"/>
      <c r="U307" s="28"/>
    </row>
    <row r="308" spans="1:21" ht="23.25" customHeight="1" x14ac:dyDescent="0.2">
      <c r="A308" s="22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28"/>
      <c r="U308" s="28"/>
    </row>
    <row r="309" spans="1:21" ht="23.25" customHeight="1" x14ac:dyDescent="0.2">
      <c r="A309" s="22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28"/>
      <c r="U309" s="28"/>
    </row>
    <row r="310" spans="1:21" ht="23.25" customHeight="1" x14ac:dyDescent="0.2">
      <c r="A310" s="22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28"/>
      <c r="U310" s="28"/>
    </row>
    <row r="311" spans="1:21" ht="23.25" customHeight="1" x14ac:dyDescent="0.2">
      <c r="A311" s="22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28"/>
      <c r="U311" s="28"/>
    </row>
    <row r="312" spans="1:21" ht="23.25" customHeight="1" x14ac:dyDescent="0.2">
      <c r="A312" s="22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28"/>
      <c r="U312" s="28"/>
    </row>
    <row r="313" spans="1:21" ht="23.25" customHeight="1" x14ac:dyDescent="0.2">
      <c r="A313" s="22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28"/>
      <c r="U313" s="28"/>
    </row>
    <row r="314" spans="1:21" ht="23.25" customHeight="1" x14ac:dyDescent="0.2">
      <c r="A314" s="22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28"/>
      <c r="U314" s="28"/>
    </row>
    <row r="315" spans="1:21" ht="23.25" customHeight="1" x14ac:dyDescent="0.2">
      <c r="A315" s="22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28"/>
      <c r="U315" s="28"/>
    </row>
    <row r="316" spans="1:21" ht="23.25" customHeight="1" x14ac:dyDescent="0.2">
      <c r="A316" s="22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28"/>
      <c r="U316" s="28"/>
    </row>
    <row r="317" spans="1:21" ht="23.25" customHeight="1" x14ac:dyDescent="0.2">
      <c r="A317" s="22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28"/>
      <c r="U317" s="28"/>
    </row>
    <row r="318" spans="1:21" ht="23.25" customHeight="1" x14ac:dyDescent="0.2">
      <c r="A318" s="22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28"/>
      <c r="U318" s="28"/>
    </row>
    <row r="319" spans="1:21" ht="23.25" customHeight="1" x14ac:dyDescent="0.2">
      <c r="A319" s="22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28"/>
      <c r="U319" s="28"/>
    </row>
    <row r="320" spans="1:21" ht="23.25" customHeight="1" x14ac:dyDescent="0.2">
      <c r="A320" s="22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28"/>
      <c r="U320" s="28"/>
    </row>
    <row r="321" spans="1:21" ht="23.25" customHeight="1" x14ac:dyDescent="0.2">
      <c r="A321" s="22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28"/>
      <c r="U321" s="28"/>
    </row>
    <row r="322" spans="1:21" ht="23.25" customHeight="1" x14ac:dyDescent="0.2">
      <c r="A322" s="22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28"/>
      <c r="U322" s="28"/>
    </row>
    <row r="323" spans="1:21" ht="23.25" customHeight="1" x14ac:dyDescent="0.2">
      <c r="A323" s="22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28"/>
      <c r="U323" s="28"/>
    </row>
    <row r="324" spans="1:21" ht="23.25" customHeight="1" x14ac:dyDescent="0.2">
      <c r="A324" s="22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28"/>
      <c r="U324" s="28"/>
    </row>
    <row r="325" spans="1:21" ht="23.25" customHeight="1" x14ac:dyDescent="0.2">
      <c r="A325" s="22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28"/>
      <c r="U325" s="28"/>
    </row>
    <row r="326" spans="1:21" ht="23.25" customHeight="1" x14ac:dyDescent="0.2">
      <c r="A326" s="22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28"/>
      <c r="U326" s="28"/>
    </row>
    <row r="327" spans="1:21" ht="23.25" customHeight="1" x14ac:dyDescent="0.2">
      <c r="A327" s="22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28"/>
      <c r="U327" s="28"/>
    </row>
  </sheetData>
  <autoFilter ref="A1:U115">
    <sortState ref="A2:U115">
      <sortCondition descending="1" ref="U1:U115"/>
    </sortState>
  </autoFilter>
  <phoneticPr fontId="2" type="noConversion"/>
  <conditionalFormatting sqref="B1:B1048576">
    <cfRule type="containsText" dxfId="103" priority="1" operator="containsText" text="_up10">
      <formula>NOT(ISERROR(SEARCH("_up10",B1)))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heet7.updateIcons">
                <anchor moveWithCells="1" sizeWithCells="1">
                  <from>
                    <xdr:col>1</xdr:col>
                    <xdr:colOff>171450</xdr:colOff>
                    <xdr:row>0</xdr:row>
                    <xdr:rowOff>19050</xdr:rowOff>
                  </from>
                  <to>
                    <xdr:col>1</xdr:col>
                    <xdr:colOff>914400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2" operator="equal" id="{2E879B8B-7B1B-4785-A4F0-40364284B7B9}">
            <xm:f>附件!$K$10</xm:f>
            <x14:dxf>
              <fill>
                <gradientFill>
                  <stop position="0">
                    <color rgb="FF66FFFF"/>
                  </stop>
                  <stop position="1">
                    <color rgb="FFFF99FF"/>
                  </stop>
                </gradientFill>
              </fill>
            </x14:dxf>
          </x14:cfRule>
          <x14:cfRule type="cellIs" priority="23" operator="equal" id="{C5CDC57F-5C0B-4EF4-8865-4A834336B650}">
            <xm:f>附件!$K$6</xm:f>
            <x14:dxf>
              <fill>
                <patternFill>
                  <bgColor theme="2"/>
                </patternFill>
              </fill>
            </x14:dxf>
          </x14:cfRule>
          <x14:cfRule type="cellIs" priority="27" operator="equal" id="{60204DE9-6F49-4717-A060-4EFE1D2E6A82}">
            <xm:f>附件!$K$8</xm:f>
            <x14:dxf>
              <fill>
                <patternFill>
                  <bgColor rgb="FFCC99FF"/>
                </patternFill>
              </fill>
            </x14:dxf>
          </x14:cfRule>
          <x14:cfRule type="cellIs" priority="28" operator="equal" id="{7E60D24B-E5FC-496F-BE34-C17229E087E1}">
            <xm:f>附件!$K$9</xm:f>
            <x14:dxf>
              <fill>
                <patternFill>
                  <bgColor rgb="FFFFFF66"/>
                </patternFill>
              </fill>
            </x14:dxf>
          </x14:cfRule>
          <x14:cfRule type="cellIs" priority="29" operator="equal" id="{09CFFC46-9375-4C9A-B9DF-CB5D83678E48}">
            <xm:f>附件!$K$7</xm:f>
            <x14:dxf>
              <fill>
                <patternFill>
                  <bgColor theme="8" tint="0.59996337778862885"/>
                </patternFill>
              </fill>
            </x14:dxf>
          </x14:cfRule>
          <xm:sqref>C1:C243 C328:C1048576</xm:sqref>
        </x14:conditionalFormatting>
        <x14:conditionalFormatting xmlns:xm="http://schemas.microsoft.com/office/excel/2006/main">
          <x14:cfRule type="expression" priority="16" id="{0D1B7150-BB98-450D-9CE9-5F35B1D2765B}">
            <xm:f>C1=附件!$K$10</xm:f>
            <x14:dxf>
              <fill>
                <gradientFill>
                  <stop position="0">
                    <color rgb="FF66FFFF"/>
                  </stop>
                  <stop position="1">
                    <color rgb="FFFF99FF"/>
                  </stop>
                </gradientFill>
              </fill>
            </x14:dxf>
          </x14:cfRule>
          <x14:cfRule type="expression" priority="17" id="{109BADF0-9D99-41CF-B568-C9C0AA9089EB}">
            <xm:f>C1=附件!$K$9</xm:f>
            <x14:dxf>
              <fill>
                <patternFill>
                  <bgColor rgb="FFFFFF00"/>
                </patternFill>
              </fill>
            </x14:dxf>
          </x14:cfRule>
          <x14:cfRule type="expression" priority="18" id="{2CFA520F-10A0-49F2-8621-E3B4FFDCF279}">
            <xm:f>C1=附件!$K$7</xm:f>
            <x14:dxf>
              <fill>
                <patternFill>
                  <bgColor theme="4" tint="0.59996337778862885"/>
                </patternFill>
              </fill>
            </x14:dxf>
          </x14:cfRule>
          <x14:cfRule type="expression" priority="19" id="{42FD97CE-C6E1-4658-9DCF-3C0D28B2DF50}">
            <xm:f>C1=附件!$K$6</xm:f>
            <x14:dxf>
              <fill>
                <patternFill>
                  <bgColor theme="2"/>
                </patternFill>
              </fill>
            </x14:dxf>
          </x14:cfRule>
          <x14:cfRule type="expression" priority="20" id="{E9E3ED63-3290-4819-9906-9B9C0ECE1F71}">
            <xm:f>C1=附件!$K$8</xm:f>
            <x14:dxf>
              <fill>
                <patternFill>
                  <bgColor rgb="FFCC99FF"/>
                </patternFill>
              </fill>
            </x14:dxf>
          </x14:cfRule>
          <xm:sqref>A1:A243 A328:A1048576</xm:sqref>
        </x14:conditionalFormatting>
        <x14:conditionalFormatting xmlns:xm="http://schemas.microsoft.com/office/excel/2006/main">
          <x14:cfRule type="cellIs" priority="8" operator="equal" id="{2BBEC9B7-FC48-4709-95B8-271D020884AC}">
            <xm:f>附件!$K$10</xm:f>
            <x14:dxf>
              <fill>
                <gradientFill>
                  <stop position="0">
                    <color rgb="FF66FFFF"/>
                  </stop>
                  <stop position="1">
                    <color rgb="FFFF99FF"/>
                  </stop>
                </gradientFill>
              </fill>
            </x14:dxf>
          </x14:cfRule>
          <x14:cfRule type="cellIs" priority="9" operator="equal" id="{FE00C728-857C-4A6C-BA8B-B02312153276}">
            <xm:f>附件!$K$6</xm:f>
            <x14:dxf>
              <fill>
                <patternFill>
                  <bgColor theme="2"/>
                </patternFill>
              </fill>
            </x14:dxf>
          </x14:cfRule>
          <x14:cfRule type="cellIs" priority="13" operator="equal" id="{E306B679-F5CC-4BCC-87B1-75780583000A}">
            <xm:f>附件!$K$8</xm:f>
            <x14:dxf>
              <fill>
                <patternFill>
                  <bgColor rgb="FFCC99FF"/>
                </patternFill>
              </fill>
            </x14:dxf>
          </x14:cfRule>
          <x14:cfRule type="cellIs" priority="14" operator="equal" id="{227B7255-E6D4-417C-8D13-972BD17CE2F9}">
            <xm:f>附件!$K$9</xm:f>
            <x14:dxf>
              <fill>
                <patternFill>
                  <bgColor rgb="FFFFFF66"/>
                </patternFill>
              </fill>
            </x14:dxf>
          </x14:cfRule>
          <x14:cfRule type="cellIs" priority="15" operator="equal" id="{971FC9D7-BD8E-4F09-9D66-3139EFECFEE8}">
            <xm:f>附件!$K$7</xm:f>
            <x14:dxf>
              <fill>
                <patternFill>
                  <bgColor theme="8" tint="0.59996337778862885"/>
                </patternFill>
              </fill>
            </x14:dxf>
          </x14:cfRule>
          <xm:sqref>C244:C327</xm:sqref>
        </x14:conditionalFormatting>
        <x14:conditionalFormatting xmlns:xm="http://schemas.microsoft.com/office/excel/2006/main">
          <x14:cfRule type="expression" priority="2" id="{6FFC5235-440C-4812-9281-D132C6A9B13E}">
            <xm:f>C244=附件!$K$10</xm:f>
            <x14:dxf>
              <fill>
                <gradientFill>
                  <stop position="0">
                    <color rgb="FF66FFFF"/>
                  </stop>
                  <stop position="1">
                    <color rgb="FFFF99FF"/>
                  </stop>
                </gradientFill>
              </fill>
            </x14:dxf>
          </x14:cfRule>
          <x14:cfRule type="expression" priority="3" id="{E39FB6DC-961F-4E69-8469-816DE53D1B63}">
            <xm:f>C244=附件!$K$9</xm:f>
            <x14:dxf>
              <fill>
                <patternFill>
                  <bgColor rgb="FFFFFF00"/>
                </patternFill>
              </fill>
            </x14:dxf>
          </x14:cfRule>
          <x14:cfRule type="expression" priority="4" id="{4B1E6A61-2F75-42D2-BC5F-88BD5A903DD1}">
            <xm:f>C244=附件!$K$7</xm:f>
            <x14:dxf>
              <fill>
                <patternFill>
                  <bgColor theme="4" tint="0.59996337778862885"/>
                </patternFill>
              </fill>
            </x14:dxf>
          </x14:cfRule>
          <x14:cfRule type="expression" priority="5" id="{E8610D81-56ED-4876-84FB-0EFDAC65B240}">
            <xm:f>C244=附件!$K$6</xm:f>
            <x14:dxf>
              <fill>
                <patternFill>
                  <bgColor theme="2"/>
                </patternFill>
              </fill>
            </x14:dxf>
          </x14:cfRule>
          <x14:cfRule type="expression" priority="6" id="{2BA0011F-CB11-401B-802B-9D1AEAC9A6E3}">
            <xm:f>C244=附件!$K$8</xm:f>
            <x14:dxf>
              <fill>
                <patternFill>
                  <bgColor rgb="FFCC99FF"/>
                </patternFill>
              </fill>
            </x14:dxf>
          </x14:cfRule>
          <xm:sqref>A244:A327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/>
  <dimension ref="A1:AD327"/>
  <sheetViews>
    <sheetView workbookViewId="0">
      <pane xSplit="3" ySplit="1" topLeftCell="D2" activePane="bottomRight" state="frozen"/>
      <selection pane="topRight" activeCell="C1" sqref="C1"/>
      <selection pane="bottomLeft" activeCell="A2" sqref="A2"/>
      <selection pane="bottomRight" activeCell="O90" sqref="O90"/>
    </sheetView>
  </sheetViews>
  <sheetFormatPr defaultRowHeight="14.25" x14ac:dyDescent="0.2"/>
  <cols>
    <col min="1" max="1" width="3.875" style="30" customWidth="1"/>
    <col min="2" max="2" width="31.375" style="29" customWidth="1"/>
    <col min="3" max="3" width="7.25" style="1" customWidth="1"/>
    <col min="4" max="4" width="10.875" style="1" customWidth="1"/>
    <col min="5" max="5" width="6.25" style="1" customWidth="1"/>
    <col min="6" max="7" width="7.375" style="1" customWidth="1"/>
    <col min="8" max="8" width="4.5" style="1" customWidth="1"/>
    <col min="9" max="10" width="8.125" style="1" customWidth="1"/>
    <col min="11" max="11" width="6.25" style="1" customWidth="1"/>
    <col min="12" max="12" width="6.75" style="1" customWidth="1"/>
    <col min="13" max="16" width="6.25" style="1" customWidth="1"/>
    <col min="17" max="17" width="5" style="1" customWidth="1"/>
    <col min="18" max="18" width="6.875" style="1" customWidth="1"/>
    <col min="19" max="20" width="6" style="1" customWidth="1"/>
    <col min="21" max="23" width="4.25" style="1" customWidth="1"/>
    <col min="24" max="24" width="8.25" style="1" customWidth="1"/>
    <col min="25" max="26" width="7.875" style="1" customWidth="1"/>
    <col min="27" max="27" width="8.125" style="1" customWidth="1"/>
    <col min="28" max="28" width="8" style="1" customWidth="1"/>
    <col min="29" max="29" width="8.25" style="1" customWidth="1"/>
    <col min="30" max="16384" width="9" style="1"/>
  </cols>
  <sheetData>
    <row r="1" spans="1:30" s="100" customFormat="1" ht="41.25" customHeight="1" x14ac:dyDescent="0.2">
      <c r="A1" s="97" t="s">
        <v>12</v>
      </c>
      <c r="B1" s="27" t="s">
        <v>0</v>
      </c>
      <c r="C1" s="27" t="s">
        <v>903</v>
      </c>
      <c r="D1" s="98" t="s">
        <v>1362</v>
      </c>
      <c r="E1" s="27" t="s">
        <v>905</v>
      </c>
      <c r="F1" s="27" t="s">
        <v>3</v>
      </c>
      <c r="G1" s="27" t="s">
        <v>906</v>
      </c>
      <c r="H1" s="98" t="s">
        <v>1157</v>
      </c>
      <c r="I1" s="27" t="s">
        <v>907</v>
      </c>
      <c r="J1" s="27" t="s">
        <v>908</v>
      </c>
      <c r="K1" s="98" t="s">
        <v>159</v>
      </c>
      <c r="L1" s="98" t="s">
        <v>6</v>
      </c>
      <c r="M1" s="98" t="s">
        <v>1304</v>
      </c>
      <c r="N1" s="98" t="s">
        <v>1305</v>
      </c>
      <c r="O1" s="98" t="s">
        <v>1306</v>
      </c>
      <c r="P1" s="98" t="s">
        <v>5</v>
      </c>
      <c r="Q1" s="98" t="s">
        <v>1168</v>
      </c>
      <c r="R1" s="98" t="s">
        <v>910</v>
      </c>
      <c r="S1" s="99" t="s">
        <v>911</v>
      </c>
      <c r="T1" s="99" t="s">
        <v>994</v>
      </c>
      <c r="U1" s="99" t="s">
        <v>913</v>
      </c>
      <c r="V1" s="99" t="s">
        <v>914</v>
      </c>
      <c r="W1" s="99" t="s">
        <v>915</v>
      </c>
      <c r="X1" s="98" t="s">
        <v>1145</v>
      </c>
      <c r="Y1" s="98" t="s">
        <v>115</v>
      </c>
      <c r="Z1" s="98" t="s">
        <v>116</v>
      </c>
      <c r="AA1" s="99" t="s">
        <v>1364</v>
      </c>
      <c r="AB1" s="99" t="s">
        <v>1365</v>
      </c>
      <c r="AC1" s="99" t="s">
        <v>1366</v>
      </c>
      <c r="AD1" s="99" t="s">
        <v>1368</v>
      </c>
    </row>
    <row r="2" spans="1:30" ht="20.25" hidden="1" customHeight="1" x14ac:dyDescent="0.2">
      <c r="A2" s="22">
        <v>35300</v>
      </c>
      <c r="B2" s="29" t="s">
        <v>1317</v>
      </c>
      <c r="C2" s="1" t="s">
        <v>947</v>
      </c>
      <c r="D2" s="9" t="s">
        <v>1310</v>
      </c>
      <c r="E2" s="9">
        <v>13</v>
      </c>
      <c r="F2" s="9">
        <v>66</v>
      </c>
      <c r="G2" s="9">
        <v>206</v>
      </c>
      <c r="H2" s="9">
        <v>5</v>
      </c>
      <c r="I2" s="9">
        <v>40.770000000000003</v>
      </c>
      <c r="J2" s="9">
        <v>32.619999999999997</v>
      </c>
      <c r="K2" s="9">
        <v>70</v>
      </c>
      <c r="L2" s="9">
        <v>90</v>
      </c>
      <c r="M2" s="9">
        <v>60</v>
      </c>
      <c r="N2" s="9">
        <v>60</v>
      </c>
      <c r="O2" s="9">
        <v>20</v>
      </c>
      <c r="P2" s="9">
        <v>100</v>
      </c>
      <c r="Q2" s="9">
        <v>4</v>
      </c>
      <c r="R2" s="9" t="s">
        <v>65</v>
      </c>
      <c r="S2" s="9">
        <v>100</v>
      </c>
      <c r="T2" s="9">
        <v>118</v>
      </c>
      <c r="U2" s="9">
        <v>0.8</v>
      </c>
      <c r="V2" s="9">
        <v>1</v>
      </c>
      <c r="W2" s="9">
        <v>1.3</v>
      </c>
      <c r="X2" s="9" t="s">
        <v>1152</v>
      </c>
      <c r="Y2" s="10">
        <f>G2*H2/J2*T2/100</f>
        <v>37.259350091968116</v>
      </c>
      <c r="Z2" s="9">
        <f>G2*H2*T2/100</f>
        <v>1215.4000000000001</v>
      </c>
      <c r="AA2" s="96">
        <f>$Y2*U2</f>
        <v>29.807480073574496</v>
      </c>
      <c r="AB2" s="96">
        <f>$Y2*V2</f>
        <v>37.259350091968116</v>
      </c>
      <c r="AC2" s="96">
        <f>$Y2*W2</f>
        <v>48.437155119558554</v>
      </c>
      <c r="AD2" s="96">
        <f>(25/J2+1)*Z2</f>
        <v>2146.883752299203</v>
      </c>
    </row>
    <row r="3" spans="1:30" ht="20.25" hidden="1" customHeight="1" x14ac:dyDescent="0.2">
      <c r="A3" s="22">
        <v>25040</v>
      </c>
      <c r="B3" s="29" t="s">
        <v>1363</v>
      </c>
      <c r="C3" s="1" t="s">
        <v>923</v>
      </c>
      <c r="D3" s="9" t="s">
        <v>1310</v>
      </c>
      <c r="E3" s="9">
        <v>13</v>
      </c>
      <c r="F3" s="9">
        <v>62</v>
      </c>
      <c r="G3" s="9">
        <v>172</v>
      </c>
      <c r="H3" s="9">
        <v>5</v>
      </c>
      <c r="I3" s="9">
        <v>34.619999999999997</v>
      </c>
      <c r="J3" s="9">
        <v>28</v>
      </c>
      <c r="K3" s="9">
        <v>45</v>
      </c>
      <c r="L3" s="9">
        <v>-10</v>
      </c>
      <c r="M3" s="9">
        <v>60</v>
      </c>
      <c r="N3" s="9">
        <v>50</v>
      </c>
      <c r="O3" s="9">
        <v>20</v>
      </c>
      <c r="P3" s="9">
        <v>90</v>
      </c>
      <c r="Q3" s="9">
        <v>3.5</v>
      </c>
      <c r="R3" s="9" t="s">
        <v>65</v>
      </c>
      <c r="S3" s="9">
        <v>100</v>
      </c>
      <c r="T3" s="9">
        <v>118</v>
      </c>
      <c r="U3" s="9">
        <v>0.8</v>
      </c>
      <c r="V3" s="9">
        <v>1</v>
      </c>
      <c r="W3" s="9">
        <v>1.3</v>
      </c>
      <c r="X3" s="9" t="s">
        <v>1146</v>
      </c>
      <c r="Y3" s="10">
        <f>G3*H3/J3*T3/100</f>
        <v>36.24285714285714</v>
      </c>
      <c r="Z3" s="9">
        <f>G3*H3*T3/100</f>
        <v>1014.8</v>
      </c>
      <c r="AA3" s="96">
        <f>$Y3*U3</f>
        <v>28.994285714285713</v>
      </c>
      <c r="AB3" s="96">
        <f>$Y3*V3</f>
        <v>36.24285714285714</v>
      </c>
      <c r="AC3" s="96">
        <f>$Y3*W3</f>
        <v>47.115714285714283</v>
      </c>
      <c r="AD3" s="96">
        <f>(25/J3+1)*Z3</f>
        <v>1920.8714285714284</v>
      </c>
    </row>
    <row r="4" spans="1:30" ht="20.25" hidden="1" customHeight="1" x14ac:dyDescent="0.2">
      <c r="A4" s="22">
        <v>35260</v>
      </c>
      <c r="B4" s="29" t="s">
        <v>1344</v>
      </c>
      <c r="C4" s="1" t="s">
        <v>923</v>
      </c>
      <c r="D4" s="9" t="s">
        <v>1310</v>
      </c>
      <c r="E4" s="9">
        <v>13</v>
      </c>
      <c r="F4" s="9">
        <v>70</v>
      </c>
      <c r="G4" s="9">
        <v>210</v>
      </c>
      <c r="H4" s="9">
        <v>4</v>
      </c>
      <c r="I4" s="9">
        <v>35.46</v>
      </c>
      <c r="J4" s="9">
        <v>28.33</v>
      </c>
      <c r="K4" s="9">
        <v>45</v>
      </c>
      <c r="L4" s="9">
        <v>72</v>
      </c>
      <c r="M4" s="9">
        <v>60</v>
      </c>
      <c r="N4" s="9">
        <v>60</v>
      </c>
      <c r="O4" s="9">
        <v>20</v>
      </c>
      <c r="P4" s="9">
        <v>100</v>
      </c>
      <c r="Q4" s="9">
        <v>4</v>
      </c>
      <c r="R4" s="9" t="s">
        <v>65</v>
      </c>
      <c r="S4" s="9">
        <v>100</v>
      </c>
      <c r="T4" s="9">
        <v>118</v>
      </c>
      <c r="U4" s="9">
        <v>0.8</v>
      </c>
      <c r="V4" s="9">
        <v>1</v>
      </c>
      <c r="W4" s="9">
        <v>1.3</v>
      </c>
      <c r="X4" s="9" t="s">
        <v>1152</v>
      </c>
      <c r="Y4" s="10">
        <f>G4*H4/J4*T4/100</f>
        <v>34.987645605365337</v>
      </c>
      <c r="Z4" s="9">
        <f>G4*H4*T4/100</f>
        <v>991.2</v>
      </c>
      <c r="AA4" s="96">
        <f>$Y4*U4</f>
        <v>27.990116484292273</v>
      </c>
      <c r="AB4" s="96">
        <f>$Y4*V4</f>
        <v>34.987645605365337</v>
      </c>
      <c r="AC4" s="96">
        <f>$Y4*W4</f>
        <v>45.483939286974937</v>
      </c>
      <c r="AD4" s="96">
        <f>(25/J4+1)*Z4</f>
        <v>1865.8911401341338</v>
      </c>
    </row>
    <row r="5" spans="1:30" ht="20.25" hidden="1" customHeight="1" x14ac:dyDescent="0.2">
      <c r="A5" s="22">
        <v>15240</v>
      </c>
      <c r="B5" s="29" t="s">
        <v>1332</v>
      </c>
      <c r="C5" s="1" t="s">
        <v>923</v>
      </c>
      <c r="D5" s="9" t="s">
        <v>1310</v>
      </c>
      <c r="E5" s="9">
        <v>13</v>
      </c>
      <c r="F5" s="9">
        <v>60</v>
      </c>
      <c r="G5" s="9">
        <v>160</v>
      </c>
      <c r="H5" s="9">
        <v>5</v>
      </c>
      <c r="I5" s="9">
        <v>33.020000000000003</v>
      </c>
      <c r="J5" s="9">
        <v>26.4</v>
      </c>
      <c r="K5" s="9">
        <v>45</v>
      </c>
      <c r="L5" s="9">
        <v>90</v>
      </c>
      <c r="M5" s="9">
        <v>60</v>
      </c>
      <c r="N5" s="9">
        <v>50</v>
      </c>
      <c r="O5" s="9">
        <v>20</v>
      </c>
      <c r="P5" s="9">
        <v>90</v>
      </c>
      <c r="Q5" s="9">
        <v>3</v>
      </c>
      <c r="R5" s="9" t="s">
        <v>65</v>
      </c>
      <c r="S5" s="9">
        <v>100</v>
      </c>
      <c r="T5" s="9">
        <v>118</v>
      </c>
      <c r="U5" s="9">
        <v>0.8</v>
      </c>
      <c r="V5" s="9">
        <v>1</v>
      </c>
      <c r="W5" s="9">
        <v>1.3</v>
      </c>
      <c r="X5" s="9" t="s">
        <v>1147</v>
      </c>
      <c r="Y5" s="10">
        <f>G5*H5/J5*T5/100</f>
        <v>35.757575757575758</v>
      </c>
      <c r="Z5" s="9">
        <f>G5*H5*T5/100</f>
        <v>944</v>
      </c>
      <c r="AA5" s="96">
        <f>$Y5*U5</f>
        <v>28.606060606060609</v>
      </c>
      <c r="AB5" s="96">
        <f>$Y5*V5</f>
        <v>35.757575757575758</v>
      </c>
      <c r="AC5" s="96">
        <f>$Y5*W5</f>
        <v>46.484848484848484</v>
      </c>
      <c r="AD5" s="96">
        <f>(25/J5+1)*Z5</f>
        <v>1837.939393939394</v>
      </c>
    </row>
    <row r="6" spans="1:30" ht="20.25" hidden="1" customHeight="1" x14ac:dyDescent="0.2">
      <c r="A6" s="22">
        <v>35200</v>
      </c>
      <c r="B6" s="29" t="s">
        <v>182</v>
      </c>
      <c r="C6" s="1" t="s">
        <v>923</v>
      </c>
      <c r="D6" s="9" t="s">
        <v>1310</v>
      </c>
      <c r="E6" s="9">
        <v>13</v>
      </c>
      <c r="F6" s="9">
        <v>66</v>
      </c>
      <c r="G6" s="9">
        <v>206</v>
      </c>
      <c r="H6" s="9">
        <v>4</v>
      </c>
      <c r="I6" s="9">
        <v>35.67</v>
      </c>
      <c r="J6" s="9">
        <v>28.54</v>
      </c>
      <c r="K6" s="9">
        <v>45</v>
      </c>
      <c r="L6" s="9">
        <v>72</v>
      </c>
      <c r="M6" s="9">
        <v>60</v>
      </c>
      <c r="N6" s="9">
        <v>60</v>
      </c>
      <c r="O6" s="9">
        <v>20</v>
      </c>
      <c r="P6" s="9">
        <v>100</v>
      </c>
      <c r="Q6" s="9">
        <v>4</v>
      </c>
      <c r="R6" s="9" t="s">
        <v>65</v>
      </c>
      <c r="S6" s="9">
        <v>100</v>
      </c>
      <c r="T6" s="9">
        <v>118</v>
      </c>
      <c r="U6" s="9">
        <v>0.8</v>
      </c>
      <c r="V6" s="9">
        <v>1</v>
      </c>
      <c r="W6" s="9">
        <v>1.3</v>
      </c>
      <c r="X6" s="9" t="s">
        <v>1152</v>
      </c>
      <c r="Y6" s="10">
        <f>G6*H6/J6*T6/100</f>
        <v>34.068675543097406</v>
      </c>
      <c r="Z6" s="9">
        <f>G6*H6*T6/100</f>
        <v>972.32</v>
      </c>
      <c r="AA6" s="96">
        <f>$Y6*U6</f>
        <v>27.254940434477927</v>
      </c>
      <c r="AB6" s="96">
        <f>$Y6*V6</f>
        <v>34.068675543097406</v>
      </c>
      <c r="AC6" s="96">
        <f>$Y6*W6</f>
        <v>44.28927820602663</v>
      </c>
      <c r="AD6" s="96">
        <f>(25/J6+1)*Z6</f>
        <v>1824.0368885774353</v>
      </c>
    </row>
    <row r="7" spans="1:30" ht="20.25" hidden="1" customHeight="1" x14ac:dyDescent="0.2">
      <c r="A7" s="22">
        <v>35300</v>
      </c>
      <c r="B7" s="29" t="s">
        <v>1318</v>
      </c>
      <c r="C7" s="1" t="s">
        <v>947</v>
      </c>
      <c r="D7" s="9" t="s">
        <v>1310</v>
      </c>
      <c r="E7" s="9">
        <v>13</v>
      </c>
      <c r="F7" s="9">
        <v>66</v>
      </c>
      <c r="G7" s="9">
        <v>206</v>
      </c>
      <c r="H7" s="9">
        <v>5</v>
      </c>
      <c r="I7" s="9">
        <v>40.770000000000003</v>
      </c>
      <c r="J7" s="9">
        <v>32.619999999999997</v>
      </c>
      <c r="K7" s="9">
        <v>70</v>
      </c>
      <c r="L7" s="9">
        <v>90</v>
      </c>
      <c r="M7" s="9">
        <v>60</v>
      </c>
      <c r="N7" s="9">
        <v>60</v>
      </c>
      <c r="O7" s="9">
        <v>20</v>
      </c>
      <c r="P7" s="9">
        <v>100</v>
      </c>
      <c r="Q7" s="9">
        <v>4</v>
      </c>
      <c r="R7" s="9" t="s">
        <v>65</v>
      </c>
      <c r="S7" s="9">
        <v>100</v>
      </c>
      <c r="T7" s="9">
        <v>100</v>
      </c>
      <c r="U7" s="9">
        <v>0.8</v>
      </c>
      <c r="V7" s="9">
        <v>1</v>
      </c>
      <c r="W7" s="9">
        <v>1.3</v>
      </c>
      <c r="X7" s="9" t="s">
        <v>1152</v>
      </c>
      <c r="Y7" s="10">
        <f>G7*H7/J7*T7/100</f>
        <v>31.575720416922135</v>
      </c>
      <c r="Z7" s="9">
        <f>G7*H7*T7/100</f>
        <v>1030</v>
      </c>
      <c r="AA7" s="96">
        <f>$Y7*U7</f>
        <v>25.26057633353771</v>
      </c>
      <c r="AB7" s="96">
        <f>$Y7*V7</f>
        <v>31.575720416922135</v>
      </c>
      <c r="AC7" s="96">
        <f>$Y7*W7</f>
        <v>41.048436541998775</v>
      </c>
      <c r="AD7" s="96">
        <f>(25/J7+1)*Z7</f>
        <v>1819.3930104230533</v>
      </c>
    </row>
    <row r="8" spans="1:30" ht="20.25" hidden="1" customHeight="1" x14ac:dyDescent="0.2">
      <c r="A8" s="22">
        <v>5200</v>
      </c>
      <c r="B8" s="29" t="s">
        <v>1367</v>
      </c>
      <c r="C8" s="1" t="s">
        <v>923</v>
      </c>
      <c r="D8" s="9" t="s">
        <v>1310</v>
      </c>
      <c r="E8" s="9">
        <v>13</v>
      </c>
      <c r="F8" s="9">
        <v>56</v>
      </c>
      <c r="G8" s="9">
        <v>156</v>
      </c>
      <c r="H8" s="9">
        <v>5</v>
      </c>
      <c r="I8" s="9">
        <v>33.049999999999997</v>
      </c>
      <c r="J8" s="9">
        <v>26.44</v>
      </c>
      <c r="K8" s="9">
        <v>45</v>
      </c>
      <c r="L8" s="9">
        <v>90</v>
      </c>
      <c r="M8" s="9">
        <v>60</v>
      </c>
      <c r="N8" s="9">
        <v>50</v>
      </c>
      <c r="O8" s="9">
        <v>20</v>
      </c>
      <c r="P8" s="9">
        <v>90</v>
      </c>
      <c r="Q8" s="9">
        <v>3</v>
      </c>
      <c r="R8" s="9" t="s">
        <v>65</v>
      </c>
      <c r="S8" s="9">
        <v>100</v>
      </c>
      <c r="T8" s="9">
        <v>118</v>
      </c>
      <c r="U8" s="9">
        <v>0.8</v>
      </c>
      <c r="V8" s="9">
        <v>1</v>
      </c>
      <c r="W8" s="9">
        <v>1.3</v>
      </c>
      <c r="X8" s="9"/>
      <c r="Y8" s="10">
        <f>G8*H8/J8*T8/100</f>
        <v>34.810892586989411</v>
      </c>
      <c r="Z8" s="9">
        <f>G8*H8*T8/100</f>
        <v>920.4</v>
      </c>
      <c r="AA8" s="96">
        <f>$Y8*U8</f>
        <v>27.84871406959153</v>
      </c>
      <c r="AB8" s="96">
        <f>$Y8*V8</f>
        <v>34.810892586989411</v>
      </c>
      <c r="AC8" s="96">
        <f>$Y8*W8</f>
        <v>45.254160363086235</v>
      </c>
      <c r="AD8" s="96">
        <f>(25/J8+1)*Z8</f>
        <v>1790.6723146747352</v>
      </c>
    </row>
    <row r="9" spans="1:30" ht="20.25" hidden="1" customHeight="1" x14ac:dyDescent="0.2">
      <c r="A9" s="22">
        <v>25040</v>
      </c>
      <c r="B9" s="29" t="s">
        <v>1339</v>
      </c>
      <c r="C9" s="1" t="s">
        <v>923</v>
      </c>
      <c r="D9" s="9" t="s">
        <v>1310</v>
      </c>
      <c r="E9" s="9">
        <v>13</v>
      </c>
      <c r="F9" s="9">
        <v>62</v>
      </c>
      <c r="G9" s="9">
        <v>172</v>
      </c>
      <c r="H9" s="9">
        <v>5</v>
      </c>
      <c r="I9" s="9">
        <v>34.619999999999997</v>
      </c>
      <c r="J9" s="9">
        <v>28</v>
      </c>
      <c r="K9" s="9">
        <v>45</v>
      </c>
      <c r="L9" s="9">
        <v>-10</v>
      </c>
      <c r="M9" s="9">
        <v>60</v>
      </c>
      <c r="N9" s="9">
        <v>50</v>
      </c>
      <c r="O9" s="9">
        <v>20</v>
      </c>
      <c r="P9" s="9">
        <v>90</v>
      </c>
      <c r="Q9" s="9">
        <v>3.5</v>
      </c>
      <c r="R9" s="9" t="s">
        <v>65</v>
      </c>
      <c r="S9" s="9">
        <v>100</v>
      </c>
      <c r="T9" s="9">
        <v>100</v>
      </c>
      <c r="U9" s="9">
        <v>0.8</v>
      </c>
      <c r="V9" s="9">
        <v>1</v>
      </c>
      <c r="W9" s="9">
        <v>1.3</v>
      </c>
      <c r="X9" s="9" t="s">
        <v>1146</v>
      </c>
      <c r="Y9" s="10">
        <f>G9*H9/J9*T9/100</f>
        <v>30.714285714285715</v>
      </c>
      <c r="Z9" s="9">
        <f>G9*H9*T9/100</f>
        <v>860</v>
      </c>
      <c r="AA9" s="96">
        <f>$Y9*U9</f>
        <v>24.571428571428573</v>
      </c>
      <c r="AB9" s="96">
        <f>$Y9*V9</f>
        <v>30.714285714285715</v>
      </c>
      <c r="AC9" s="96">
        <f>$Y9*W9</f>
        <v>39.928571428571431</v>
      </c>
      <c r="AD9" s="96">
        <f>(25/J9+1)*Z9</f>
        <v>1627.8571428571429</v>
      </c>
    </row>
    <row r="10" spans="1:30" ht="20.25" hidden="1" customHeight="1" x14ac:dyDescent="0.2">
      <c r="A10" s="22">
        <v>45200</v>
      </c>
      <c r="B10" s="29" t="s">
        <v>170</v>
      </c>
      <c r="C10" s="1" t="s">
        <v>947</v>
      </c>
      <c r="D10" s="9" t="s">
        <v>1310</v>
      </c>
      <c r="E10" s="9">
        <v>13</v>
      </c>
      <c r="F10" s="9">
        <v>70</v>
      </c>
      <c r="G10" s="9">
        <v>145</v>
      </c>
      <c r="H10" s="9">
        <v>5</v>
      </c>
      <c r="I10" s="9">
        <v>36.71</v>
      </c>
      <c r="J10" s="9">
        <v>29.4</v>
      </c>
      <c r="K10" s="9">
        <v>70</v>
      </c>
      <c r="L10" s="9">
        <v>90</v>
      </c>
      <c r="M10" s="9">
        <v>60</v>
      </c>
      <c r="N10" s="9">
        <v>52</v>
      </c>
      <c r="O10" s="9">
        <v>20</v>
      </c>
      <c r="P10" s="9">
        <v>90</v>
      </c>
      <c r="Q10" s="9">
        <v>2</v>
      </c>
      <c r="R10" s="9" t="s">
        <v>160</v>
      </c>
      <c r="S10" s="9">
        <v>100</v>
      </c>
      <c r="T10" s="9">
        <v>118</v>
      </c>
      <c r="U10" s="9">
        <v>0.8</v>
      </c>
      <c r="V10" s="9">
        <v>1</v>
      </c>
      <c r="W10" s="9">
        <v>1.3</v>
      </c>
      <c r="X10" s="9" t="s">
        <v>1151</v>
      </c>
      <c r="Y10" s="10">
        <f>G10*H10/J10*T10/100</f>
        <v>29.098639455782319</v>
      </c>
      <c r="Z10" s="9">
        <f>G10*H10*T10/100</f>
        <v>855.5</v>
      </c>
      <c r="AA10" s="96">
        <f>$Y10*U10</f>
        <v>23.278911564625858</v>
      </c>
      <c r="AB10" s="96">
        <f>$Y10*V10</f>
        <v>29.098639455782319</v>
      </c>
      <c r="AC10" s="96">
        <f>$Y10*W10</f>
        <v>37.828231292517017</v>
      </c>
      <c r="AD10" s="96">
        <f>(25/J10+1)*Z10</f>
        <v>1582.9659863945578</v>
      </c>
    </row>
    <row r="11" spans="1:30" ht="20.25" hidden="1" customHeight="1" x14ac:dyDescent="0.2">
      <c r="A11" s="22">
        <v>35260</v>
      </c>
      <c r="B11" s="29" t="s">
        <v>1345</v>
      </c>
      <c r="C11" s="1" t="s">
        <v>923</v>
      </c>
      <c r="D11" s="9" t="s">
        <v>1310</v>
      </c>
      <c r="E11" s="9">
        <v>13</v>
      </c>
      <c r="F11" s="9">
        <v>70</v>
      </c>
      <c r="G11" s="9">
        <v>210</v>
      </c>
      <c r="H11" s="9">
        <v>4</v>
      </c>
      <c r="I11" s="9">
        <v>35.46</v>
      </c>
      <c r="J11" s="9">
        <v>28.33</v>
      </c>
      <c r="K11" s="9">
        <v>45</v>
      </c>
      <c r="L11" s="9">
        <v>72</v>
      </c>
      <c r="M11" s="9">
        <v>60</v>
      </c>
      <c r="N11" s="9">
        <v>60</v>
      </c>
      <c r="O11" s="9">
        <v>20</v>
      </c>
      <c r="P11" s="9">
        <v>100</v>
      </c>
      <c r="Q11" s="9">
        <v>4</v>
      </c>
      <c r="R11" s="9" t="s">
        <v>65</v>
      </c>
      <c r="S11" s="9">
        <v>100</v>
      </c>
      <c r="T11" s="9">
        <v>100</v>
      </c>
      <c r="U11" s="9">
        <v>0.8</v>
      </c>
      <c r="V11" s="9">
        <v>1</v>
      </c>
      <c r="W11" s="9">
        <v>1.3</v>
      </c>
      <c r="X11" s="9" t="s">
        <v>1152</v>
      </c>
      <c r="Y11" s="10">
        <f>G11*H11/J11*T11/100</f>
        <v>29.650547123190965</v>
      </c>
      <c r="Z11" s="9">
        <f>G11*H11*T11/100</f>
        <v>840</v>
      </c>
      <c r="AA11" s="96">
        <f>$Y11*U11</f>
        <v>23.720437698552772</v>
      </c>
      <c r="AB11" s="96">
        <f>$Y11*V11</f>
        <v>29.650547123190965</v>
      </c>
      <c r="AC11" s="96">
        <f>$Y11*W11</f>
        <v>38.545711260148252</v>
      </c>
      <c r="AD11" s="96">
        <f>(25/J11+1)*Z11</f>
        <v>1581.2636780797743</v>
      </c>
    </row>
    <row r="12" spans="1:30" ht="20.25" hidden="1" customHeight="1" x14ac:dyDescent="0.2">
      <c r="A12" s="22">
        <v>15240</v>
      </c>
      <c r="B12" s="29" t="s">
        <v>1333</v>
      </c>
      <c r="C12" s="1" t="s">
        <v>923</v>
      </c>
      <c r="D12" s="9" t="s">
        <v>1310</v>
      </c>
      <c r="E12" s="9">
        <v>13</v>
      </c>
      <c r="F12" s="9">
        <v>60</v>
      </c>
      <c r="G12" s="9">
        <v>160</v>
      </c>
      <c r="H12" s="9">
        <v>5</v>
      </c>
      <c r="I12" s="9">
        <v>33.020000000000003</v>
      </c>
      <c r="J12" s="9">
        <v>26.4</v>
      </c>
      <c r="K12" s="9">
        <v>45</v>
      </c>
      <c r="L12" s="9">
        <v>90</v>
      </c>
      <c r="M12" s="9">
        <v>60</v>
      </c>
      <c r="N12" s="9">
        <v>50</v>
      </c>
      <c r="O12" s="9">
        <v>20</v>
      </c>
      <c r="P12" s="9">
        <v>90</v>
      </c>
      <c r="Q12" s="9">
        <v>3</v>
      </c>
      <c r="R12" s="9" t="s">
        <v>65</v>
      </c>
      <c r="S12" s="9">
        <v>100</v>
      </c>
      <c r="T12" s="9">
        <v>100</v>
      </c>
      <c r="U12" s="9">
        <v>0.8</v>
      </c>
      <c r="V12" s="9">
        <v>1</v>
      </c>
      <c r="W12" s="9">
        <v>1.3</v>
      </c>
      <c r="X12" s="9" t="s">
        <v>1147</v>
      </c>
      <c r="Y12" s="10">
        <f>G12*H12/J12*T12/100</f>
        <v>30.303030303030305</v>
      </c>
      <c r="Z12" s="9">
        <f>G12*H12*T12/100</f>
        <v>800</v>
      </c>
      <c r="AA12" s="96">
        <f>$Y12*U12</f>
        <v>24.242424242424246</v>
      </c>
      <c r="AB12" s="96">
        <f>$Y12*V12</f>
        <v>30.303030303030305</v>
      </c>
      <c r="AC12" s="96">
        <f>$Y12*W12</f>
        <v>39.393939393939398</v>
      </c>
      <c r="AD12" s="96">
        <f>(25/J12+1)*Z12</f>
        <v>1557.5757575757575</v>
      </c>
    </row>
    <row r="13" spans="1:30" ht="20.25" hidden="1" customHeight="1" x14ac:dyDescent="0.2">
      <c r="A13" s="22">
        <v>35200</v>
      </c>
      <c r="B13" s="29" t="s">
        <v>1357</v>
      </c>
      <c r="C13" s="1" t="s">
        <v>923</v>
      </c>
      <c r="D13" s="9" t="s">
        <v>1310</v>
      </c>
      <c r="E13" s="9">
        <v>13</v>
      </c>
      <c r="F13" s="9">
        <v>66</v>
      </c>
      <c r="G13" s="9">
        <v>206</v>
      </c>
      <c r="H13" s="9">
        <v>4</v>
      </c>
      <c r="I13" s="9">
        <v>35.67</v>
      </c>
      <c r="J13" s="9">
        <v>28.54</v>
      </c>
      <c r="K13" s="9">
        <v>45</v>
      </c>
      <c r="L13" s="9">
        <v>72</v>
      </c>
      <c r="M13" s="9">
        <v>60</v>
      </c>
      <c r="N13" s="9">
        <v>60</v>
      </c>
      <c r="O13" s="9">
        <v>20</v>
      </c>
      <c r="P13" s="9">
        <v>100</v>
      </c>
      <c r="Q13" s="9">
        <v>4</v>
      </c>
      <c r="R13" s="9" t="s">
        <v>65</v>
      </c>
      <c r="S13" s="9">
        <v>100</v>
      </c>
      <c r="T13" s="9">
        <v>100</v>
      </c>
      <c r="U13" s="9">
        <v>0.8</v>
      </c>
      <c r="V13" s="9">
        <v>1</v>
      </c>
      <c r="W13" s="9">
        <v>1.3</v>
      </c>
      <c r="X13" s="9" t="s">
        <v>1152</v>
      </c>
      <c r="Y13" s="10">
        <f>G13*H13/J13*T13/100</f>
        <v>28.871758934828314</v>
      </c>
      <c r="Z13" s="9">
        <f>G13*H13*T13/100</f>
        <v>824</v>
      </c>
      <c r="AA13" s="96">
        <f>$Y13*U13</f>
        <v>23.097407147862654</v>
      </c>
      <c r="AB13" s="96">
        <f>$Y13*V13</f>
        <v>28.871758934828314</v>
      </c>
      <c r="AC13" s="96">
        <f>$Y13*W13</f>
        <v>37.533286615276808</v>
      </c>
      <c r="AD13" s="96">
        <f>(25/J13+1)*Z13</f>
        <v>1545.7939733707078</v>
      </c>
    </row>
    <row r="14" spans="1:30" ht="20.25" hidden="1" customHeight="1" x14ac:dyDescent="0.2">
      <c r="A14" s="22">
        <v>35300</v>
      </c>
      <c r="B14" s="29" t="s">
        <v>1316</v>
      </c>
      <c r="C14" s="1" t="s">
        <v>923</v>
      </c>
      <c r="D14" s="9" t="s">
        <v>1310</v>
      </c>
      <c r="E14" s="9">
        <v>10</v>
      </c>
      <c r="F14" s="9">
        <v>58</v>
      </c>
      <c r="G14" s="9">
        <v>178</v>
      </c>
      <c r="H14" s="9">
        <v>5</v>
      </c>
      <c r="I14" s="9">
        <v>42.91</v>
      </c>
      <c r="J14" s="9">
        <v>34.32</v>
      </c>
      <c r="K14" s="9">
        <v>45</v>
      </c>
      <c r="L14" s="9">
        <v>90</v>
      </c>
      <c r="M14" s="9">
        <v>60</v>
      </c>
      <c r="N14" s="9">
        <v>60</v>
      </c>
      <c r="O14" s="9">
        <v>20</v>
      </c>
      <c r="P14" s="9">
        <v>100</v>
      </c>
      <c r="Q14" s="9">
        <v>4</v>
      </c>
      <c r="R14" s="9" t="s">
        <v>65</v>
      </c>
      <c r="S14" s="9">
        <v>100</v>
      </c>
      <c r="T14" s="9">
        <v>100</v>
      </c>
      <c r="U14" s="9">
        <v>0.8</v>
      </c>
      <c r="V14" s="9">
        <v>1</v>
      </c>
      <c r="W14" s="9">
        <v>1.3</v>
      </c>
      <c r="X14" s="9" t="s">
        <v>1152</v>
      </c>
      <c r="Y14" s="10">
        <f>G14*H14/J14*T14/100</f>
        <v>25.932400932400935</v>
      </c>
      <c r="Z14" s="9">
        <f>G14*H14*T14/100</f>
        <v>890</v>
      </c>
      <c r="AA14" s="96">
        <f>$Y14*U14</f>
        <v>20.745920745920749</v>
      </c>
      <c r="AB14" s="96">
        <f>$Y14*V14</f>
        <v>25.932400932400935</v>
      </c>
      <c r="AC14" s="96">
        <f>$Y14*W14</f>
        <v>33.712121212121218</v>
      </c>
      <c r="AD14" s="96">
        <f>(25/J14+1)*Z14</f>
        <v>1538.3100233100233</v>
      </c>
    </row>
    <row r="15" spans="1:30" ht="20.25" hidden="1" customHeight="1" x14ac:dyDescent="0.2">
      <c r="A15" s="22">
        <v>5200</v>
      </c>
      <c r="B15" s="29" t="s">
        <v>1336</v>
      </c>
      <c r="C15" s="1" t="s">
        <v>923</v>
      </c>
      <c r="D15" s="9" t="s">
        <v>1310</v>
      </c>
      <c r="E15" s="9">
        <v>13</v>
      </c>
      <c r="F15" s="9">
        <v>56</v>
      </c>
      <c r="G15" s="9">
        <v>156</v>
      </c>
      <c r="H15" s="9">
        <v>5</v>
      </c>
      <c r="I15" s="9">
        <v>33.049999999999997</v>
      </c>
      <c r="J15" s="9">
        <v>26.44</v>
      </c>
      <c r="K15" s="9">
        <v>45</v>
      </c>
      <c r="L15" s="9">
        <v>90</v>
      </c>
      <c r="M15" s="9">
        <v>60</v>
      </c>
      <c r="N15" s="9">
        <v>50</v>
      </c>
      <c r="O15" s="9">
        <v>20</v>
      </c>
      <c r="P15" s="9">
        <v>90</v>
      </c>
      <c r="Q15" s="9">
        <v>3</v>
      </c>
      <c r="R15" s="9" t="s">
        <v>65</v>
      </c>
      <c r="S15" s="9">
        <v>100</v>
      </c>
      <c r="T15" s="9">
        <v>100</v>
      </c>
      <c r="U15" s="9">
        <v>0.8</v>
      </c>
      <c r="V15" s="9">
        <v>1</v>
      </c>
      <c r="W15" s="9">
        <v>1.3</v>
      </c>
      <c r="X15" s="9"/>
      <c r="Y15" s="10">
        <f>G15*H15/J15*T15/100</f>
        <v>29.500756429652039</v>
      </c>
      <c r="Z15" s="9">
        <f>G15*H15*T15/100</f>
        <v>780</v>
      </c>
      <c r="AA15" s="96">
        <f>$Y15*U15</f>
        <v>23.600605143721634</v>
      </c>
      <c r="AB15" s="96">
        <f>$Y15*V15</f>
        <v>29.500756429652039</v>
      </c>
      <c r="AC15" s="96">
        <f>$Y15*W15</f>
        <v>38.350983358547651</v>
      </c>
      <c r="AD15" s="96">
        <f>(25/J15+1)*Z15</f>
        <v>1517.5189107413009</v>
      </c>
    </row>
    <row r="16" spans="1:30" ht="20.25" hidden="1" customHeight="1" x14ac:dyDescent="0.2">
      <c r="A16" s="22">
        <v>25020</v>
      </c>
      <c r="B16" s="29" t="s">
        <v>1334</v>
      </c>
      <c r="C16" s="1" t="s">
        <v>921</v>
      </c>
      <c r="D16" s="9" t="s">
        <v>1310</v>
      </c>
      <c r="E16" s="9">
        <v>11</v>
      </c>
      <c r="F16" s="9">
        <v>62</v>
      </c>
      <c r="G16" s="9">
        <v>172</v>
      </c>
      <c r="H16" s="9">
        <v>4</v>
      </c>
      <c r="I16" s="9">
        <v>30.48</v>
      </c>
      <c r="J16" s="9">
        <v>24.7</v>
      </c>
      <c r="K16" s="9">
        <v>25</v>
      </c>
      <c r="L16" s="9">
        <v>-8</v>
      </c>
      <c r="M16" s="9">
        <v>60</v>
      </c>
      <c r="N16" s="9">
        <v>50</v>
      </c>
      <c r="O16" s="9">
        <v>20</v>
      </c>
      <c r="P16" s="9">
        <v>90</v>
      </c>
      <c r="Q16" s="9">
        <v>3.5</v>
      </c>
      <c r="R16" s="9" t="s">
        <v>65</v>
      </c>
      <c r="S16" s="9">
        <v>100</v>
      </c>
      <c r="T16" s="9">
        <v>104</v>
      </c>
      <c r="U16" s="9">
        <v>0.8</v>
      </c>
      <c r="V16" s="9">
        <v>1</v>
      </c>
      <c r="W16" s="9">
        <v>1.3</v>
      </c>
      <c r="X16" s="9" t="s">
        <v>1146</v>
      </c>
      <c r="Y16" s="10">
        <f>G16*H16/J16*T16/100</f>
        <v>28.96842105263158</v>
      </c>
      <c r="Z16" s="9">
        <f>G16*H16*T16/100</f>
        <v>715.52</v>
      </c>
      <c r="AA16" s="96">
        <f>$Y16*U16</f>
        <v>23.174736842105265</v>
      </c>
      <c r="AB16" s="96">
        <f>$Y16*V16</f>
        <v>28.96842105263158</v>
      </c>
      <c r="AC16" s="96">
        <f>$Y16*W16</f>
        <v>37.658947368421053</v>
      </c>
      <c r="AD16" s="96">
        <f>(25/J16+1)*Z16</f>
        <v>1439.7305263157893</v>
      </c>
    </row>
    <row r="17" spans="1:30" ht="20.25" hidden="1" customHeight="1" x14ac:dyDescent="0.2">
      <c r="A17" s="22">
        <v>15220</v>
      </c>
      <c r="B17" s="29" t="s">
        <v>1327</v>
      </c>
      <c r="C17" s="1" t="s">
        <v>921</v>
      </c>
      <c r="D17" s="9" t="s">
        <v>1310</v>
      </c>
      <c r="E17" s="9">
        <v>11</v>
      </c>
      <c r="F17" s="9">
        <v>60</v>
      </c>
      <c r="G17" s="9">
        <v>160</v>
      </c>
      <c r="H17" s="9">
        <v>4</v>
      </c>
      <c r="I17" s="9">
        <v>28.72</v>
      </c>
      <c r="J17" s="9">
        <v>22.94</v>
      </c>
      <c r="K17" s="9">
        <v>25</v>
      </c>
      <c r="L17" s="9">
        <v>72</v>
      </c>
      <c r="M17" s="9">
        <v>60</v>
      </c>
      <c r="N17" s="9">
        <v>50</v>
      </c>
      <c r="O17" s="9">
        <v>20</v>
      </c>
      <c r="P17" s="9">
        <v>90</v>
      </c>
      <c r="Q17" s="9">
        <v>3</v>
      </c>
      <c r="R17" s="9" t="s">
        <v>65</v>
      </c>
      <c r="S17" s="9">
        <v>100</v>
      </c>
      <c r="T17" s="9">
        <v>104</v>
      </c>
      <c r="U17" s="9">
        <v>0.8</v>
      </c>
      <c r="V17" s="9">
        <v>1</v>
      </c>
      <c r="W17" s="9">
        <v>1.3</v>
      </c>
      <c r="X17" s="9" t="s">
        <v>1147</v>
      </c>
      <c r="Y17" s="10">
        <f>G17*H17/J17*T17/100</f>
        <v>29.014821272885786</v>
      </c>
      <c r="Z17" s="9">
        <f>G17*H17*T17/100</f>
        <v>665.6</v>
      </c>
      <c r="AA17" s="96">
        <f>$Y17*U17</f>
        <v>23.211857018308631</v>
      </c>
      <c r="AB17" s="96">
        <f>$Y17*V17</f>
        <v>29.014821272885786</v>
      </c>
      <c r="AC17" s="96">
        <f>$Y17*W17</f>
        <v>37.719267654751526</v>
      </c>
      <c r="AD17" s="96">
        <f>(25/J17+1)*Z17</f>
        <v>1390.9705318221447</v>
      </c>
    </row>
    <row r="18" spans="1:30" ht="20.25" hidden="1" customHeight="1" x14ac:dyDescent="0.2">
      <c r="A18" s="22">
        <v>25020</v>
      </c>
      <c r="B18" s="29" t="s">
        <v>1335</v>
      </c>
      <c r="C18" s="1" t="s">
        <v>921</v>
      </c>
      <c r="D18" s="9" t="s">
        <v>1310</v>
      </c>
      <c r="E18" s="9">
        <v>11</v>
      </c>
      <c r="F18" s="9">
        <v>62</v>
      </c>
      <c r="G18" s="9">
        <v>172</v>
      </c>
      <c r="H18" s="9">
        <v>4</v>
      </c>
      <c r="I18" s="9">
        <v>30.48</v>
      </c>
      <c r="J18" s="9">
        <v>24.7</v>
      </c>
      <c r="K18" s="9">
        <v>25</v>
      </c>
      <c r="L18" s="9">
        <v>-8</v>
      </c>
      <c r="M18" s="9">
        <v>60</v>
      </c>
      <c r="N18" s="9">
        <v>50</v>
      </c>
      <c r="O18" s="9">
        <v>20</v>
      </c>
      <c r="P18" s="9">
        <v>90</v>
      </c>
      <c r="Q18" s="9">
        <v>3.5</v>
      </c>
      <c r="R18" s="9" t="s">
        <v>65</v>
      </c>
      <c r="S18" s="9">
        <v>100</v>
      </c>
      <c r="T18" s="9">
        <v>100</v>
      </c>
      <c r="U18" s="9">
        <v>0.8</v>
      </c>
      <c r="V18" s="9">
        <v>1</v>
      </c>
      <c r="W18" s="9">
        <v>1.3</v>
      </c>
      <c r="X18" s="9" t="s">
        <v>1146</v>
      </c>
      <c r="Y18" s="10">
        <f>G18*H18/J18*T18/100</f>
        <v>27.854251012145752</v>
      </c>
      <c r="Z18" s="9">
        <f>G18*H18*T18/100</f>
        <v>688</v>
      </c>
      <c r="AA18" s="96">
        <f>$Y18*U18</f>
        <v>22.283400809716603</v>
      </c>
      <c r="AB18" s="96">
        <f>$Y18*V18</f>
        <v>27.854251012145752</v>
      </c>
      <c r="AC18" s="96">
        <f>$Y18*W18</f>
        <v>36.21052631578948</v>
      </c>
      <c r="AD18" s="96">
        <f>(25/J18+1)*Z18</f>
        <v>1384.3562753036438</v>
      </c>
    </row>
    <row r="19" spans="1:30" ht="20.25" hidden="1" customHeight="1" x14ac:dyDescent="0.2">
      <c r="A19" s="22">
        <v>45100</v>
      </c>
      <c r="B19" s="29" t="s">
        <v>177</v>
      </c>
      <c r="C19" s="1" t="s">
        <v>923</v>
      </c>
      <c r="D19" s="9" t="s">
        <v>1310</v>
      </c>
      <c r="E19" s="9">
        <v>13</v>
      </c>
      <c r="F19" s="9">
        <v>70</v>
      </c>
      <c r="G19" s="9">
        <v>145</v>
      </c>
      <c r="H19" s="9">
        <v>4</v>
      </c>
      <c r="I19" s="9">
        <v>32.119999999999997</v>
      </c>
      <c r="J19" s="9">
        <v>25.47</v>
      </c>
      <c r="K19" s="9">
        <v>45</v>
      </c>
      <c r="L19" s="9">
        <v>72</v>
      </c>
      <c r="M19" s="9">
        <v>60</v>
      </c>
      <c r="N19" s="9">
        <v>52</v>
      </c>
      <c r="O19" s="9">
        <v>20</v>
      </c>
      <c r="P19" s="9">
        <v>90</v>
      </c>
      <c r="Q19" s="9">
        <v>2</v>
      </c>
      <c r="R19" s="9" t="s">
        <v>160</v>
      </c>
      <c r="S19" s="9">
        <v>100</v>
      </c>
      <c r="T19" s="9">
        <v>118</v>
      </c>
      <c r="U19" s="9">
        <v>0.8</v>
      </c>
      <c r="V19" s="9">
        <v>1</v>
      </c>
      <c r="W19" s="9">
        <v>1.3</v>
      </c>
      <c r="X19" s="9" t="s">
        <v>1151</v>
      </c>
      <c r="Y19" s="10">
        <f>G19*H19/J19*T19/100</f>
        <v>26.870828425598742</v>
      </c>
      <c r="Z19" s="9">
        <f>G19*H19*T19/100</f>
        <v>684.4</v>
      </c>
      <c r="AA19" s="96">
        <f>$Y19*U19</f>
        <v>21.496662740478996</v>
      </c>
      <c r="AB19" s="96">
        <f>$Y19*V19</f>
        <v>26.870828425598742</v>
      </c>
      <c r="AC19" s="96">
        <f>$Y19*W19</f>
        <v>34.932076953278369</v>
      </c>
      <c r="AD19" s="96">
        <f>(25/J19+1)*Z19</f>
        <v>1356.1707106399685</v>
      </c>
    </row>
    <row r="20" spans="1:30" ht="20.25" hidden="1" customHeight="1" x14ac:dyDescent="0.2">
      <c r="A20" s="22">
        <v>35160</v>
      </c>
      <c r="B20" s="29" t="s">
        <v>1360</v>
      </c>
      <c r="C20" s="1" t="s">
        <v>921</v>
      </c>
      <c r="D20" s="9" t="s">
        <v>1310</v>
      </c>
      <c r="E20" s="9">
        <v>11</v>
      </c>
      <c r="F20" s="9">
        <v>70</v>
      </c>
      <c r="G20" s="9">
        <v>210</v>
      </c>
      <c r="H20" s="9">
        <v>3</v>
      </c>
      <c r="I20" s="9">
        <v>29.52</v>
      </c>
      <c r="J20" s="9">
        <v>23.41</v>
      </c>
      <c r="K20" s="9">
        <v>25</v>
      </c>
      <c r="L20" s="9">
        <v>60</v>
      </c>
      <c r="M20" s="9">
        <v>60</v>
      </c>
      <c r="N20" s="9">
        <v>60</v>
      </c>
      <c r="O20" s="9">
        <v>20</v>
      </c>
      <c r="P20" s="9">
        <v>100</v>
      </c>
      <c r="Q20" s="9">
        <v>4</v>
      </c>
      <c r="R20" s="9" t="s">
        <v>65</v>
      </c>
      <c r="S20" s="9">
        <v>100</v>
      </c>
      <c r="T20" s="9">
        <v>104</v>
      </c>
      <c r="U20" s="9">
        <v>0.8</v>
      </c>
      <c r="V20" s="9">
        <v>1</v>
      </c>
      <c r="W20" s="9">
        <v>1.3</v>
      </c>
      <c r="X20" s="9" t="s">
        <v>1152</v>
      </c>
      <c r="Y20" s="10">
        <f>G20*H20/J20*T20/100</f>
        <v>27.988039299444679</v>
      </c>
      <c r="Z20" s="9">
        <f>G20*H20*T20/100</f>
        <v>655.20000000000005</v>
      </c>
      <c r="AA20" s="96">
        <f>$Y20*U20</f>
        <v>22.390431439555744</v>
      </c>
      <c r="AB20" s="96">
        <f>$Y20*V20</f>
        <v>27.988039299444679</v>
      </c>
      <c r="AC20" s="96">
        <f>$Y20*W20</f>
        <v>36.384451089278087</v>
      </c>
      <c r="AD20" s="96">
        <f>(25/J20+1)*Z20</f>
        <v>1354.9009824861171</v>
      </c>
    </row>
    <row r="21" spans="1:30" ht="20.25" hidden="1" customHeight="1" x14ac:dyDescent="0.2">
      <c r="A21" s="22">
        <v>5100</v>
      </c>
      <c r="B21" s="29" t="s">
        <v>179</v>
      </c>
      <c r="C21" s="1" t="s">
        <v>921</v>
      </c>
      <c r="D21" s="9" t="s">
        <v>1310</v>
      </c>
      <c r="E21" s="9">
        <v>11</v>
      </c>
      <c r="F21" s="9">
        <v>56</v>
      </c>
      <c r="G21" s="9">
        <v>156</v>
      </c>
      <c r="H21" s="9">
        <v>4</v>
      </c>
      <c r="I21" s="9">
        <v>28.92</v>
      </c>
      <c r="J21" s="9">
        <v>23.14</v>
      </c>
      <c r="K21" s="9">
        <v>25</v>
      </c>
      <c r="L21" s="9">
        <v>72</v>
      </c>
      <c r="M21" s="9">
        <v>60</v>
      </c>
      <c r="N21" s="9">
        <v>50</v>
      </c>
      <c r="O21" s="9">
        <v>20</v>
      </c>
      <c r="P21" s="9">
        <v>90</v>
      </c>
      <c r="Q21" s="9">
        <v>3</v>
      </c>
      <c r="R21" s="9" t="s">
        <v>65</v>
      </c>
      <c r="S21" s="9">
        <v>100</v>
      </c>
      <c r="T21" s="9">
        <v>104</v>
      </c>
      <c r="U21" s="9">
        <v>0.8</v>
      </c>
      <c r="V21" s="9">
        <v>1</v>
      </c>
      <c r="W21" s="9">
        <v>1.3</v>
      </c>
      <c r="X21" s="9"/>
      <c r="Y21" s="10">
        <f>G21*H21/J21*T21/100</f>
        <v>28.044943820224717</v>
      </c>
      <c r="Z21" s="9">
        <f>G21*H21*T21/100</f>
        <v>648.96</v>
      </c>
      <c r="AA21" s="96">
        <f>$Y21*U21</f>
        <v>22.435955056179775</v>
      </c>
      <c r="AB21" s="96">
        <f>$Y21*V21</f>
        <v>28.044943820224717</v>
      </c>
      <c r="AC21" s="96">
        <f>$Y21*W21</f>
        <v>36.45842696629213</v>
      </c>
      <c r="AD21" s="96">
        <f>(25/J21+1)*Z21</f>
        <v>1350.0835955056182</v>
      </c>
    </row>
    <row r="22" spans="1:30" ht="20.25" hidden="1" customHeight="1" x14ac:dyDescent="0.2">
      <c r="A22" s="22">
        <v>45200</v>
      </c>
      <c r="B22" s="29" t="s">
        <v>1338</v>
      </c>
      <c r="C22" s="1" t="s">
        <v>947</v>
      </c>
      <c r="D22" s="9" t="s">
        <v>1310</v>
      </c>
      <c r="E22" s="9">
        <v>13</v>
      </c>
      <c r="F22" s="9">
        <v>70</v>
      </c>
      <c r="G22" s="9">
        <v>145</v>
      </c>
      <c r="H22" s="9">
        <v>5</v>
      </c>
      <c r="I22" s="9">
        <v>36.71</v>
      </c>
      <c r="J22" s="9">
        <v>29.4</v>
      </c>
      <c r="K22" s="9">
        <v>70</v>
      </c>
      <c r="L22" s="9">
        <v>90</v>
      </c>
      <c r="M22" s="9">
        <v>60</v>
      </c>
      <c r="N22" s="9">
        <v>52</v>
      </c>
      <c r="O22" s="9">
        <v>20</v>
      </c>
      <c r="P22" s="9">
        <v>90</v>
      </c>
      <c r="Q22" s="9">
        <v>2</v>
      </c>
      <c r="R22" s="9" t="s">
        <v>160</v>
      </c>
      <c r="S22" s="9">
        <v>100</v>
      </c>
      <c r="T22" s="9">
        <v>100</v>
      </c>
      <c r="U22" s="9">
        <v>0.8</v>
      </c>
      <c r="V22" s="9">
        <v>1</v>
      </c>
      <c r="W22" s="9">
        <v>1.3</v>
      </c>
      <c r="X22" s="9" t="s">
        <v>1151</v>
      </c>
      <c r="Y22" s="10">
        <f>G22*H22/J22*T22/100</f>
        <v>24.659863945578238</v>
      </c>
      <c r="Z22" s="9">
        <f>G22*H22*T22/100</f>
        <v>725</v>
      </c>
      <c r="AA22" s="96">
        <f>$Y22*U22</f>
        <v>19.72789115646259</v>
      </c>
      <c r="AB22" s="96">
        <f>$Y22*V22</f>
        <v>24.659863945578238</v>
      </c>
      <c r="AC22" s="96">
        <f>$Y22*W22</f>
        <v>32.057823129251709</v>
      </c>
      <c r="AD22" s="96">
        <f>(25/J22+1)*Z22</f>
        <v>1341.4965986394559</v>
      </c>
    </row>
    <row r="23" spans="1:30" ht="20.25" hidden="1" customHeight="1" x14ac:dyDescent="0.2">
      <c r="A23" s="22">
        <v>15220</v>
      </c>
      <c r="B23" s="29" t="s">
        <v>1328</v>
      </c>
      <c r="C23" s="1" t="s">
        <v>921</v>
      </c>
      <c r="D23" s="9" t="s">
        <v>1310</v>
      </c>
      <c r="E23" s="9">
        <v>11</v>
      </c>
      <c r="F23" s="9">
        <v>60</v>
      </c>
      <c r="G23" s="9">
        <v>160</v>
      </c>
      <c r="H23" s="9">
        <v>4</v>
      </c>
      <c r="I23" s="9">
        <v>28.72</v>
      </c>
      <c r="J23" s="9">
        <v>22.94</v>
      </c>
      <c r="K23" s="9">
        <v>25</v>
      </c>
      <c r="L23" s="9">
        <v>72</v>
      </c>
      <c r="M23" s="9">
        <v>60</v>
      </c>
      <c r="N23" s="9">
        <v>50</v>
      </c>
      <c r="O23" s="9">
        <v>20</v>
      </c>
      <c r="P23" s="9">
        <v>90</v>
      </c>
      <c r="Q23" s="9">
        <v>3</v>
      </c>
      <c r="R23" s="9" t="s">
        <v>65</v>
      </c>
      <c r="S23" s="9">
        <v>100</v>
      </c>
      <c r="T23" s="9">
        <v>100</v>
      </c>
      <c r="U23" s="9">
        <v>0.8</v>
      </c>
      <c r="V23" s="9">
        <v>1</v>
      </c>
      <c r="W23" s="9">
        <v>1.3</v>
      </c>
      <c r="X23" s="9" t="s">
        <v>1147</v>
      </c>
      <c r="Y23" s="10">
        <f>G23*H23/J23*T23/100</f>
        <v>27.898866608544026</v>
      </c>
      <c r="Z23" s="9">
        <f>G23*H23*T23/100</f>
        <v>640</v>
      </c>
      <c r="AA23" s="96">
        <f>$Y23*U23</f>
        <v>22.319093286835223</v>
      </c>
      <c r="AB23" s="96">
        <f>$Y23*V23</f>
        <v>27.898866608544026</v>
      </c>
      <c r="AC23" s="96">
        <f>$Y23*W23</f>
        <v>36.268526591107232</v>
      </c>
      <c r="AD23" s="96">
        <f>(25/J23+1)*Z23</f>
        <v>1337.4716652136008</v>
      </c>
    </row>
    <row r="24" spans="1:30" ht="20.25" hidden="1" customHeight="1" x14ac:dyDescent="0.2">
      <c r="A24" s="22">
        <v>5200</v>
      </c>
      <c r="B24" s="29" t="s">
        <v>172</v>
      </c>
      <c r="C24" s="1" t="s">
        <v>921</v>
      </c>
      <c r="D24" s="9" t="s">
        <v>1310</v>
      </c>
      <c r="E24" s="9">
        <v>10</v>
      </c>
      <c r="F24" s="9">
        <v>50</v>
      </c>
      <c r="G24" s="9">
        <v>140</v>
      </c>
      <c r="H24" s="9">
        <v>5</v>
      </c>
      <c r="I24" s="9">
        <v>34.79</v>
      </c>
      <c r="J24" s="9">
        <v>27.83</v>
      </c>
      <c r="K24" s="9">
        <v>25</v>
      </c>
      <c r="L24" s="9">
        <v>90</v>
      </c>
      <c r="M24" s="9">
        <v>60</v>
      </c>
      <c r="N24" s="9">
        <v>50</v>
      </c>
      <c r="O24" s="9">
        <v>20</v>
      </c>
      <c r="P24" s="9">
        <v>90</v>
      </c>
      <c r="Q24" s="9">
        <v>3</v>
      </c>
      <c r="R24" s="9" t="s">
        <v>65</v>
      </c>
      <c r="S24" s="9">
        <v>100</v>
      </c>
      <c r="T24" s="9">
        <v>100</v>
      </c>
      <c r="U24" s="9">
        <v>0.8</v>
      </c>
      <c r="V24" s="9">
        <v>1</v>
      </c>
      <c r="W24" s="9">
        <v>1.3</v>
      </c>
      <c r="X24" s="9"/>
      <c r="Y24" s="10">
        <f>G24*H24/J24*T24/100</f>
        <v>25.152712899748476</v>
      </c>
      <c r="Z24" s="9">
        <f>G24*H24*T24/100</f>
        <v>700</v>
      </c>
      <c r="AA24" s="96">
        <f>$Y24*U24</f>
        <v>20.122170319798784</v>
      </c>
      <c r="AB24" s="96">
        <f>$Y24*V24</f>
        <v>25.152712899748476</v>
      </c>
      <c r="AC24" s="96">
        <f>$Y24*W24</f>
        <v>32.698526769673023</v>
      </c>
      <c r="AD24" s="96">
        <f>(25/J24+1)*Z24</f>
        <v>1328.8178224937119</v>
      </c>
    </row>
    <row r="25" spans="1:30" ht="20.25" hidden="1" customHeight="1" x14ac:dyDescent="0.2">
      <c r="A25" s="22">
        <v>35200</v>
      </c>
      <c r="B25" s="29" t="s">
        <v>181</v>
      </c>
      <c r="C25" s="1" t="s">
        <v>921</v>
      </c>
      <c r="D25" s="9" t="s">
        <v>1310</v>
      </c>
      <c r="E25" s="9">
        <v>10</v>
      </c>
      <c r="F25" s="9">
        <v>58</v>
      </c>
      <c r="G25" s="9">
        <v>178</v>
      </c>
      <c r="H25" s="9">
        <v>4</v>
      </c>
      <c r="I25" s="9">
        <v>37.549999999999997</v>
      </c>
      <c r="J25" s="9">
        <v>30.04</v>
      </c>
      <c r="K25" s="9">
        <v>25</v>
      </c>
      <c r="L25" s="9">
        <v>72</v>
      </c>
      <c r="M25" s="9">
        <v>60</v>
      </c>
      <c r="N25" s="9">
        <v>60</v>
      </c>
      <c r="O25" s="9">
        <v>20</v>
      </c>
      <c r="P25" s="9">
        <v>100</v>
      </c>
      <c r="Q25" s="9">
        <v>4</v>
      </c>
      <c r="R25" s="9" t="s">
        <v>65</v>
      </c>
      <c r="S25" s="9">
        <v>100</v>
      </c>
      <c r="T25" s="9">
        <v>100</v>
      </c>
      <c r="U25" s="9">
        <v>0.8</v>
      </c>
      <c r="V25" s="9">
        <v>1</v>
      </c>
      <c r="W25" s="9">
        <v>1.3</v>
      </c>
      <c r="X25" s="9" t="s">
        <v>1152</v>
      </c>
      <c r="Y25" s="10">
        <f>G25*H25/J25*T25/100</f>
        <v>23.701731025299601</v>
      </c>
      <c r="Z25" s="9">
        <f>G25*H25*T25/100</f>
        <v>712</v>
      </c>
      <c r="AA25" s="96">
        <f>$Y25*U25</f>
        <v>18.961384820239683</v>
      </c>
      <c r="AB25" s="96">
        <f>$Y25*V25</f>
        <v>23.701731025299601</v>
      </c>
      <c r="AC25" s="96">
        <f>$Y25*W25</f>
        <v>30.812250332889484</v>
      </c>
      <c r="AD25" s="96">
        <f>(25/J25+1)*Z25</f>
        <v>1304.5432756324899</v>
      </c>
    </row>
    <row r="26" spans="1:30" ht="20.25" hidden="1" customHeight="1" x14ac:dyDescent="0.2">
      <c r="A26" s="22">
        <v>35160</v>
      </c>
      <c r="B26" s="29" t="s">
        <v>1361</v>
      </c>
      <c r="C26" s="1" t="s">
        <v>921</v>
      </c>
      <c r="D26" s="9" t="s">
        <v>1310</v>
      </c>
      <c r="E26" s="9">
        <v>11</v>
      </c>
      <c r="F26" s="9">
        <v>70</v>
      </c>
      <c r="G26" s="9">
        <v>210</v>
      </c>
      <c r="H26" s="9">
        <v>3</v>
      </c>
      <c r="I26" s="9">
        <v>29.52</v>
      </c>
      <c r="J26" s="9">
        <v>23.41</v>
      </c>
      <c r="K26" s="9">
        <v>25</v>
      </c>
      <c r="L26" s="9">
        <v>60</v>
      </c>
      <c r="M26" s="9">
        <v>60</v>
      </c>
      <c r="N26" s="9">
        <v>60</v>
      </c>
      <c r="O26" s="9">
        <v>20</v>
      </c>
      <c r="P26" s="9">
        <v>100</v>
      </c>
      <c r="Q26" s="9">
        <v>4</v>
      </c>
      <c r="R26" s="9" t="s">
        <v>65</v>
      </c>
      <c r="S26" s="9">
        <v>100</v>
      </c>
      <c r="T26" s="9">
        <v>100</v>
      </c>
      <c r="U26" s="9">
        <v>0.8</v>
      </c>
      <c r="V26" s="9">
        <v>1</v>
      </c>
      <c r="W26" s="9">
        <v>1.3</v>
      </c>
      <c r="X26" s="9" t="s">
        <v>1152</v>
      </c>
      <c r="Y26" s="10">
        <f>G26*H26/J26*T26/100</f>
        <v>26.911576249466044</v>
      </c>
      <c r="Z26" s="9">
        <f>G26*H26*T26/100</f>
        <v>630</v>
      </c>
      <c r="AA26" s="96">
        <f>$Y26*U26</f>
        <v>21.529260999572838</v>
      </c>
      <c r="AB26" s="96">
        <f>$Y26*V26</f>
        <v>26.911576249466044</v>
      </c>
      <c r="AC26" s="96">
        <f>$Y26*W26</f>
        <v>34.98504912430586</v>
      </c>
      <c r="AD26" s="96">
        <f>(25/J26+1)*Z26</f>
        <v>1302.7894062366511</v>
      </c>
    </row>
    <row r="27" spans="1:30" ht="20.25" hidden="1" customHeight="1" x14ac:dyDescent="0.2">
      <c r="A27" s="22">
        <v>35100</v>
      </c>
      <c r="B27" s="29" t="s">
        <v>167</v>
      </c>
      <c r="C27" s="1" t="s">
        <v>921</v>
      </c>
      <c r="D27" s="9" t="s">
        <v>1310</v>
      </c>
      <c r="E27" s="9">
        <v>11</v>
      </c>
      <c r="F27" s="9">
        <v>66</v>
      </c>
      <c r="G27" s="9">
        <v>206</v>
      </c>
      <c r="H27" s="9">
        <v>3</v>
      </c>
      <c r="I27" s="9">
        <v>30.57</v>
      </c>
      <c r="J27" s="9">
        <v>24.46</v>
      </c>
      <c r="K27" s="9">
        <v>25</v>
      </c>
      <c r="L27" s="9">
        <v>60</v>
      </c>
      <c r="M27" s="9">
        <v>60</v>
      </c>
      <c r="N27" s="9">
        <v>60</v>
      </c>
      <c r="O27" s="9">
        <v>20</v>
      </c>
      <c r="P27" s="9">
        <v>100</v>
      </c>
      <c r="Q27" s="9">
        <v>4</v>
      </c>
      <c r="R27" s="9" t="s">
        <v>65</v>
      </c>
      <c r="S27" s="9">
        <v>100</v>
      </c>
      <c r="T27" s="9">
        <v>104</v>
      </c>
      <c r="U27" s="9">
        <v>0.8</v>
      </c>
      <c r="V27" s="9">
        <v>1</v>
      </c>
      <c r="W27" s="9">
        <v>1.3</v>
      </c>
      <c r="X27" s="9" t="s">
        <v>1152</v>
      </c>
      <c r="Y27" s="10">
        <f>G27*H27/J27*T27/100</f>
        <v>26.276369582992643</v>
      </c>
      <c r="Z27" s="9">
        <f>G27*H27*T27/100</f>
        <v>642.72</v>
      </c>
      <c r="AA27" s="96">
        <f>$Y27*U27</f>
        <v>21.021095666394118</v>
      </c>
      <c r="AB27" s="96">
        <f>$Y27*V27</f>
        <v>26.276369582992643</v>
      </c>
      <c r="AC27" s="96">
        <f>$Y27*W27</f>
        <v>34.159280457890439</v>
      </c>
      <c r="AD27" s="96">
        <f>(25/J27+1)*Z27</f>
        <v>1299.6292395748162</v>
      </c>
    </row>
    <row r="28" spans="1:30" ht="20.25" customHeight="1" x14ac:dyDescent="0.2">
      <c r="A28" s="22">
        <v>25300</v>
      </c>
      <c r="B28" s="29" t="s">
        <v>1346</v>
      </c>
      <c r="C28" s="1" t="s">
        <v>923</v>
      </c>
      <c r="D28" s="9" t="s">
        <v>1308</v>
      </c>
      <c r="E28" s="9">
        <v>13</v>
      </c>
      <c r="F28" s="9">
        <v>65</v>
      </c>
      <c r="G28" s="9">
        <v>171</v>
      </c>
      <c r="H28" s="9">
        <v>3</v>
      </c>
      <c r="I28" s="9">
        <v>29.99</v>
      </c>
      <c r="J28" s="9">
        <v>21.81</v>
      </c>
      <c r="K28" s="9">
        <v>45</v>
      </c>
      <c r="L28" s="9">
        <v>0</v>
      </c>
      <c r="M28" s="9">
        <v>80</v>
      </c>
      <c r="N28" s="9">
        <v>50</v>
      </c>
      <c r="O28" s="9">
        <v>20</v>
      </c>
      <c r="P28" s="9">
        <v>90</v>
      </c>
      <c r="Q28" s="9">
        <v>2</v>
      </c>
      <c r="R28" s="9" t="s">
        <v>160</v>
      </c>
      <c r="S28" s="9">
        <v>100</v>
      </c>
      <c r="T28" s="9">
        <v>118</v>
      </c>
      <c r="U28" s="9">
        <v>0.7</v>
      </c>
      <c r="V28" s="9">
        <v>1</v>
      </c>
      <c r="W28" s="9">
        <v>1.2</v>
      </c>
      <c r="X28" s="9" t="s">
        <v>1146</v>
      </c>
      <c r="Y28" s="10">
        <f>G28*H28/J28*T28/100</f>
        <v>27.755158184319122</v>
      </c>
      <c r="Z28" s="9">
        <f>G28*H28*T28/100</f>
        <v>605.34</v>
      </c>
      <c r="AA28" s="96">
        <f>$Y28*U28</f>
        <v>19.428610729023383</v>
      </c>
      <c r="AB28" s="96">
        <f>$Y28*V28</f>
        <v>27.755158184319122</v>
      </c>
      <c r="AC28" s="96">
        <f>$Y28*W28</f>
        <v>33.306189821182947</v>
      </c>
      <c r="AD28" s="96">
        <f>(25/J28+1)*Z28</f>
        <v>1299.218954607978</v>
      </c>
    </row>
    <row r="29" spans="1:30" ht="20.25" hidden="1" customHeight="1" x14ac:dyDescent="0.2">
      <c r="A29" s="22">
        <v>5100</v>
      </c>
      <c r="B29" s="29" t="s">
        <v>1311</v>
      </c>
      <c r="C29" s="1" t="s">
        <v>921</v>
      </c>
      <c r="D29" s="9" t="s">
        <v>1310</v>
      </c>
      <c r="E29" s="9">
        <v>11</v>
      </c>
      <c r="F29" s="9">
        <v>56</v>
      </c>
      <c r="G29" s="9">
        <v>156</v>
      </c>
      <c r="H29" s="9">
        <v>4</v>
      </c>
      <c r="I29" s="9">
        <v>28.92</v>
      </c>
      <c r="J29" s="9">
        <v>23.14</v>
      </c>
      <c r="K29" s="9">
        <v>25</v>
      </c>
      <c r="L29" s="9">
        <v>72</v>
      </c>
      <c r="M29" s="9">
        <v>60</v>
      </c>
      <c r="N29" s="9">
        <v>50</v>
      </c>
      <c r="O29" s="9">
        <v>20</v>
      </c>
      <c r="P29" s="9">
        <v>90</v>
      </c>
      <c r="Q29" s="9">
        <v>3</v>
      </c>
      <c r="R29" s="9" t="s">
        <v>65</v>
      </c>
      <c r="S29" s="9">
        <v>100</v>
      </c>
      <c r="T29" s="9">
        <v>100</v>
      </c>
      <c r="U29" s="9">
        <v>0.8</v>
      </c>
      <c r="V29" s="9">
        <v>1</v>
      </c>
      <c r="W29" s="9">
        <v>1.3</v>
      </c>
      <c r="X29" s="9"/>
      <c r="Y29" s="10">
        <f>G29*H29/J29*T29/100</f>
        <v>26.966292134831459</v>
      </c>
      <c r="Z29" s="9">
        <f>G29*H29*T29/100</f>
        <v>624</v>
      </c>
      <c r="AA29" s="96">
        <f>$Y29*U29</f>
        <v>21.573033707865168</v>
      </c>
      <c r="AB29" s="96">
        <f>$Y29*V29</f>
        <v>26.966292134831459</v>
      </c>
      <c r="AC29" s="96">
        <f>$Y29*W29</f>
        <v>35.056179775280896</v>
      </c>
      <c r="AD29" s="96">
        <f>(25/J29+1)*Z29</f>
        <v>1298.1573033707866</v>
      </c>
    </row>
    <row r="30" spans="1:30" ht="20.25" hidden="1" customHeight="1" x14ac:dyDescent="0.2">
      <c r="A30" s="22">
        <v>15100</v>
      </c>
      <c r="B30" s="29" t="s">
        <v>1342</v>
      </c>
      <c r="C30" s="1" t="s">
        <v>923</v>
      </c>
      <c r="D30" s="9" t="s">
        <v>1308</v>
      </c>
      <c r="E30" s="9">
        <v>13</v>
      </c>
      <c r="F30" s="9">
        <v>72</v>
      </c>
      <c r="G30" s="9">
        <v>181</v>
      </c>
      <c r="H30" s="9">
        <v>3</v>
      </c>
      <c r="I30" s="9">
        <v>30.59</v>
      </c>
      <c r="J30" s="9">
        <v>24.61</v>
      </c>
      <c r="K30" s="9">
        <v>45</v>
      </c>
      <c r="L30" s="9">
        <v>0</v>
      </c>
      <c r="M30" s="9">
        <v>80</v>
      </c>
      <c r="N30" s="9">
        <v>50</v>
      </c>
      <c r="O30" s="9">
        <v>20</v>
      </c>
      <c r="P30" s="9">
        <v>90</v>
      </c>
      <c r="Q30" s="9">
        <v>3</v>
      </c>
      <c r="R30" s="9" t="s">
        <v>65</v>
      </c>
      <c r="S30" s="9">
        <v>100</v>
      </c>
      <c r="T30" s="9">
        <v>118</v>
      </c>
      <c r="U30" s="9">
        <v>0.8</v>
      </c>
      <c r="V30" s="9">
        <v>1</v>
      </c>
      <c r="W30" s="9">
        <v>1.3</v>
      </c>
      <c r="X30" s="9" t="s">
        <v>1147</v>
      </c>
      <c r="Y30" s="10">
        <f>G30*H30/J30*T30/100</f>
        <v>26.035757822023566</v>
      </c>
      <c r="Z30" s="9">
        <f>G30*H30*T30/100</f>
        <v>640.74</v>
      </c>
      <c r="AA30" s="96">
        <f>$Y30*U30</f>
        <v>20.828606257618855</v>
      </c>
      <c r="AB30" s="96">
        <f>$Y30*V30</f>
        <v>26.035757822023566</v>
      </c>
      <c r="AC30" s="96">
        <f>$Y30*W30</f>
        <v>33.846485168630636</v>
      </c>
      <c r="AD30" s="96">
        <f>(25/J30+1)*Z30</f>
        <v>1291.6339455505893</v>
      </c>
    </row>
    <row r="31" spans="1:30" ht="20.25" hidden="1" customHeight="1" x14ac:dyDescent="0.2">
      <c r="A31" s="22">
        <v>35300</v>
      </c>
      <c r="B31" s="29" t="s">
        <v>1315</v>
      </c>
      <c r="C31" s="1" t="s">
        <v>921</v>
      </c>
      <c r="D31" s="9" t="s">
        <v>1310</v>
      </c>
      <c r="E31" s="9">
        <v>10</v>
      </c>
      <c r="F31" s="9">
        <v>52</v>
      </c>
      <c r="G31" s="9">
        <v>152</v>
      </c>
      <c r="H31" s="9">
        <v>5</v>
      </c>
      <c r="I31" s="9">
        <v>45.06</v>
      </c>
      <c r="J31" s="9">
        <v>36.049999999999997</v>
      </c>
      <c r="K31" s="9">
        <v>25</v>
      </c>
      <c r="L31" s="9">
        <v>90</v>
      </c>
      <c r="M31" s="9">
        <v>60</v>
      </c>
      <c r="N31" s="9">
        <v>60</v>
      </c>
      <c r="O31" s="9">
        <v>20</v>
      </c>
      <c r="P31" s="9">
        <v>100</v>
      </c>
      <c r="Q31" s="9">
        <v>4</v>
      </c>
      <c r="R31" s="9" t="s">
        <v>65</v>
      </c>
      <c r="S31" s="9">
        <v>100</v>
      </c>
      <c r="T31" s="9">
        <v>100</v>
      </c>
      <c r="U31" s="9">
        <v>0.8</v>
      </c>
      <c r="V31" s="9">
        <v>1</v>
      </c>
      <c r="W31" s="9">
        <v>1.3</v>
      </c>
      <c r="X31" s="9" t="s">
        <v>1152</v>
      </c>
      <c r="Y31" s="10">
        <f>G31*H31/J31*T31/100</f>
        <v>21.081830790568656</v>
      </c>
      <c r="Z31" s="9">
        <f>G31*H31*T31/100</f>
        <v>760</v>
      </c>
      <c r="AA31" s="96">
        <f>$Y31*U31</f>
        <v>16.865464632454927</v>
      </c>
      <c r="AB31" s="96">
        <f>$Y31*V31</f>
        <v>21.081830790568656</v>
      </c>
      <c r="AC31" s="96">
        <f>$Y31*W31</f>
        <v>27.406380027739253</v>
      </c>
      <c r="AD31" s="96">
        <f>(25/J31+1)*Z31</f>
        <v>1287.0457697642164</v>
      </c>
    </row>
    <row r="32" spans="1:30" ht="20.25" hidden="1" customHeight="1" x14ac:dyDescent="0.2">
      <c r="A32" s="22">
        <v>35100</v>
      </c>
      <c r="B32" s="29" t="s">
        <v>1341</v>
      </c>
      <c r="C32" s="1" t="s">
        <v>921</v>
      </c>
      <c r="D32" s="9" t="s">
        <v>1310</v>
      </c>
      <c r="E32" s="9">
        <v>11</v>
      </c>
      <c r="F32" s="9">
        <v>66</v>
      </c>
      <c r="G32" s="9">
        <v>206</v>
      </c>
      <c r="H32" s="9">
        <v>3</v>
      </c>
      <c r="I32" s="9">
        <v>30.57</v>
      </c>
      <c r="J32" s="9">
        <v>24.46</v>
      </c>
      <c r="K32" s="9">
        <v>25</v>
      </c>
      <c r="L32" s="9">
        <v>60</v>
      </c>
      <c r="M32" s="9">
        <v>60</v>
      </c>
      <c r="N32" s="9">
        <v>60</v>
      </c>
      <c r="O32" s="9">
        <v>20</v>
      </c>
      <c r="P32" s="9">
        <v>100</v>
      </c>
      <c r="Q32" s="9">
        <v>4</v>
      </c>
      <c r="R32" s="9" t="s">
        <v>65</v>
      </c>
      <c r="S32" s="9">
        <v>100</v>
      </c>
      <c r="T32" s="9">
        <v>100</v>
      </c>
      <c r="U32" s="9">
        <v>0.8</v>
      </c>
      <c r="V32" s="9">
        <v>1</v>
      </c>
      <c r="W32" s="9">
        <v>1.3</v>
      </c>
      <c r="X32" s="9" t="s">
        <v>1152</v>
      </c>
      <c r="Y32" s="10">
        <f>G32*H32/J32*T32/100</f>
        <v>25.265739983646771</v>
      </c>
      <c r="Z32" s="9">
        <f>G32*H32*T32/100</f>
        <v>618</v>
      </c>
      <c r="AA32" s="96">
        <f>$Y32*U32</f>
        <v>20.212591986917417</v>
      </c>
      <c r="AB32" s="96">
        <f>$Y32*V32</f>
        <v>25.265739983646771</v>
      </c>
      <c r="AC32" s="96">
        <f>$Y32*W32</f>
        <v>32.845461978740801</v>
      </c>
      <c r="AD32" s="96">
        <f>(25/J32+1)*Z32</f>
        <v>1249.6434995911693</v>
      </c>
    </row>
    <row r="33" spans="1:30" ht="20.25" hidden="1" customHeight="1" x14ac:dyDescent="0.2">
      <c r="A33" s="22">
        <v>45200</v>
      </c>
      <c r="B33" s="29" t="s">
        <v>169</v>
      </c>
      <c r="C33" s="1" t="s">
        <v>923</v>
      </c>
      <c r="D33" s="9" t="s">
        <v>1310</v>
      </c>
      <c r="E33" s="9">
        <v>10</v>
      </c>
      <c r="F33" s="9">
        <v>66</v>
      </c>
      <c r="G33" s="9">
        <v>133</v>
      </c>
      <c r="H33" s="9">
        <v>5</v>
      </c>
      <c r="I33" s="9">
        <v>38.64</v>
      </c>
      <c r="J33" s="9">
        <v>30.93</v>
      </c>
      <c r="K33" s="9">
        <v>45</v>
      </c>
      <c r="L33" s="9">
        <v>90</v>
      </c>
      <c r="M33" s="9">
        <v>60</v>
      </c>
      <c r="N33" s="9">
        <v>52</v>
      </c>
      <c r="O33" s="9">
        <v>20</v>
      </c>
      <c r="P33" s="9">
        <v>90</v>
      </c>
      <c r="Q33" s="9">
        <v>2</v>
      </c>
      <c r="R33" s="9" t="s">
        <v>160</v>
      </c>
      <c r="S33" s="9">
        <v>100</v>
      </c>
      <c r="T33" s="9">
        <v>100</v>
      </c>
      <c r="U33" s="9">
        <v>0.8</v>
      </c>
      <c r="V33" s="9">
        <v>1</v>
      </c>
      <c r="W33" s="9">
        <v>1.3</v>
      </c>
      <c r="X33" s="9" t="s">
        <v>1151</v>
      </c>
      <c r="Y33" s="10">
        <f>G33*H33/J33*T33/100</f>
        <v>21.500161655350791</v>
      </c>
      <c r="Z33" s="9">
        <f>G33*H33*T33/100</f>
        <v>665</v>
      </c>
      <c r="AA33" s="96">
        <f>$Y33*U33</f>
        <v>17.200129324280635</v>
      </c>
      <c r="AB33" s="96">
        <f>$Y33*V33</f>
        <v>21.500161655350791</v>
      </c>
      <c r="AC33" s="96">
        <f>$Y33*W33</f>
        <v>27.950210151956028</v>
      </c>
      <c r="AD33" s="96">
        <f>(25/J33+1)*Z33</f>
        <v>1202.5040413837696</v>
      </c>
    </row>
    <row r="34" spans="1:30" ht="20.25" hidden="1" customHeight="1" x14ac:dyDescent="0.2">
      <c r="A34" s="22">
        <v>25200</v>
      </c>
      <c r="B34" s="29" t="s">
        <v>1323</v>
      </c>
      <c r="C34" s="1" t="s">
        <v>923</v>
      </c>
      <c r="D34" s="9" t="s">
        <v>1308</v>
      </c>
      <c r="E34" s="9">
        <v>13</v>
      </c>
      <c r="F34" s="9">
        <v>56</v>
      </c>
      <c r="G34" s="9">
        <v>139</v>
      </c>
      <c r="H34" s="9">
        <v>3</v>
      </c>
      <c r="I34" s="9">
        <v>25.27</v>
      </c>
      <c r="J34" s="9">
        <v>18.54</v>
      </c>
      <c r="K34" s="9">
        <v>45</v>
      </c>
      <c r="L34" s="9">
        <v>0</v>
      </c>
      <c r="M34" s="9">
        <v>90</v>
      </c>
      <c r="N34" s="9">
        <v>60</v>
      </c>
      <c r="O34" s="9">
        <v>20</v>
      </c>
      <c r="P34" s="9">
        <v>100</v>
      </c>
      <c r="Q34" s="9">
        <v>3.5</v>
      </c>
      <c r="R34" s="9" t="s">
        <v>65</v>
      </c>
      <c r="S34" s="9">
        <v>100</v>
      </c>
      <c r="T34" s="9">
        <v>118</v>
      </c>
      <c r="U34" s="9">
        <v>0.8</v>
      </c>
      <c r="V34" s="9">
        <v>1</v>
      </c>
      <c r="W34" s="9">
        <v>1.3</v>
      </c>
      <c r="X34" s="9" t="s">
        <v>1146</v>
      </c>
      <c r="Y34" s="10">
        <f>G34*H34/J34*T34/100</f>
        <v>26.540453074433657</v>
      </c>
      <c r="Z34" s="9">
        <f>G34*H34*T34/100</f>
        <v>492.06</v>
      </c>
      <c r="AA34" s="96">
        <f>$Y34*U34</f>
        <v>21.232362459546927</v>
      </c>
      <c r="AB34" s="96">
        <f>$Y34*V34</f>
        <v>26.540453074433657</v>
      </c>
      <c r="AC34" s="96">
        <f>$Y34*W34</f>
        <v>34.502588996763755</v>
      </c>
      <c r="AD34" s="96">
        <f>(25/J34+1)*Z34</f>
        <v>1155.5713268608415</v>
      </c>
    </row>
    <row r="35" spans="1:30" ht="20.25" hidden="1" customHeight="1" x14ac:dyDescent="0.2">
      <c r="A35" s="22">
        <v>45100</v>
      </c>
      <c r="B35" s="29" t="s">
        <v>1354</v>
      </c>
      <c r="C35" s="1" t="s">
        <v>923</v>
      </c>
      <c r="D35" s="9" t="s">
        <v>1310</v>
      </c>
      <c r="E35" s="9">
        <v>13</v>
      </c>
      <c r="F35" s="9">
        <v>70</v>
      </c>
      <c r="G35" s="9">
        <v>145</v>
      </c>
      <c r="H35" s="9">
        <v>4</v>
      </c>
      <c r="I35" s="9">
        <v>32.119999999999997</v>
      </c>
      <c r="J35" s="9">
        <v>25.47</v>
      </c>
      <c r="K35" s="9">
        <v>45</v>
      </c>
      <c r="L35" s="9">
        <v>72</v>
      </c>
      <c r="M35" s="9">
        <v>60</v>
      </c>
      <c r="N35" s="9">
        <v>52</v>
      </c>
      <c r="O35" s="9">
        <v>20</v>
      </c>
      <c r="P35" s="9">
        <v>90</v>
      </c>
      <c r="Q35" s="9">
        <v>2</v>
      </c>
      <c r="R35" s="9" t="s">
        <v>160</v>
      </c>
      <c r="S35" s="9">
        <v>100</v>
      </c>
      <c r="T35" s="9">
        <v>100</v>
      </c>
      <c r="U35" s="9">
        <v>0.8</v>
      </c>
      <c r="V35" s="9">
        <v>1</v>
      </c>
      <c r="W35" s="9">
        <v>1.3</v>
      </c>
      <c r="X35" s="9" t="s">
        <v>1151</v>
      </c>
      <c r="Y35" s="10">
        <f>G35*H35/J35*T35/100</f>
        <v>22.771888496270122</v>
      </c>
      <c r="Z35" s="9">
        <f>G35*H35*T35/100</f>
        <v>580</v>
      </c>
      <c r="AA35" s="96">
        <f>$Y35*U35</f>
        <v>18.2175107970161</v>
      </c>
      <c r="AB35" s="96">
        <f>$Y35*V35</f>
        <v>22.771888496270122</v>
      </c>
      <c r="AC35" s="96">
        <f>$Y35*W35</f>
        <v>29.603455045151161</v>
      </c>
      <c r="AD35" s="96">
        <f>(25/J35+1)*Z35</f>
        <v>1149.297212406753</v>
      </c>
    </row>
    <row r="36" spans="1:30" ht="20.25" hidden="1" customHeight="1" x14ac:dyDescent="0.2">
      <c r="A36" s="22">
        <v>35560</v>
      </c>
      <c r="B36" s="29" t="s">
        <v>1352</v>
      </c>
      <c r="C36" s="1" t="s">
        <v>923</v>
      </c>
      <c r="D36" s="9" t="s">
        <v>1308</v>
      </c>
      <c r="E36" s="9">
        <v>13</v>
      </c>
      <c r="F36" s="9">
        <v>76</v>
      </c>
      <c r="G36" s="9">
        <v>180</v>
      </c>
      <c r="H36" s="9">
        <v>2</v>
      </c>
      <c r="I36" s="9">
        <v>20.23</v>
      </c>
      <c r="J36" s="9">
        <v>14.91</v>
      </c>
      <c r="K36" s="9">
        <v>45</v>
      </c>
      <c r="L36" s="9">
        <v>0</v>
      </c>
      <c r="M36" s="9">
        <v>90</v>
      </c>
      <c r="N36" s="9">
        <v>60</v>
      </c>
      <c r="O36" s="9">
        <v>20</v>
      </c>
      <c r="P36" s="9">
        <v>100</v>
      </c>
      <c r="Q36" s="9">
        <v>3</v>
      </c>
      <c r="R36" s="9" t="s">
        <v>65</v>
      </c>
      <c r="S36" s="9">
        <v>100</v>
      </c>
      <c r="T36" s="9">
        <v>118</v>
      </c>
      <c r="U36" s="9">
        <v>0.8</v>
      </c>
      <c r="V36" s="9">
        <v>1</v>
      </c>
      <c r="W36" s="9">
        <v>1.3</v>
      </c>
      <c r="X36" s="9" t="s">
        <v>1152</v>
      </c>
      <c r="Y36" s="10">
        <f>G36*H36/J36*T36/100</f>
        <v>28.490945674044266</v>
      </c>
      <c r="Z36" s="9">
        <f>G36*H36*T36/100</f>
        <v>424.8</v>
      </c>
      <c r="AA36" s="96">
        <f>$Y36*U36</f>
        <v>22.792756539235413</v>
      </c>
      <c r="AB36" s="96">
        <f>$Y36*V36</f>
        <v>28.490945674044266</v>
      </c>
      <c r="AC36" s="96">
        <f>$Y36*W36</f>
        <v>37.038229376257547</v>
      </c>
      <c r="AD36" s="96">
        <f>(25/J36+1)*Z36</f>
        <v>1137.0736418511067</v>
      </c>
    </row>
    <row r="37" spans="1:30" ht="20.25" hidden="1" customHeight="1" x14ac:dyDescent="0.2">
      <c r="A37" s="22">
        <v>5400</v>
      </c>
      <c r="B37" s="29" t="s">
        <v>165</v>
      </c>
      <c r="C37" s="1" t="s">
        <v>921</v>
      </c>
      <c r="D37" s="9" t="s">
        <v>1310</v>
      </c>
      <c r="E37" s="9">
        <v>11</v>
      </c>
      <c r="F37" s="9">
        <v>58</v>
      </c>
      <c r="G37" s="9">
        <v>162</v>
      </c>
      <c r="H37" s="9">
        <v>3</v>
      </c>
      <c r="I37" s="9">
        <v>26.8</v>
      </c>
      <c r="J37" s="9">
        <v>20.68</v>
      </c>
      <c r="K37" s="9">
        <v>25</v>
      </c>
      <c r="L37" s="9">
        <v>60</v>
      </c>
      <c r="M37" s="9">
        <v>60</v>
      </c>
      <c r="N37" s="9">
        <v>50</v>
      </c>
      <c r="O37" s="9">
        <v>20</v>
      </c>
      <c r="P37" s="9">
        <v>90</v>
      </c>
      <c r="Q37" s="9">
        <v>3</v>
      </c>
      <c r="R37" s="9" t="s">
        <v>65</v>
      </c>
      <c r="S37" s="9">
        <v>100</v>
      </c>
      <c r="T37" s="9">
        <v>104</v>
      </c>
      <c r="U37" s="9">
        <v>0.8</v>
      </c>
      <c r="V37" s="9">
        <v>1</v>
      </c>
      <c r="W37" s="9">
        <v>1.3</v>
      </c>
      <c r="X37" s="9" t="s">
        <v>1150</v>
      </c>
      <c r="Y37" s="10">
        <f>G37*H37/J37*T37/100</f>
        <v>24.441005802707931</v>
      </c>
      <c r="Z37" s="9">
        <f>G37*H37*T37/100</f>
        <v>505.44</v>
      </c>
      <c r="AA37" s="96">
        <f>$Y37*U37</f>
        <v>19.552804642166347</v>
      </c>
      <c r="AB37" s="96">
        <f>$Y37*V37</f>
        <v>24.441005802707931</v>
      </c>
      <c r="AC37" s="96">
        <f>$Y37*W37</f>
        <v>31.773307543520311</v>
      </c>
      <c r="AD37" s="96">
        <f>(25/J37+1)*Z37</f>
        <v>1116.4651450676981</v>
      </c>
    </row>
    <row r="38" spans="1:30" ht="20.25" hidden="1" customHeight="1" x14ac:dyDescent="0.2">
      <c r="A38" s="22">
        <v>35500</v>
      </c>
      <c r="B38" s="29" t="s">
        <v>189</v>
      </c>
      <c r="C38" s="1" t="s">
        <v>923</v>
      </c>
      <c r="D38" s="9" t="s">
        <v>1308</v>
      </c>
      <c r="E38" s="9">
        <v>13</v>
      </c>
      <c r="F38" s="9">
        <v>70</v>
      </c>
      <c r="G38" s="9">
        <v>174</v>
      </c>
      <c r="H38" s="9">
        <v>2</v>
      </c>
      <c r="I38" s="9">
        <v>19.95</v>
      </c>
      <c r="J38" s="9">
        <v>14.63</v>
      </c>
      <c r="K38" s="9">
        <v>45</v>
      </c>
      <c r="L38" s="9">
        <v>0</v>
      </c>
      <c r="M38" s="9">
        <v>90</v>
      </c>
      <c r="N38" s="9">
        <v>60</v>
      </c>
      <c r="O38" s="9">
        <v>20</v>
      </c>
      <c r="P38" s="9">
        <v>100</v>
      </c>
      <c r="Q38" s="9">
        <v>3</v>
      </c>
      <c r="R38" s="9" t="s">
        <v>65</v>
      </c>
      <c r="S38" s="9">
        <v>100</v>
      </c>
      <c r="T38" s="9">
        <v>118</v>
      </c>
      <c r="U38" s="9">
        <v>0.8</v>
      </c>
      <c r="V38" s="9">
        <v>1</v>
      </c>
      <c r="W38" s="9">
        <v>1.3</v>
      </c>
      <c r="X38" s="9" t="s">
        <v>1152</v>
      </c>
      <c r="Y38" s="10">
        <f>G38*H38/J38*T38/100</f>
        <v>28.068352699931644</v>
      </c>
      <c r="Z38" s="9">
        <f>G38*H38*T38/100</f>
        <v>410.64</v>
      </c>
      <c r="AA38" s="96">
        <f>$Y38*U38</f>
        <v>22.454682159945317</v>
      </c>
      <c r="AB38" s="96">
        <f>$Y38*V38</f>
        <v>28.068352699931644</v>
      </c>
      <c r="AC38" s="96">
        <f>$Y38*W38</f>
        <v>36.48885850991114</v>
      </c>
      <c r="AD38" s="96">
        <f>(25/J38+1)*Z38</f>
        <v>1112.3488174982911</v>
      </c>
    </row>
    <row r="39" spans="1:30" ht="20.25" customHeight="1" x14ac:dyDescent="0.2">
      <c r="A39" s="22">
        <v>25300</v>
      </c>
      <c r="B39" s="29" t="s">
        <v>1347</v>
      </c>
      <c r="C39" s="1" t="s">
        <v>923</v>
      </c>
      <c r="D39" s="9" t="s">
        <v>1308</v>
      </c>
      <c r="E39" s="9">
        <v>13</v>
      </c>
      <c r="F39" s="9">
        <v>65</v>
      </c>
      <c r="G39" s="9">
        <v>171</v>
      </c>
      <c r="H39" s="9">
        <v>3</v>
      </c>
      <c r="I39" s="9">
        <v>29.99</v>
      </c>
      <c r="J39" s="9">
        <v>21.81</v>
      </c>
      <c r="K39" s="9">
        <v>45</v>
      </c>
      <c r="L39" s="9">
        <v>0</v>
      </c>
      <c r="M39" s="9">
        <v>80</v>
      </c>
      <c r="N39" s="9">
        <v>50</v>
      </c>
      <c r="O39" s="9">
        <v>20</v>
      </c>
      <c r="P39" s="9">
        <v>90</v>
      </c>
      <c r="Q39" s="9">
        <v>2</v>
      </c>
      <c r="R39" s="9" t="s">
        <v>160</v>
      </c>
      <c r="S39" s="9">
        <v>100</v>
      </c>
      <c r="T39" s="9">
        <v>100</v>
      </c>
      <c r="U39" s="9">
        <v>0.7</v>
      </c>
      <c r="V39" s="9">
        <v>1</v>
      </c>
      <c r="W39" s="9">
        <v>1.2</v>
      </c>
      <c r="X39" s="9" t="s">
        <v>1146</v>
      </c>
      <c r="Y39" s="10">
        <f>G39*H39/J39*T39/100</f>
        <v>23.521320495185694</v>
      </c>
      <c r="Z39" s="9">
        <f>G39*H39*T39/100</f>
        <v>513</v>
      </c>
      <c r="AA39" s="96">
        <f>$Y39*U39</f>
        <v>16.464924346629985</v>
      </c>
      <c r="AB39" s="96">
        <f>$Y39*V39</f>
        <v>23.521320495185694</v>
      </c>
      <c r="AC39" s="96">
        <f>$Y39*W39</f>
        <v>28.225584594222834</v>
      </c>
      <c r="AD39" s="96">
        <f>(25/J39+1)*Z39</f>
        <v>1101.0330123796423</v>
      </c>
    </row>
    <row r="40" spans="1:30" ht="20.25" hidden="1" customHeight="1" x14ac:dyDescent="0.2">
      <c r="A40" s="22">
        <v>15100</v>
      </c>
      <c r="B40" s="29" t="s">
        <v>1343</v>
      </c>
      <c r="C40" s="1" t="s">
        <v>923</v>
      </c>
      <c r="D40" s="9" t="s">
        <v>1308</v>
      </c>
      <c r="E40" s="9">
        <v>13</v>
      </c>
      <c r="F40" s="9">
        <v>72</v>
      </c>
      <c r="G40" s="9">
        <v>181</v>
      </c>
      <c r="H40" s="9">
        <v>3</v>
      </c>
      <c r="I40" s="9">
        <v>30.59</v>
      </c>
      <c r="J40" s="9">
        <v>24.61</v>
      </c>
      <c r="K40" s="9">
        <v>45</v>
      </c>
      <c r="L40" s="9">
        <v>0</v>
      </c>
      <c r="M40" s="9">
        <v>80</v>
      </c>
      <c r="N40" s="9">
        <v>50</v>
      </c>
      <c r="O40" s="9">
        <v>20</v>
      </c>
      <c r="P40" s="9">
        <v>90</v>
      </c>
      <c r="Q40" s="9">
        <v>3</v>
      </c>
      <c r="R40" s="9" t="s">
        <v>65</v>
      </c>
      <c r="S40" s="9">
        <v>100</v>
      </c>
      <c r="T40" s="9">
        <v>100</v>
      </c>
      <c r="U40" s="9">
        <v>0.8</v>
      </c>
      <c r="V40" s="9">
        <v>1</v>
      </c>
      <c r="W40" s="9">
        <v>1.3</v>
      </c>
      <c r="X40" s="9" t="s">
        <v>1147</v>
      </c>
      <c r="Y40" s="10">
        <f>G40*H40/J40*T40/100</f>
        <v>22.064201544087769</v>
      </c>
      <c r="Z40" s="9">
        <f>G40*H40*T40/100</f>
        <v>543</v>
      </c>
      <c r="AA40" s="96">
        <f>$Y40*U40</f>
        <v>17.651361235270215</v>
      </c>
      <c r="AB40" s="96">
        <f>$Y40*V40</f>
        <v>22.064201544087769</v>
      </c>
      <c r="AC40" s="96">
        <f>$Y40*W40</f>
        <v>28.683462007314102</v>
      </c>
      <c r="AD40" s="96">
        <f>(25/J40+1)*Z40</f>
        <v>1094.6050386021941</v>
      </c>
    </row>
    <row r="41" spans="1:30" ht="20.25" hidden="1" customHeight="1" x14ac:dyDescent="0.2">
      <c r="A41" s="22">
        <v>45200</v>
      </c>
      <c r="B41" s="29" t="s">
        <v>168</v>
      </c>
      <c r="C41" s="1" t="s">
        <v>921</v>
      </c>
      <c r="D41" s="9" t="s">
        <v>1310</v>
      </c>
      <c r="E41" s="9">
        <v>10</v>
      </c>
      <c r="F41" s="9">
        <v>63</v>
      </c>
      <c r="G41" s="9">
        <v>123</v>
      </c>
      <c r="H41" s="9">
        <v>5</v>
      </c>
      <c r="I41" s="9">
        <v>40.57</v>
      </c>
      <c r="J41" s="9">
        <v>32.46</v>
      </c>
      <c r="K41" s="9">
        <v>25</v>
      </c>
      <c r="L41" s="9">
        <v>90</v>
      </c>
      <c r="M41" s="9">
        <v>60</v>
      </c>
      <c r="N41" s="9">
        <v>52</v>
      </c>
      <c r="O41" s="9">
        <v>20</v>
      </c>
      <c r="P41" s="9">
        <v>90</v>
      </c>
      <c r="Q41" s="9">
        <v>2</v>
      </c>
      <c r="R41" s="9" t="s">
        <v>160</v>
      </c>
      <c r="S41" s="9">
        <v>100</v>
      </c>
      <c r="T41" s="9">
        <v>100</v>
      </c>
      <c r="U41" s="9">
        <v>0.8</v>
      </c>
      <c r="V41" s="9">
        <v>1</v>
      </c>
      <c r="W41" s="9">
        <v>1.3</v>
      </c>
      <c r="X41" s="9" t="s">
        <v>1151</v>
      </c>
      <c r="Y41" s="10">
        <f>G41*H41/J41*T41/100</f>
        <v>18.946395563770793</v>
      </c>
      <c r="Z41" s="9">
        <f>G41*H41*T41/100</f>
        <v>615</v>
      </c>
      <c r="AA41" s="96">
        <f>$Y41*U41</f>
        <v>15.157116451016634</v>
      </c>
      <c r="AB41" s="96">
        <f>$Y41*V41</f>
        <v>18.946395563770793</v>
      </c>
      <c r="AC41" s="96">
        <f>$Y41*W41</f>
        <v>24.63031423290203</v>
      </c>
      <c r="AD41" s="96">
        <f>(25/J41+1)*Z41</f>
        <v>1088.6598890942698</v>
      </c>
    </row>
    <row r="42" spans="1:30" ht="20.25" customHeight="1" x14ac:dyDescent="0.2">
      <c r="A42" s="22">
        <v>45400</v>
      </c>
      <c r="B42" s="29" t="s">
        <v>194</v>
      </c>
      <c r="C42" s="1" t="s">
        <v>923</v>
      </c>
      <c r="D42" s="9" t="s">
        <v>1308</v>
      </c>
      <c r="E42" s="9">
        <v>13</v>
      </c>
      <c r="F42" s="9">
        <v>64</v>
      </c>
      <c r="G42" s="9">
        <v>160</v>
      </c>
      <c r="H42" s="9">
        <v>2</v>
      </c>
      <c r="I42" s="9">
        <v>18.29</v>
      </c>
      <c r="J42" s="9">
        <v>13.3</v>
      </c>
      <c r="K42" s="9">
        <v>45</v>
      </c>
      <c r="L42" s="9">
        <v>0</v>
      </c>
      <c r="M42" s="9">
        <v>80</v>
      </c>
      <c r="N42" s="9">
        <v>50</v>
      </c>
      <c r="O42" s="9">
        <v>20</v>
      </c>
      <c r="P42" s="9">
        <v>90</v>
      </c>
      <c r="Q42" s="9">
        <v>2</v>
      </c>
      <c r="R42" s="9" t="s">
        <v>160</v>
      </c>
      <c r="S42" s="9">
        <v>100</v>
      </c>
      <c r="T42" s="9">
        <v>118</v>
      </c>
      <c r="U42" s="9">
        <v>0.8</v>
      </c>
      <c r="V42" s="9">
        <v>1</v>
      </c>
      <c r="W42" s="9">
        <v>1.3</v>
      </c>
      <c r="X42" s="9" t="s">
        <v>1151</v>
      </c>
      <c r="Y42" s="10">
        <f>G42*H42/J42*T42/100</f>
        <v>28.390977443609021</v>
      </c>
      <c r="Z42" s="9">
        <f>G42*H42*T42/100</f>
        <v>377.6</v>
      </c>
      <c r="AA42" s="96">
        <f>$Y42*U42</f>
        <v>22.71278195488722</v>
      </c>
      <c r="AB42" s="96">
        <f>$Y42*V42</f>
        <v>28.390977443609021</v>
      </c>
      <c r="AC42" s="96">
        <f>$Y42*W42</f>
        <v>36.908270676691728</v>
      </c>
      <c r="AD42" s="96">
        <f>(25/J42+1)*Z42</f>
        <v>1087.3744360902256</v>
      </c>
    </row>
    <row r="43" spans="1:30" ht="20.25" hidden="1" customHeight="1" x14ac:dyDescent="0.2">
      <c r="A43" s="22">
        <v>5400</v>
      </c>
      <c r="B43" s="29" t="s">
        <v>1340</v>
      </c>
      <c r="C43" s="1" t="s">
        <v>921</v>
      </c>
      <c r="D43" s="9" t="s">
        <v>1310</v>
      </c>
      <c r="E43" s="9">
        <v>11</v>
      </c>
      <c r="F43" s="9">
        <v>58</v>
      </c>
      <c r="G43" s="9">
        <v>162</v>
      </c>
      <c r="H43" s="9">
        <v>3</v>
      </c>
      <c r="I43" s="9">
        <v>26.8</v>
      </c>
      <c r="J43" s="9">
        <v>20.68</v>
      </c>
      <c r="K43" s="9">
        <v>25</v>
      </c>
      <c r="L43" s="9">
        <v>60</v>
      </c>
      <c r="M43" s="9">
        <v>60</v>
      </c>
      <c r="N43" s="9">
        <v>50</v>
      </c>
      <c r="O43" s="9">
        <v>20</v>
      </c>
      <c r="P43" s="9">
        <v>90</v>
      </c>
      <c r="Q43" s="9">
        <v>3</v>
      </c>
      <c r="R43" s="9" t="s">
        <v>65</v>
      </c>
      <c r="S43" s="9">
        <v>100</v>
      </c>
      <c r="T43" s="9">
        <v>100</v>
      </c>
      <c r="U43" s="9">
        <v>0.8</v>
      </c>
      <c r="V43" s="9">
        <v>1</v>
      </c>
      <c r="W43" s="9">
        <v>1.3</v>
      </c>
      <c r="X43" s="9" t="s">
        <v>1150</v>
      </c>
      <c r="Y43" s="10">
        <f>G43*H43/J43*T43/100</f>
        <v>23.500967117988395</v>
      </c>
      <c r="Z43" s="9">
        <f>G43*H43*T43/100</f>
        <v>486</v>
      </c>
      <c r="AA43" s="96">
        <f>$Y43*U43</f>
        <v>18.800773694390717</v>
      </c>
      <c r="AB43" s="96">
        <f>$Y43*V43</f>
        <v>23.500967117988395</v>
      </c>
      <c r="AC43" s="96">
        <f>$Y43*W43</f>
        <v>30.551257253384914</v>
      </c>
      <c r="AD43" s="96">
        <f>(25/J43+1)*Z43</f>
        <v>1073.5241779497098</v>
      </c>
    </row>
    <row r="44" spans="1:30" ht="20.25" customHeight="1" x14ac:dyDescent="0.2">
      <c r="A44" s="22">
        <v>15160</v>
      </c>
      <c r="B44" s="29" t="s">
        <v>1355</v>
      </c>
      <c r="C44" s="1" t="s">
        <v>923</v>
      </c>
      <c r="D44" s="9" t="s">
        <v>1308</v>
      </c>
      <c r="E44" s="9">
        <v>13</v>
      </c>
      <c r="F44" s="9">
        <v>53</v>
      </c>
      <c r="G44" s="9">
        <v>149</v>
      </c>
      <c r="H44" s="9">
        <v>2</v>
      </c>
      <c r="I44" s="9">
        <v>17.239999999999998</v>
      </c>
      <c r="J44" s="9">
        <v>12.52</v>
      </c>
      <c r="K44" s="9">
        <v>45</v>
      </c>
      <c r="L44" s="9">
        <v>0</v>
      </c>
      <c r="M44" s="9">
        <v>80</v>
      </c>
      <c r="N44" s="9">
        <v>50</v>
      </c>
      <c r="O44" s="9">
        <v>20</v>
      </c>
      <c r="P44" s="9">
        <v>90</v>
      </c>
      <c r="Q44" s="9">
        <v>2</v>
      </c>
      <c r="R44" s="9" t="s">
        <v>160</v>
      </c>
      <c r="S44" s="9">
        <v>100</v>
      </c>
      <c r="T44" s="9">
        <v>118</v>
      </c>
      <c r="U44" s="9">
        <v>0.8</v>
      </c>
      <c r="V44" s="9">
        <v>1</v>
      </c>
      <c r="W44" s="9">
        <v>1.3</v>
      </c>
      <c r="X44" s="9" t="s">
        <v>1147</v>
      </c>
      <c r="Y44" s="10">
        <f>G44*H44/J44*T44/100</f>
        <v>28.086261980830674</v>
      </c>
      <c r="Z44" s="9">
        <f>G44*H44*T44/100</f>
        <v>351.64</v>
      </c>
      <c r="AA44" s="96">
        <f>$Y44*U44</f>
        <v>22.469009584664541</v>
      </c>
      <c r="AB44" s="96">
        <f>$Y44*V44</f>
        <v>28.086261980830674</v>
      </c>
      <c r="AC44" s="96">
        <f>$Y44*W44</f>
        <v>36.512140575079876</v>
      </c>
      <c r="AD44" s="96">
        <f>(25/J44+1)*Z44</f>
        <v>1053.7965495207668</v>
      </c>
    </row>
    <row r="45" spans="1:30" ht="20.25" hidden="1" customHeight="1" x14ac:dyDescent="0.2">
      <c r="A45" s="22">
        <v>45100</v>
      </c>
      <c r="B45" s="29" t="s">
        <v>176</v>
      </c>
      <c r="C45" s="1" t="s">
        <v>921</v>
      </c>
      <c r="D45" s="9" t="s">
        <v>1310</v>
      </c>
      <c r="E45" s="9">
        <v>10</v>
      </c>
      <c r="F45" s="9">
        <v>66</v>
      </c>
      <c r="G45" s="9">
        <v>133</v>
      </c>
      <c r="H45" s="9">
        <v>4</v>
      </c>
      <c r="I45" s="9">
        <v>33.79</v>
      </c>
      <c r="J45" s="9">
        <v>26.8</v>
      </c>
      <c r="K45" s="9">
        <v>25</v>
      </c>
      <c r="L45" s="9">
        <v>72</v>
      </c>
      <c r="M45" s="9">
        <v>60</v>
      </c>
      <c r="N45" s="9">
        <v>52</v>
      </c>
      <c r="O45" s="9">
        <v>20</v>
      </c>
      <c r="P45" s="9">
        <v>90</v>
      </c>
      <c r="Q45" s="9">
        <v>2</v>
      </c>
      <c r="R45" s="9" t="s">
        <v>160</v>
      </c>
      <c r="S45" s="9">
        <v>100</v>
      </c>
      <c r="T45" s="9">
        <v>100</v>
      </c>
      <c r="U45" s="9">
        <v>0.8</v>
      </c>
      <c r="V45" s="9">
        <v>1</v>
      </c>
      <c r="W45" s="9">
        <v>1.3</v>
      </c>
      <c r="X45" s="9" t="s">
        <v>1151</v>
      </c>
      <c r="Y45" s="10">
        <f>G45*H45/J45*T45/100</f>
        <v>19.850746268656717</v>
      </c>
      <c r="Z45" s="9">
        <f>G45*H45*T45/100</f>
        <v>532</v>
      </c>
      <c r="AA45" s="96">
        <f>$Y45*U45</f>
        <v>15.880597014925375</v>
      </c>
      <c r="AB45" s="96">
        <f>$Y45*V45</f>
        <v>19.850746268656717</v>
      </c>
      <c r="AC45" s="96">
        <f>$Y45*W45</f>
        <v>25.805970149253735</v>
      </c>
      <c r="AD45" s="96">
        <f>(25/J45+1)*Z45</f>
        <v>1028.268656716418</v>
      </c>
    </row>
    <row r="46" spans="1:30" ht="20.25" hidden="1" customHeight="1" x14ac:dyDescent="0.2">
      <c r="A46" s="22">
        <v>25200</v>
      </c>
      <c r="B46" s="29" t="s">
        <v>1324</v>
      </c>
      <c r="C46" s="1" t="s">
        <v>923</v>
      </c>
      <c r="D46" s="9" t="s">
        <v>1308</v>
      </c>
      <c r="E46" s="9">
        <v>13</v>
      </c>
      <c r="F46" s="9">
        <v>56</v>
      </c>
      <c r="G46" s="9">
        <v>139</v>
      </c>
      <c r="H46" s="9">
        <v>3</v>
      </c>
      <c r="I46" s="9">
        <v>25.27</v>
      </c>
      <c r="J46" s="9">
        <v>18.54</v>
      </c>
      <c r="K46" s="9">
        <v>45</v>
      </c>
      <c r="L46" s="9">
        <v>0</v>
      </c>
      <c r="M46" s="9">
        <v>90</v>
      </c>
      <c r="N46" s="9">
        <v>60</v>
      </c>
      <c r="O46" s="9">
        <v>20</v>
      </c>
      <c r="P46" s="9">
        <v>100</v>
      </c>
      <c r="Q46" s="9">
        <v>3.5</v>
      </c>
      <c r="R46" s="9" t="s">
        <v>65</v>
      </c>
      <c r="S46" s="9">
        <v>100</v>
      </c>
      <c r="T46" s="9">
        <v>100</v>
      </c>
      <c r="U46" s="9">
        <v>0.8</v>
      </c>
      <c r="V46" s="9">
        <v>1</v>
      </c>
      <c r="W46" s="9">
        <v>1.3</v>
      </c>
      <c r="X46" s="9" t="s">
        <v>1146</v>
      </c>
      <c r="Y46" s="10">
        <f>G46*H46/J46*T46/100</f>
        <v>22.491909385113271</v>
      </c>
      <c r="Z46" s="9">
        <f>G46*H46*T46/100</f>
        <v>417</v>
      </c>
      <c r="AA46" s="96">
        <f>$Y46*U46</f>
        <v>17.993527508090619</v>
      </c>
      <c r="AB46" s="96">
        <f>$Y46*V46</f>
        <v>22.491909385113271</v>
      </c>
      <c r="AC46" s="96">
        <f>$Y46*W46</f>
        <v>29.239482200647252</v>
      </c>
      <c r="AD46" s="96">
        <f>(25/J46+1)*Z46</f>
        <v>979.29773462783169</v>
      </c>
    </row>
    <row r="47" spans="1:30" ht="20.25" hidden="1" customHeight="1" x14ac:dyDescent="0.2">
      <c r="A47" s="22">
        <v>35560</v>
      </c>
      <c r="B47" s="29" t="s">
        <v>1353</v>
      </c>
      <c r="C47" s="1" t="s">
        <v>923</v>
      </c>
      <c r="D47" s="9" t="s">
        <v>1308</v>
      </c>
      <c r="E47" s="9">
        <v>13</v>
      </c>
      <c r="F47" s="9">
        <v>76</v>
      </c>
      <c r="G47" s="9">
        <v>180</v>
      </c>
      <c r="H47" s="9">
        <v>2</v>
      </c>
      <c r="I47" s="9">
        <v>20.23</v>
      </c>
      <c r="J47" s="9">
        <v>14.91</v>
      </c>
      <c r="K47" s="9">
        <v>45</v>
      </c>
      <c r="L47" s="9">
        <v>0</v>
      </c>
      <c r="M47" s="9">
        <v>90</v>
      </c>
      <c r="N47" s="9">
        <v>60</v>
      </c>
      <c r="O47" s="9">
        <v>20</v>
      </c>
      <c r="P47" s="9">
        <v>100</v>
      </c>
      <c r="Q47" s="9">
        <v>3</v>
      </c>
      <c r="R47" s="9" t="s">
        <v>65</v>
      </c>
      <c r="S47" s="9">
        <v>100</v>
      </c>
      <c r="T47" s="9">
        <v>100</v>
      </c>
      <c r="U47" s="9">
        <v>0.8</v>
      </c>
      <c r="V47" s="9">
        <v>1</v>
      </c>
      <c r="W47" s="9">
        <v>1.3</v>
      </c>
      <c r="X47" s="9" t="s">
        <v>1152</v>
      </c>
      <c r="Y47" s="10">
        <f>G47*H47/J47*T47/100</f>
        <v>24.144869215291745</v>
      </c>
      <c r="Z47" s="9">
        <f>G47*H47*T47/100</f>
        <v>360</v>
      </c>
      <c r="AA47" s="96">
        <f>$Y47*U47</f>
        <v>19.315895372233399</v>
      </c>
      <c r="AB47" s="96">
        <f>$Y47*V47</f>
        <v>24.144869215291745</v>
      </c>
      <c r="AC47" s="96">
        <f>$Y47*W47</f>
        <v>31.38832997987927</v>
      </c>
      <c r="AD47" s="96">
        <f>(25/J47+1)*Z47</f>
        <v>963.62173038229378</v>
      </c>
    </row>
    <row r="48" spans="1:30" ht="20.25" hidden="1" customHeight="1" x14ac:dyDescent="0.2">
      <c r="A48" s="22">
        <v>25100</v>
      </c>
      <c r="B48" s="29" t="s">
        <v>1313</v>
      </c>
      <c r="C48" s="1" t="s">
        <v>921</v>
      </c>
      <c r="D48" s="9" t="s">
        <v>1308</v>
      </c>
      <c r="E48" s="9">
        <v>11</v>
      </c>
      <c r="F48" s="9">
        <v>64</v>
      </c>
      <c r="G48" s="9">
        <v>159</v>
      </c>
      <c r="H48" s="9">
        <v>3</v>
      </c>
      <c r="I48" s="9">
        <v>36.28</v>
      </c>
      <c r="J48" s="9">
        <v>26.6</v>
      </c>
      <c r="K48" s="9">
        <v>25</v>
      </c>
      <c r="L48" s="9">
        <v>0</v>
      </c>
      <c r="M48" s="9">
        <v>80</v>
      </c>
      <c r="N48" s="9">
        <v>50</v>
      </c>
      <c r="O48" s="9">
        <v>20</v>
      </c>
      <c r="P48" s="9">
        <v>90</v>
      </c>
      <c r="Q48" s="9">
        <v>3</v>
      </c>
      <c r="R48" s="9" t="s">
        <v>65</v>
      </c>
      <c r="S48" s="9">
        <v>100</v>
      </c>
      <c r="T48" s="9">
        <v>104</v>
      </c>
      <c r="U48" s="9">
        <v>0.7</v>
      </c>
      <c r="V48" s="9">
        <v>1</v>
      </c>
      <c r="W48" s="9">
        <v>1.2</v>
      </c>
      <c r="X48" s="9" t="s">
        <v>1146</v>
      </c>
      <c r="Y48" s="10">
        <f>G48*H48/J48*T48/100</f>
        <v>18.649624060150376</v>
      </c>
      <c r="Z48" s="9">
        <f>G48*H48*T48/100</f>
        <v>496.08</v>
      </c>
      <c r="AA48" s="96">
        <f>$Y48*U48</f>
        <v>13.054736842105262</v>
      </c>
      <c r="AB48" s="96">
        <f>$Y48*V48</f>
        <v>18.649624060150376</v>
      </c>
      <c r="AC48" s="96">
        <f>$Y48*W48</f>
        <v>22.37954887218045</v>
      </c>
      <c r="AD48" s="96">
        <f>(25/J48+1)*Z48</f>
        <v>962.32060150375935</v>
      </c>
    </row>
    <row r="49" spans="1:30" ht="20.25" hidden="1" customHeight="1" x14ac:dyDescent="0.2">
      <c r="A49" s="22">
        <v>45000</v>
      </c>
      <c r="B49" s="29" t="s">
        <v>162</v>
      </c>
      <c r="C49" s="1" t="s">
        <v>921</v>
      </c>
      <c r="D49" s="9" t="s">
        <v>1310</v>
      </c>
      <c r="E49" s="9">
        <v>11</v>
      </c>
      <c r="F49" s="9">
        <v>70</v>
      </c>
      <c r="G49" s="9">
        <v>145</v>
      </c>
      <c r="H49" s="9">
        <v>3</v>
      </c>
      <c r="I49" s="9">
        <v>27.53</v>
      </c>
      <c r="J49" s="9">
        <v>22.21</v>
      </c>
      <c r="K49" s="9">
        <v>25</v>
      </c>
      <c r="L49" s="9">
        <v>60</v>
      </c>
      <c r="M49" s="9">
        <v>60</v>
      </c>
      <c r="N49" s="9">
        <v>52</v>
      </c>
      <c r="O49" s="9">
        <v>20</v>
      </c>
      <c r="P49" s="9">
        <v>90</v>
      </c>
      <c r="Q49" s="9">
        <v>2</v>
      </c>
      <c r="R49" s="9" t="s">
        <v>160</v>
      </c>
      <c r="S49" s="9">
        <v>100</v>
      </c>
      <c r="T49" s="9">
        <v>104</v>
      </c>
      <c r="U49" s="9">
        <v>0.8</v>
      </c>
      <c r="V49" s="9">
        <v>1</v>
      </c>
      <c r="W49" s="9">
        <v>1.3</v>
      </c>
      <c r="X49" s="9" t="s">
        <v>1151</v>
      </c>
      <c r="Y49" s="10">
        <f>G49*H49/J49*T49/100</f>
        <v>20.369203061683926</v>
      </c>
      <c r="Z49" s="9">
        <f>G49*H49*T49/100</f>
        <v>452.4</v>
      </c>
      <c r="AA49" s="96">
        <f>$Y49*U49</f>
        <v>16.295362449347142</v>
      </c>
      <c r="AB49" s="96">
        <f>$Y49*V49</f>
        <v>20.369203061683926</v>
      </c>
      <c r="AC49" s="96">
        <f>$Y49*W49</f>
        <v>26.479963980189105</v>
      </c>
      <c r="AD49" s="96">
        <f>(25/J49+1)*Z49</f>
        <v>961.63007654209821</v>
      </c>
    </row>
    <row r="50" spans="1:30" ht="20.25" hidden="1" customHeight="1" x14ac:dyDescent="0.2">
      <c r="A50" s="22">
        <v>15100</v>
      </c>
      <c r="B50" s="29" t="s">
        <v>1337</v>
      </c>
      <c r="C50" s="1" t="s">
        <v>921</v>
      </c>
      <c r="D50" s="9" t="s">
        <v>1308</v>
      </c>
      <c r="E50" s="9">
        <v>10</v>
      </c>
      <c r="F50" s="9">
        <v>65</v>
      </c>
      <c r="G50" s="9">
        <v>163</v>
      </c>
      <c r="H50" s="9">
        <v>3</v>
      </c>
      <c r="I50" s="9">
        <v>31.92</v>
      </c>
      <c r="J50" s="9">
        <v>26.27</v>
      </c>
      <c r="K50" s="9">
        <v>25</v>
      </c>
      <c r="L50" s="9">
        <v>0</v>
      </c>
      <c r="M50" s="9">
        <v>80</v>
      </c>
      <c r="N50" s="9">
        <v>50</v>
      </c>
      <c r="O50" s="9">
        <v>20</v>
      </c>
      <c r="P50" s="9">
        <v>90</v>
      </c>
      <c r="Q50" s="9">
        <v>3</v>
      </c>
      <c r="R50" s="9" t="s">
        <v>65</v>
      </c>
      <c r="S50" s="9">
        <v>100</v>
      </c>
      <c r="T50" s="9">
        <v>100</v>
      </c>
      <c r="U50" s="9">
        <v>0.8</v>
      </c>
      <c r="V50" s="9">
        <v>1</v>
      </c>
      <c r="W50" s="9">
        <v>1.3</v>
      </c>
      <c r="X50" s="9" t="s">
        <v>1147</v>
      </c>
      <c r="Y50" s="10">
        <f>G50*H50/J50*T50/100</f>
        <v>18.614389036924248</v>
      </c>
      <c r="Z50" s="9">
        <f>G50*H50*T50/100</f>
        <v>489</v>
      </c>
      <c r="AA50" s="96">
        <f>$Y50*U50</f>
        <v>14.891511229539399</v>
      </c>
      <c r="AB50" s="96">
        <f>$Y50*V50</f>
        <v>18.614389036924248</v>
      </c>
      <c r="AC50" s="96">
        <f>$Y50*W50</f>
        <v>24.198705748001522</v>
      </c>
      <c r="AD50" s="96">
        <f>(25/J50+1)*Z50</f>
        <v>954.35972592310623</v>
      </c>
    </row>
    <row r="51" spans="1:30" ht="20.25" hidden="1" customHeight="1" x14ac:dyDescent="0.2">
      <c r="A51" s="22">
        <v>35500</v>
      </c>
      <c r="B51" s="29" t="s">
        <v>1331</v>
      </c>
      <c r="C51" s="1" t="s">
        <v>923</v>
      </c>
      <c r="D51" s="9" t="s">
        <v>1308</v>
      </c>
      <c r="E51" s="9">
        <v>13</v>
      </c>
      <c r="F51" s="9">
        <v>70</v>
      </c>
      <c r="G51" s="9">
        <v>174</v>
      </c>
      <c r="H51" s="9">
        <v>2</v>
      </c>
      <c r="I51" s="9">
        <v>19.95</v>
      </c>
      <c r="J51" s="9">
        <v>14.63</v>
      </c>
      <c r="K51" s="9">
        <v>45</v>
      </c>
      <c r="L51" s="9">
        <v>0</v>
      </c>
      <c r="M51" s="9">
        <v>90</v>
      </c>
      <c r="N51" s="9">
        <v>60</v>
      </c>
      <c r="O51" s="9">
        <v>20</v>
      </c>
      <c r="P51" s="9">
        <v>100</v>
      </c>
      <c r="Q51" s="9">
        <v>3</v>
      </c>
      <c r="R51" s="9" t="s">
        <v>65</v>
      </c>
      <c r="S51" s="9">
        <v>100</v>
      </c>
      <c r="T51" s="9">
        <v>100</v>
      </c>
      <c r="U51" s="9">
        <v>0.8</v>
      </c>
      <c r="V51" s="9">
        <v>1</v>
      </c>
      <c r="W51" s="9">
        <v>1.3</v>
      </c>
      <c r="X51" s="9" t="s">
        <v>1152</v>
      </c>
      <c r="Y51" s="10">
        <f>G51*H51/J51*T51/100</f>
        <v>23.786739576213257</v>
      </c>
      <c r="Z51" s="9">
        <f>G51*H51*T51/100</f>
        <v>348</v>
      </c>
      <c r="AA51" s="96">
        <f>$Y51*U51</f>
        <v>19.029391660970607</v>
      </c>
      <c r="AB51" s="96">
        <f>$Y51*V51</f>
        <v>23.786739576213257</v>
      </c>
      <c r="AC51" s="96">
        <f>$Y51*W51</f>
        <v>30.922761449077235</v>
      </c>
      <c r="AD51" s="96">
        <f>(25/J51+1)*Z51</f>
        <v>942.66848940533146</v>
      </c>
    </row>
    <row r="52" spans="1:30" ht="20.25" hidden="1" customHeight="1" x14ac:dyDescent="0.2">
      <c r="A52" s="22">
        <v>25100</v>
      </c>
      <c r="B52" s="29" t="s">
        <v>1314</v>
      </c>
      <c r="C52" s="1" t="s">
        <v>921</v>
      </c>
      <c r="D52" s="9" t="s">
        <v>1308</v>
      </c>
      <c r="E52" s="9">
        <v>11</v>
      </c>
      <c r="F52" s="9">
        <v>64</v>
      </c>
      <c r="G52" s="9">
        <v>159</v>
      </c>
      <c r="H52" s="9">
        <v>3</v>
      </c>
      <c r="I52" s="9">
        <v>36.28</v>
      </c>
      <c r="J52" s="9">
        <v>26.6</v>
      </c>
      <c r="K52" s="9">
        <v>25</v>
      </c>
      <c r="L52" s="9">
        <v>0</v>
      </c>
      <c r="M52" s="9">
        <v>80</v>
      </c>
      <c r="N52" s="9">
        <v>50</v>
      </c>
      <c r="O52" s="9">
        <v>20</v>
      </c>
      <c r="P52" s="9">
        <v>90</v>
      </c>
      <c r="Q52" s="9">
        <v>3</v>
      </c>
      <c r="R52" s="9" t="s">
        <v>65</v>
      </c>
      <c r="S52" s="9">
        <v>100</v>
      </c>
      <c r="T52" s="9">
        <v>100</v>
      </c>
      <c r="U52" s="9">
        <v>0.7</v>
      </c>
      <c r="V52" s="9">
        <v>1</v>
      </c>
      <c r="W52" s="9">
        <v>1.2</v>
      </c>
      <c r="X52" s="9" t="s">
        <v>1146</v>
      </c>
      <c r="Y52" s="10">
        <f>G52*H52/J52*T52/100</f>
        <v>17.93233082706767</v>
      </c>
      <c r="Z52" s="9">
        <f>G52*H52*T52/100</f>
        <v>477</v>
      </c>
      <c r="AA52" s="96">
        <f>$Y52*U52</f>
        <v>12.552631578947368</v>
      </c>
      <c r="AB52" s="96">
        <f>$Y52*V52</f>
        <v>17.93233082706767</v>
      </c>
      <c r="AC52" s="96">
        <f>$Y52*W52</f>
        <v>21.518796992481203</v>
      </c>
      <c r="AD52" s="96">
        <f>(25/J52+1)*Z52</f>
        <v>925.30827067669168</v>
      </c>
    </row>
    <row r="53" spans="1:30" ht="20.25" hidden="1" customHeight="1" x14ac:dyDescent="0.2">
      <c r="A53" s="22">
        <v>45000</v>
      </c>
      <c r="B53" s="29" t="s">
        <v>1321</v>
      </c>
      <c r="C53" s="1" t="s">
        <v>921</v>
      </c>
      <c r="D53" s="9" t="s">
        <v>1310</v>
      </c>
      <c r="E53" s="9">
        <v>11</v>
      </c>
      <c r="F53" s="9">
        <v>70</v>
      </c>
      <c r="G53" s="9">
        <v>145</v>
      </c>
      <c r="H53" s="9">
        <v>3</v>
      </c>
      <c r="I53" s="9">
        <v>27.53</v>
      </c>
      <c r="J53" s="9">
        <v>22.21</v>
      </c>
      <c r="K53" s="9">
        <v>25</v>
      </c>
      <c r="L53" s="9">
        <v>60</v>
      </c>
      <c r="M53" s="9">
        <v>60</v>
      </c>
      <c r="N53" s="9">
        <v>52</v>
      </c>
      <c r="O53" s="9">
        <v>20</v>
      </c>
      <c r="P53" s="9">
        <v>90</v>
      </c>
      <c r="Q53" s="9">
        <v>2</v>
      </c>
      <c r="R53" s="9" t="s">
        <v>160</v>
      </c>
      <c r="S53" s="9">
        <v>100</v>
      </c>
      <c r="T53" s="9">
        <v>100</v>
      </c>
      <c r="U53" s="9">
        <v>0.8</v>
      </c>
      <c r="V53" s="9">
        <v>1</v>
      </c>
      <c r="W53" s="9">
        <v>1.3</v>
      </c>
      <c r="X53" s="9" t="s">
        <v>1151</v>
      </c>
      <c r="Y53" s="10">
        <f>G53*H53/J53*T53/100</f>
        <v>19.585772174696082</v>
      </c>
      <c r="Z53" s="9">
        <f>G53*H53*T53/100</f>
        <v>435</v>
      </c>
      <c r="AA53" s="96">
        <f>$Y53*U53</f>
        <v>15.668617739756867</v>
      </c>
      <c r="AB53" s="96">
        <f>$Y53*V53</f>
        <v>19.585772174696082</v>
      </c>
      <c r="AC53" s="96">
        <f>$Y53*W53</f>
        <v>25.461503827104906</v>
      </c>
      <c r="AD53" s="96">
        <f>(25/J53+1)*Z53</f>
        <v>924.64430436740224</v>
      </c>
    </row>
    <row r="54" spans="1:30" ht="20.25" customHeight="1" x14ac:dyDescent="0.2">
      <c r="A54" s="22">
        <v>45400</v>
      </c>
      <c r="B54" s="29" t="s">
        <v>1312</v>
      </c>
      <c r="C54" s="1" t="s">
        <v>923</v>
      </c>
      <c r="D54" s="9" t="s">
        <v>1308</v>
      </c>
      <c r="E54" s="9">
        <v>13</v>
      </c>
      <c r="F54" s="9">
        <v>64</v>
      </c>
      <c r="G54" s="9">
        <v>160</v>
      </c>
      <c r="H54" s="9">
        <v>2</v>
      </c>
      <c r="I54" s="9">
        <v>18.29</v>
      </c>
      <c r="J54" s="9">
        <v>13.3</v>
      </c>
      <c r="K54" s="9">
        <v>45</v>
      </c>
      <c r="L54" s="9">
        <v>0</v>
      </c>
      <c r="M54" s="9">
        <v>80</v>
      </c>
      <c r="N54" s="9">
        <v>50</v>
      </c>
      <c r="O54" s="9">
        <v>20</v>
      </c>
      <c r="P54" s="9">
        <v>90</v>
      </c>
      <c r="Q54" s="9">
        <v>2</v>
      </c>
      <c r="R54" s="9" t="s">
        <v>160</v>
      </c>
      <c r="S54" s="9">
        <v>100</v>
      </c>
      <c r="T54" s="9">
        <v>100</v>
      </c>
      <c r="U54" s="9">
        <v>0.8</v>
      </c>
      <c r="V54" s="9">
        <v>1</v>
      </c>
      <c r="W54" s="9">
        <v>1.3</v>
      </c>
      <c r="X54" s="9" t="s">
        <v>1151</v>
      </c>
      <c r="Y54" s="10">
        <f>G54*H54/J54*T54/100</f>
        <v>24.060150375939848</v>
      </c>
      <c r="Z54" s="9">
        <f>G54*H54*T54/100</f>
        <v>320</v>
      </c>
      <c r="AA54" s="96">
        <f>$Y54*U54</f>
        <v>19.248120300751879</v>
      </c>
      <c r="AB54" s="96">
        <f>$Y54*V54</f>
        <v>24.060150375939848</v>
      </c>
      <c r="AC54" s="96">
        <f>$Y54*W54</f>
        <v>31.278195488721803</v>
      </c>
      <c r="AD54" s="96">
        <f>(25/J54+1)*Z54</f>
        <v>921.50375939849619</v>
      </c>
    </row>
    <row r="55" spans="1:30" ht="20.25" customHeight="1" x14ac:dyDescent="0.2">
      <c r="A55" s="22">
        <v>15160</v>
      </c>
      <c r="B55" s="29" t="s">
        <v>1356</v>
      </c>
      <c r="C55" s="1" t="s">
        <v>923</v>
      </c>
      <c r="D55" s="9" t="s">
        <v>1308</v>
      </c>
      <c r="E55" s="9">
        <v>13</v>
      </c>
      <c r="F55" s="9">
        <v>53</v>
      </c>
      <c r="G55" s="9">
        <v>149</v>
      </c>
      <c r="H55" s="9">
        <v>2</v>
      </c>
      <c r="I55" s="9">
        <v>17.239999999999998</v>
      </c>
      <c r="J55" s="9">
        <v>12.52</v>
      </c>
      <c r="K55" s="9">
        <v>45</v>
      </c>
      <c r="L55" s="9">
        <v>0</v>
      </c>
      <c r="M55" s="9">
        <v>80</v>
      </c>
      <c r="N55" s="9">
        <v>50</v>
      </c>
      <c r="O55" s="9">
        <v>20</v>
      </c>
      <c r="P55" s="9">
        <v>90</v>
      </c>
      <c r="Q55" s="9">
        <v>2</v>
      </c>
      <c r="R55" s="9" t="s">
        <v>160</v>
      </c>
      <c r="S55" s="9">
        <v>100</v>
      </c>
      <c r="T55" s="9">
        <v>100</v>
      </c>
      <c r="U55" s="9">
        <v>0.8</v>
      </c>
      <c r="V55" s="9">
        <v>1</v>
      </c>
      <c r="W55" s="9">
        <v>1.3</v>
      </c>
      <c r="X55" s="9" t="s">
        <v>1147</v>
      </c>
      <c r="Y55" s="10">
        <f>G55*H55/J55*T55/100</f>
        <v>23.801916932907353</v>
      </c>
      <c r="Z55" s="9">
        <f>G55*H55*T55/100</f>
        <v>298</v>
      </c>
      <c r="AA55" s="96">
        <f>$Y55*U55</f>
        <v>19.041533546325883</v>
      </c>
      <c r="AB55" s="96">
        <f>$Y55*V55</f>
        <v>23.801916932907353</v>
      </c>
      <c r="AC55" s="96">
        <f>$Y55*W55</f>
        <v>30.94249201277956</v>
      </c>
      <c r="AD55" s="96">
        <f>(25/J55+1)*Z55</f>
        <v>893.04792332268369</v>
      </c>
    </row>
    <row r="56" spans="1:30" ht="20.25" hidden="1" customHeight="1" x14ac:dyDescent="0.2">
      <c r="A56" s="22">
        <v>5200</v>
      </c>
      <c r="B56" s="29" t="s">
        <v>171</v>
      </c>
      <c r="C56" s="1" t="s">
        <v>916</v>
      </c>
      <c r="D56" s="9" t="s">
        <v>1310</v>
      </c>
      <c r="E56" s="9">
        <v>6</v>
      </c>
      <c r="F56" s="9">
        <v>46</v>
      </c>
      <c r="G56" s="9">
        <v>94</v>
      </c>
      <c r="H56" s="9">
        <v>5</v>
      </c>
      <c r="I56" s="9">
        <v>36.53</v>
      </c>
      <c r="J56" s="9">
        <v>32.15</v>
      </c>
      <c r="K56" s="9">
        <v>12</v>
      </c>
      <c r="L56" s="9">
        <v>90</v>
      </c>
      <c r="M56" s="9">
        <v>60</v>
      </c>
      <c r="N56" s="9">
        <v>50</v>
      </c>
      <c r="O56" s="9">
        <v>20</v>
      </c>
      <c r="P56" s="9">
        <v>90</v>
      </c>
      <c r="Q56" s="9">
        <v>3</v>
      </c>
      <c r="R56" s="9" t="s">
        <v>65</v>
      </c>
      <c r="S56" s="9">
        <v>100</v>
      </c>
      <c r="T56" s="9">
        <v>100</v>
      </c>
      <c r="U56" s="9">
        <v>0.8</v>
      </c>
      <c r="V56" s="9">
        <v>1</v>
      </c>
      <c r="W56" s="9">
        <v>1.3</v>
      </c>
      <c r="X56" s="9"/>
      <c r="Y56" s="10">
        <f>G56*H56/J56*T56/100</f>
        <v>14.618973561430794</v>
      </c>
      <c r="Z56" s="9">
        <f>G56*H56*T56/100</f>
        <v>470</v>
      </c>
      <c r="AA56" s="96">
        <f>$Y56*U56</f>
        <v>11.695178849144636</v>
      </c>
      <c r="AB56" s="96">
        <f>$Y56*V56</f>
        <v>14.618973561430794</v>
      </c>
      <c r="AC56" s="96">
        <f>$Y56*W56</f>
        <v>19.004665629860032</v>
      </c>
      <c r="AD56" s="96">
        <f>(25/J56+1)*Z56</f>
        <v>835.47433903576984</v>
      </c>
    </row>
    <row r="57" spans="1:30" ht="20.25" hidden="1" customHeight="1" x14ac:dyDescent="0.2">
      <c r="A57" s="22">
        <v>25000</v>
      </c>
      <c r="B57" s="29" t="s">
        <v>1359</v>
      </c>
      <c r="C57" s="1" t="s">
        <v>916</v>
      </c>
      <c r="D57" s="9" t="s">
        <v>1310</v>
      </c>
      <c r="E57" s="9">
        <v>7</v>
      </c>
      <c r="F57" s="9">
        <v>62</v>
      </c>
      <c r="G57" s="9">
        <v>128</v>
      </c>
      <c r="H57" s="9">
        <v>3</v>
      </c>
      <c r="I57" s="9">
        <v>26.36</v>
      </c>
      <c r="J57" s="9">
        <v>23.38</v>
      </c>
      <c r="K57" s="9">
        <v>12</v>
      </c>
      <c r="L57" s="9">
        <v>-6</v>
      </c>
      <c r="M57" s="9">
        <v>60</v>
      </c>
      <c r="N57" s="9">
        <v>50</v>
      </c>
      <c r="O57" s="9">
        <v>20</v>
      </c>
      <c r="P57" s="9">
        <v>90</v>
      </c>
      <c r="Q57" s="9">
        <v>3.5</v>
      </c>
      <c r="R57" s="9" t="s">
        <v>65</v>
      </c>
      <c r="S57" s="9">
        <v>100</v>
      </c>
      <c r="T57" s="9">
        <v>104</v>
      </c>
      <c r="U57" s="9">
        <v>0.8</v>
      </c>
      <c r="V57" s="9">
        <v>1</v>
      </c>
      <c r="W57" s="9">
        <v>1.3</v>
      </c>
      <c r="X57" s="9" t="s">
        <v>1146</v>
      </c>
      <c r="Y57" s="10">
        <f>G57*H57/J57*T57/100</f>
        <v>17.08126603934987</v>
      </c>
      <c r="Z57" s="9">
        <f>G57*H57*T57/100</f>
        <v>399.36</v>
      </c>
      <c r="AA57" s="96">
        <f>$Y57*U57</f>
        <v>13.665012831479897</v>
      </c>
      <c r="AB57" s="96">
        <f>$Y57*V57</f>
        <v>17.08126603934987</v>
      </c>
      <c r="AC57" s="96">
        <f>$Y57*W57</f>
        <v>22.205645851154831</v>
      </c>
      <c r="AD57" s="96">
        <f>(25/J57+1)*Z57</f>
        <v>826.3916509837469</v>
      </c>
    </row>
    <row r="58" spans="1:30" ht="20.25" hidden="1" customHeight="1" x14ac:dyDescent="0.2">
      <c r="A58" s="22">
        <v>45300</v>
      </c>
      <c r="B58" s="29" t="s">
        <v>191</v>
      </c>
      <c r="C58" s="1" t="s">
        <v>921</v>
      </c>
      <c r="D58" s="95" t="s">
        <v>1308</v>
      </c>
      <c r="E58" s="95">
        <v>11</v>
      </c>
      <c r="F58" s="95">
        <v>58</v>
      </c>
      <c r="G58" s="95">
        <v>144</v>
      </c>
      <c r="H58" s="95">
        <v>2</v>
      </c>
      <c r="I58" s="95">
        <v>19.95</v>
      </c>
      <c r="J58" s="95">
        <v>14.63</v>
      </c>
      <c r="K58" s="95">
        <v>25</v>
      </c>
      <c r="L58" s="95">
        <v>0</v>
      </c>
      <c r="M58" s="95">
        <v>80</v>
      </c>
      <c r="N58" s="95">
        <v>50</v>
      </c>
      <c r="O58" s="95">
        <v>20</v>
      </c>
      <c r="P58" s="95">
        <v>90</v>
      </c>
      <c r="Q58" s="95">
        <v>3</v>
      </c>
      <c r="R58" s="95" t="s">
        <v>65</v>
      </c>
      <c r="S58" s="95">
        <v>100</v>
      </c>
      <c r="T58" s="95">
        <v>104</v>
      </c>
      <c r="U58" s="95">
        <v>0.7</v>
      </c>
      <c r="V58" s="95">
        <v>1</v>
      </c>
      <c r="W58" s="95">
        <v>1.2</v>
      </c>
      <c r="X58" s="95" t="s">
        <v>1151</v>
      </c>
      <c r="Y58" s="10">
        <f>G58*H58/J58*T58/100</f>
        <v>20.473000683527001</v>
      </c>
      <c r="Z58" s="9">
        <f>G58*H58*T58/100</f>
        <v>299.52</v>
      </c>
      <c r="AA58" s="96">
        <f>$Y58*U58</f>
        <v>14.331100478468899</v>
      </c>
      <c r="AB58" s="96">
        <f>$Y58*V58</f>
        <v>20.473000683527001</v>
      </c>
      <c r="AC58" s="96">
        <f>$Y58*W58</f>
        <v>24.5676008202324</v>
      </c>
      <c r="AD58" s="96">
        <f>(25/J58+1)*Z58</f>
        <v>811.34501708817493</v>
      </c>
    </row>
    <row r="59" spans="1:30" ht="20.25" hidden="1" customHeight="1" x14ac:dyDescent="0.2">
      <c r="A59" s="22">
        <v>15200</v>
      </c>
      <c r="B59" s="29" t="s">
        <v>1322</v>
      </c>
      <c r="C59" s="1" t="s">
        <v>916</v>
      </c>
      <c r="D59" s="95" t="s">
        <v>1310</v>
      </c>
      <c r="E59" s="95">
        <v>7</v>
      </c>
      <c r="F59" s="95">
        <v>60</v>
      </c>
      <c r="G59" s="95">
        <v>120</v>
      </c>
      <c r="H59" s="95">
        <v>3</v>
      </c>
      <c r="I59" s="95">
        <v>24.42</v>
      </c>
      <c r="J59" s="95">
        <v>21.44</v>
      </c>
      <c r="K59" s="95">
        <v>12</v>
      </c>
      <c r="L59" s="95">
        <v>60</v>
      </c>
      <c r="M59" s="95">
        <v>60</v>
      </c>
      <c r="N59" s="95">
        <v>50</v>
      </c>
      <c r="O59" s="95">
        <v>20</v>
      </c>
      <c r="P59" s="95">
        <v>90</v>
      </c>
      <c r="Q59" s="95">
        <v>3</v>
      </c>
      <c r="R59" s="95" t="s">
        <v>65</v>
      </c>
      <c r="S59" s="95">
        <v>100</v>
      </c>
      <c r="T59" s="95">
        <v>104</v>
      </c>
      <c r="U59" s="95">
        <v>0.8</v>
      </c>
      <c r="V59" s="95">
        <v>1</v>
      </c>
      <c r="W59" s="95">
        <v>1.3</v>
      </c>
      <c r="X59" s="95" t="s">
        <v>1147</v>
      </c>
      <c r="Y59" s="10">
        <f>G59*H59/J59*T59/100</f>
        <v>17.462686567164177</v>
      </c>
      <c r="Z59" s="9">
        <f>G59*H59*T59/100</f>
        <v>374.4</v>
      </c>
      <c r="AA59" s="96">
        <f>$Y59*U59</f>
        <v>13.970149253731343</v>
      </c>
      <c r="AB59" s="96">
        <f>$Y59*V59</f>
        <v>17.462686567164177</v>
      </c>
      <c r="AC59" s="96">
        <f>$Y59*W59</f>
        <v>22.701492537313431</v>
      </c>
      <c r="AD59" s="96">
        <f>(25/J59+1)*Z59</f>
        <v>810.96716417910432</v>
      </c>
    </row>
    <row r="60" spans="1:30" ht="20.25" hidden="1" customHeight="1" x14ac:dyDescent="0.2">
      <c r="A60" s="22">
        <v>35500</v>
      </c>
      <c r="B60" s="29" t="s">
        <v>188</v>
      </c>
      <c r="C60" s="1" t="s">
        <v>921</v>
      </c>
      <c r="D60" s="95" t="s">
        <v>1308</v>
      </c>
      <c r="E60" s="95">
        <v>10</v>
      </c>
      <c r="F60" s="95">
        <v>63</v>
      </c>
      <c r="G60" s="95">
        <v>157</v>
      </c>
      <c r="H60" s="95">
        <v>2</v>
      </c>
      <c r="I60" s="95">
        <v>20.95</v>
      </c>
      <c r="J60" s="95">
        <v>15.96</v>
      </c>
      <c r="K60" s="95">
        <v>25</v>
      </c>
      <c r="L60" s="95">
        <v>0</v>
      </c>
      <c r="M60" s="95">
        <v>90</v>
      </c>
      <c r="N60" s="95">
        <v>60</v>
      </c>
      <c r="O60" s="95">
        <v>20</v>
      </c>
      <c r="P60" s="95">
        <v>100</v>
      </c>
      <c r="Q60" s="95">
        <v>3</v>
      </c>
      <c r="R60" s="95" t="s">
        <v>65</v>
      </c>
      <c r="S60" s="95">
        <v>100</v>
      </c>
      <c r="T60" s="95">
        <v>100</v>
      </c>
      <c r="U60" s="95">
        <v>0.8</v>
      </c>
      <c r="V60" s="95">
        <v>1</v>
      </c>
      <c r="W60" s="95">
        <v>1.3</v>
      </c>
      <c r="X60" s="95" t="s">
        <v>1152</v>
      </c>
      <c r="Y60" s="10">
        <f>G60*H60/J60*T60/100</f>
        <v>19.674185463659146</v>
      </c>
      <c r="Z60" s="9">
        <f>G60*H60*T60/100</f>
        <v>314</v>
      </c>
      <c r="AA60" s="96">
        <f>$Y60*U60</f>
        <v>15.739348370927317</v>
      </c>
      <c r="AB60" s="96">
        <f>$Y60*V60</f>
        <v>19.674185463659146</v>
      </c>
      <c r="AC60" s="96">
        <f>$Y60*W60</f>
        <v>25.576441102756892</v>
      </c>
      <c r="AD60" s="96">
        <f>(25/J60+1)*Z60</f>
        <v>805.85463659147865</v>
      </c>
    </row>
    <row r="61" spans="1:30" ht="20.25" hidden="1" customHeight="1" x14ac:dyDescent="0.2">
      <c r="A61" s="22">
        <v>5100</v>
      </c>
      <c r="B61" s="29" t="s">
        <v>178</v>
      </c>
      <c r="C61" s="1" t="s">
        <v>916</v>
      </c>
      <c r="D61" s="95" t="s">
        <v>1310</v>
      </c>
      <c r="E61" s="95">
        <v>6</v>
      </c>
      <c r="F61" s="95">
        <v>50</v>
      </c>
      <c r="G61" s="95">
        <v>104</v>
      </c>
      <c r="H61" s="95">
        <v>4</v>
      </c>
      <c r="I61" s="95">
        <v>30.44</v>
      </c>
      <c r="J61" s="95">
        <v>26.79</v>
      </c>
      <c r="K61" s="95">
        <v>12</v>
      </c>
      <c r="L61" s="95">
        <v>72</v>
      </c>
      <c r="M61" s="95">
        <v>60</v>
      </c>
      <c r="N61" s="95">
        <v>50</v>
      </c>
      <c r="O61" s="95">
        <v>20</v>
      </c>
      <c r="P61" s="95">
        <v>90</v>
      </c>
      <c r="Q61" s="95">
        <v>3</v>
      </c>
      <c r="R61" s="95" t="s">
        <v>65</v>
      </c>
      <c r="S61" s="95">
        <v>100</v>
      </c>
      <c r="T61" s="95">
        <v>100</v>
      </c>
      <c r="U61" s="95">
        <v>0.8</v>
      </c>
      <c r="V61" s="95">
        <v>1</v>
      </c>
      <c r="W61" s="95">
        <v>1.3</v>
      </c>
      <c r="X61" s="95"/>
      <c r="Y61" s="10">
        <f>G61*H61/J61*T61/100</f>
        <v>15.528182157521464</v>
      </c>
      <c r="Z61" s="9">
        <f>G61*H61*T61/100</f>
        <v>416</v>
      </c>
      <c r="AA61" s="96">
        <f>$Y61*U61</f>
        <v>12.422545726017171</v>
      </c>
      <c r="AB61" s="96">
        <f>$Y61*V61</f>
        <v>15.528182157521464</v>
      </c>
      <c r="AC61" s="96">
        <f>$Y61*W61</f>
        <v>20.186636804777905</v>
      </c>
      <c r="AD61" s="96">
        <f>(25/J61+1)*Z61</f>
        <v>804.20455393803661</v>
      </c>
    </row>
    <row r="62" spans="1:30" ht="20.25" hidden="1" customHeight="1" x14ac:dyDescent="0.2">
      <c r="A62" s="22">
        <v>15000</v>
      </c>
      <c r="B62" s="29" t="s">
        <v>1307</v>
      </c>
      <c r="C62" s="1" t="s">
        <v>921</v>
      </c>
      <c r="D62" s="95" t="s">
        <v>1308</v>
      </c>
      <c r="E62" s="95">
        <v>11</v>
      </c>
      <c r="F62" s="95">
        <v>52</v>
      </c>
      <c r="G62" s="95">
        <v>131</v>
      </c>
      <c r="H62" s="95">
        <v>3</v>
      </c>
      <c r="I62" s="95">
        <v>31.92</v>
      </c>
      <c r="J62" s="95">
        <v>25.94</v>
      </c>
      <c r="K62" s="95">
        <v>25</v>
      </c>
      <c r="L62" s="95">
        <v>0</v>
      </c>
      <c r="M62" s="95">
        <v>80</v>
      </c>
      <c r="N62" s="95">
        <v>50</v>
      </c>
      <c r="O62" s="95">
        <v>20</v>
      </c>
      <c r="P62" s="95">
        <v>90</v>
      </c>
      <c r="Q62" s="95">
        <v>3</v>
      </c>
      <c r="R62" s="95" t="s">
        <v>65</v>
      </c>
      <c r="S62" s="95">
        <v>100</v>
      </c>
      <c r="T62" s="95">
        <v>104</v>
      </c>
      <c r="U62" s="95">
        <v>0.7</v>
      </c>
      <c r="V62" s="95">
        <v>1</v>
      </c>
      <c r="W62" s="95">
        <v>1.2</v>
      </c>
      <c r="X62" s="95" t="s">
        <v>1147</v>
      </c>
      <c r="Y62" s="10">
        <f>G62*H62/J62*T62/100</f>
        <v>15.756360832690824</v>
      </c>
      <c r="Z62" s="9">
        <f>G62*H62*T62/100</f>
        <v>408.72</v>
      </c>
      <c r="AA62" s="96">
        <f>$Y62*U62</f>
        <v>11.029452582883575</v>
      </c>
      <c r="AB62" s="96">
        <f>$Y62*V62</f>
        <v>15.756360832690824</v>
      </c>
      <c r="AC62" s="96">
        <f>$Y62*W62</f>
        <v>18.907632999228987</v>
      </c>
      <c r="AD62" s="96">
        <f>(25/J62+1)*Z62</f>
        <v>802.62902081727066</v>
      </c>
    </row>
    <row r="63" spans="1:30" ht="20.25" hidden="1" customHeight="1" x14ac:dyDescent="0.2">
      <c r="A63" s="22">
        <v>35400</v>
      </c>
      <c r="B63" s="29" t="s">
        <v>187</v>
      </c>
      <c r="C63" s="1" t="s">
        <v>921</v>
      </c>
      <c r="D63" s="95" t="s">
        <v>1308</v>
      </c>
      <c r="E63" s="95">
        <v>11</v>
      </c>
      <c r="F63" s="95">
        <v>60</v>
      </c>
      <c r="G63" s="95">
        <v>150</v>
      </c>
      <c r="H63" s="95">
        <v>2</v>
      </c>
      <c r="I63" s="95">
        <v>21.28</v>
      </c>
      <c r="J63" s="95">
        <v>15.96</v>
      </c>
      <c r="K63" s="95">
        <v>25</v>
      </c>
      <c r="L63" s="95">
        <v>0</v>
      </c>
      <c r="M63" s="95">
        <v>80</v>
      </c>
      <c r="N63" s="95">
        <v>50</v>
      </c>
      <c r="O63" s="95">
        <v>20</v>
      </c>
      <c r="P63" s="95">
        <v>90</v>
      </c>
      <c r="Q63" s="95">
        <v>3</v>
      </c>
      <c r="R63" s="95" t="s">
        <v>65</v>
      </c>
      <c r="S63" s="95">
        <v>100</v>
      </c>
      <c r="T63" s="95">
        <v>104</v>
      </c>
      <c r="U63" s="95">
        <v>0.7</v>
      </c>
      <c r="V63" s="95">
        <v>1</v>
      </c>
      <c r="W63" s="95">
        <v>1.2</v>
      </c>
      <c r="X63" s="95" t="s">
        <v>1152</v>
      </c>
      <c r="Y63" s="10">
        <f>G63*H63/J63*T63/100</f>
        <v>19.548872180451127</v>
      </c>
      <c r="Z63" s="9">
        <f>G63*H63*T63/100</f>
        <v>312</v>
      </c>
      <c r="AA63" s="96">
        <f>$Y63*U63</f>
        <v>13.684210526315788</v>
      </c>
      <c r="AB63" s="96">
        <f>$Y63*V63</f>
        <v>19.548872180451127</v>
      </c>
      <c r="AC63" s="96">
        <f>$Y63*W63</f>
        <v>23.458646616541351</v>
      </c>
      <c r="AD63" s="96">
        <f>(25/J63+1)*Z63</f>
        <v>800.72180451127815</v>
      </c>
    </row>
    <row r="64" spans="1:30" ht="20.25" customHeight="1" x14ac:dyDescent="0.2">
      <c r="A64" s="22">
        <v>45400</v>
      </c>
      <c r="B64" s="29" t="s">
        <v>193</v>
      </c>
      <c r="C64" s="1" t="s">
        <v>921</v>
      </c>
      <c r="D64" s="95" t="s">
        <v>1308</v>
      </c>
      <c r="E64" s="95">
        <v>10</v>
      </c>
      <c r="F64" s="95">
        <v>58</v>
      </c>
      <c r="G64" s="95">
        <v>144</v>
      </c>
      <c r="H64" s="95">
        <v>2</v>
      </c>
      <c r="I64" s="95">
        <v>19.29</v>
      </c>
      <c r="J64" s="95">
        <v>14.63</v>
      </c>
      <c r="K64" s="95">
        <v>25</v>
      </c>
      <c r="L64" s="95">
        <v>0</v>
      </c>
      <c r="M64" s="95">
        <v>80</v>
      </c>
      <c r="N64" s="95">
        <v>50</v>
      </c>
      <c r="O64" s="95">
        <v>20</v>
      </c>
      <c r="P64" s="95">
        <v>90</v>
      </c>
      <c r="Q64" s="95">
        <v>2</v>
      </c>
      <c r="R64" s="95" t="s">
        <v>160</v>
      </c>
      <c r="S64" s="95">
        <v>100</v>
      </c>
      <c r="T64" s="95">
        <v>100</v>
      </c>
      <c r="U64" s="95">
        <v>0.8</v>
      </c>
      <c r="V64" s="95">
        <v>1</v>
      </c>
      <c r="W64" s="95">
        <v>1.3</v>
      </c>
      <c r="X64" s="95" t="s">
        <v>1151</v>
      </c>
      <c r="Y64" s="10">
        <f>G64*H64/J64*T64/100</f>
        <v>19.685577580314423</v>
      </c>
      <c r="Z64" s="9">
        <f>G64*H64*T64/100</f>
        <v>288</v>
      </c>
      <c r="AA64" s="96">
        <f>$Y64*U64</f>
        <v>15.748462064251539</v>
      </c>
      <c r="AB64" s="96">
        <f>$Y64*V64</f>
        <v>19.685577580314423</v>
      </c>
      <c r="AC64" s="96">
        <f>$Y64*W64</f>
        <v>25.591250854408749</v>
      </c>
      <c r="AD64" s="96">
        <f>(25/J64+1)*Z64</f>
        <v>780.13943950786052</v>
      </c>
    </row>
    <row r="65" spans="1:30" ht="20.25" hidden="1" customHeight="1" x14ac:dyDescent="0.2">
      <c r="A65" s="22">
        <v>45300</v>
      </c>
      <c r="B65" s="29" t="s">
        <v>1348</v>
      </c>
      <c r="C65" s="1" t="s">
        <v>921</v>
      </c>
      <c r="D65" s="95" t="s">
        <v>1308</v>
      </c>
      <c r="E65" s="95">
        <v>11</v>
      </c>
      <c r="F65" s="95">
        <v>58</v>
      </c>
      <c r="G65" s="95">
        <v>144</v>
      </c>
      <c r="H65" s="95">
        <v>2</v>
      </c>
      <c r="I65" s="95">
        <v>19.95</v>
      </c>
      <c r="J65" s="95">
        <v>14.63</v>
      </c>
      <c r="K65" s="95">
        <v>25</v>
      </c>
      <c r="L65" s="95">
        <v>0</v>
      </c>
      <c r="M65" s="95">
        <v>80</v>
      </c>
      <c r="N65" s="95">
        <v>50</v>
      </c>
      <c r="O65" s="95">
        <v>20</v>
      </c>
      <c r="P65" s="95">
        <v>90</v>
      </c>
      <c r="Q65" s="95">
        <v>3</v>
      </c>
      <c r="R65" s="95" t="s">
        <v>65</v>
      </c>
      <c r="S65" s="95">
        <v>100</v>
      </c>
      <c r="T65" s="95">
        <v>100</v>
      </c>
      <c r="U65" s="95">
        <v>0.7</v>
      </c>
      <c r="V65" s="95">
        <v>1</v>
      </c>
      <c r="W65" s="95">
        <v>1.2</v>
      </c>
      <c r="X65" s="95" t="s">
        <v>1151</v>
      </c>
      <c r="Y65" s="10">
        <f>G65*H65/J65*T65/100</f>
        <v>19.685577580314423</v>
      </c>
      <c r="Z65" s="9">
        <f>G65*H65*T65/100</f>
        <v>288</v>
      </c>
      <c r="AA65" s="96">
        <f>$Y65*U65</f>
        <v>13.779904306220095</v>
      </c>
      <c r="AB65" s="96">
        <f>$Y65*V65</f>
        <v>19.685577580314423</v>
      </c>
      <c r="AC65" s="96">
        <f>$Y65*W65</f>
        <v>23.622693096377308</v>
      </c>
      <c r="AD65" s="96">
        <f>(25/J65+1)*Z65</f>
        <v>780.13943950786052</v>
      </c>
    </row>
    <row r="66" spans="1:30" ht="20.25" hidden="1" customHeight="1" x14ac:dyDescent="0.2">
      <c r="A66" s="22">
        <v>5000</v>
      </c>
      <c r="B66" s="29" t="s">
        <v>164</v>
      </c>
      <c r="C66" s="1" t="s">
        <v>916</v>
      </c>
      <c r="D66" s="95" t="s">
        <v>1310</v>
      </c>
      <c r="E66" s="95">
        <v>7</v>
      </c>
      <c r="F66" s="95">
        <v>56</v>
      </c>
      <c r="G66" s="95">
        <v>116</v>
      </c>
      <c r="H66" s="95">
        <v>3</v>
      </c>
      <c r="I66" s="95">
        <v>24.79</v>
      </c>
      <c r="J66" s="95">
        <v>21.81</v>
      </c>
      <c r="K66" s="95">
        <v>12</v>
      </c>
      <c r="L66" s="95">
        <v>60</v>
      </c>
      <c r="M66" s="95">
        <v>60</v>
      </c>
      <c r="N66" s="95">
        <v>50</v>
      </c>
      <c r="O66" s="95">
        <v>20</v>
      </c>
      <c r="P66" s="95">
        <v>90</v>
      </c>
      <c r="Q66" s="95">
        <v>3</v>
      </c>
      <c r="R66" s="95" t="s">
        <v>65</v>
      </c>
      <c r="S66" s="95">
        <v>100</v>
      </c>
      <c r="T66" s="95">
        <v>104</v>
      </c>
      <c r="U66" s="95">
        <v>0.8</v>
      </c>
      <c r="V66" s="95">
        <v>1</v>
      </c>
      <c r="W66" s="95">
        <v>1.3</v>
      </c>
      <c r="X66" s="95"/>
      <c r="Y66" s="10">
        <f>G66*H66/J66*T66/100</f>
        <v>16.594222833562586</v>
      </c>
      <c r="Z66" s="9">
        <f>G66*H66*T66/100</f>
        <v>361.92</v>
      </c>
      <c r="AA66" s="96">
        <f>$Y66*U66</f>
        <v>13.275378266850069</v>
      </c>
      <c r="AB66" s="96">
        <f>$Y66*V66</f>
        <v>16.594222833562586</v>
      </c>
      <c r="AC66" s="96">
        <f>$Y66*W66</f>
        <v>21.572489683631364</v>
      </c>
      <c r="AD66" s="96">
        <f>(25/J66+1)*Z66</f>
        <v>776.77557083906459</v>
      </c>
    </row>
    <row r="67" spans="1:30" ht="20.25" customHeight="1" x14ac:dyDescent="0.2">
      <c r="A67" s="22">
        <v>35460</v>
      </c>
      <c r="B67" s="29" t="s">
        <v>1350</v>
      </c>
      <c r="C67" s="1" t="s">
        <v>921</v>
      </c>
      <c r="D67" s="1" t="s">
        <v>1308</v>
      </c>
      <c r="E67" s="1">
        <v>11</v>
      </c>
      <c r="F67" s="1">
        <v>60</v>
      </c>
      <c r="G67" s="1">
        <v>150</v>
      </c>
      <c r="H67" s="1">
        <v>2</v>
      </c>
      <c r="I67" s="1">
        <v>23.01</v>
      </c>
      <c r="J67" s="1">
        <v>16.89</v>
      </c>
      <c r="K67" s="1">
        <v>25</v>
      </c>
      <c r="L67" s="1">
        <v>0</v>
      </c>
      <c r="M67" s="1">
        <v>80</v>
      </c>
      <c r="N67" s="1">
        <v>50</v>
      </c>
      <c r="O67" s="1">
        <v>20</v>
      </c>
      <c r="P67" s="1">
        <v>90</v>
      </c>
      <c r="Q67" s="1">
        <v>2</v>
      </c>
      <c r="R67" s="1" t="s">
        <v>160</v>
      </c>
      <c r="S67" s="1">
        <v>100</v>
      </c>
      <c r="T67" s="1">
        <v>104</v>
      </c>
      <c r="U67" s="1">
        <v>0.7</v>
      </c>
      <c r="V67" s="1">
        <v>1</v>
      </c>
      <c r="W67" s="1">
        <v>1.2</v>
      </c>
      <c r="X67" s="1" t="s">
        <v>1152</v>
      </c>
      <c r="Y67" s="10">
        <f>G67*H67/J67*T67/100</f>
        <v>18.47246891651865</v>
      </c>
      <c r="Z67" s="9">
        <f>G67*H67*T67/100</f>
        <v>312</v>
      </c>
      <c r="AA67" s="96">
        <f>$Y67*U67</f>
        <v>12.930728241563054</v>
      </c>
      <c r="AB67" s="96">
        <f>$Y67*V67</f>
        <v>18.47246891651865</v>
      </c>
      <c r="AC67" s="96">
        <f>$Y67*W67</f>
        <v>22.166962699822381</v>
      </c>
      <c r="AD67" s="96">
        <f>(25/J67+1)*Z67</f>
        <v>773.81172291296627</v>
      </c>
    </row>
    <row r="68" spans="1:30" ht="20.25" hidden="1" customHeight="1" x14ac:dyDescent="0.2">
      <c r="A68" s="22">
        <v>15000</v>
      </c>
      <c r="B68" s="29" t="s">
        <v>1309</v>
      </c>
      <c r="C68" s="1" t="s">
        <v>921</v>
      </c>
      <c r="D68" s="95" t="s">
        <v>1308</v>
      </c>
      <c r="E68" s="95">
        <v>11</v>
      </c>
      <c r="F68" s="95">
        <v>52</v>
      </c>
      <c r="G68" s="95">
        <v>131</v>
      </c>
      <c r="H68" s="95">
        <v>3</v>
      </c>
      <c r="I68" s="95">
        <v>31.92</v>
      </c>
      <c r="J68" s="95">
        <v>25.94</v>
      </c>
      <c r="K68" s="95">
        <v>25</v>
      </c>
      <c r="L68" s="95">
        <v>0</v>
      </c>
      <c r="M68" s="95">
        <v>80</v>
      </c>
      <c r="N68" s="95">
        <v>50</v>
      </c>
      <c r="O68" s="95">
        <v>20</v>
      </c>
      <c r="P68" s="95">
        <v>90</v>
      </c>
      <c r="Q68" s="95">
        <v>3</v>
      </c>
      <c r="R68" s="95" t="s">
        <v>65</v>
      </c>
      <c r="S68" s="95">
        <v>100</v>
      </c>
      <c r="T68" s="95">
        <v>100</v>
      </c>
      <c r="U68" s="95">
        <v>0.7</v>
      </c>
      <c r="V68" s="95">
        <v>1</v>
      </c>
      <c r="W68" s="95">
        <v>1.2</v>
      </c>
      <c r="X68" s="95" t="s">
        <v>1147</v>
      </c>
      <c r="Y68" s="10">
        <f>G68*H68/J68*T68/100</f>
        <v>15.150346954510407</v>
      </c>
      <c r="Z68" s="9">
        <f>G68*H68*T68/100</f>
        <v>393</v>
      </c>
      <c r="AA68" s="96">
        <f>$Y68*U68</f>
        <v>10.605242868157285</v>
      </c>
      <c r="AB68" s="96">
        <f>$Y68*V68</f>
        <v>15.150346954510407</v>
      </c>
      <c r="AC68" s="96">
        <f>$Y68*W68</f>
        <v>18.180416345412489</v>
      </c>
      <c r="AD68" s="96">
        <f>(25/J68+1)*Z68</f>
        <v>771.75867386276013</v>
      </c>
    </row>
    <row r="69" spans="1:30" ht="20.25" hidden="1" customHeight="1" x14ac:dyDescent="0.2">
      <c r="A69" s="22">
        <v>35200</v>
      </c>
      <c r="B69" s="29" t="s">
        <v>180</v>
      </c>
      <c r="C69" s="1" t="s">
        <v>916</v>
      </c>
      <c r="D69" s="1" t="s">
        <v>1310</v>
      </c>
      <c r="E69" s="1">
        <v>6</v>
      </c>
      <c r="F69" s="1">
        <v>52</v>
      </c>
      <c r="G69" s="1">
        <v>112</v>
      </c>
      <c r="H69" s="1">
        <v>4</v>
      </c>
      <c r="I69" s="1">
        <v>39.43</v>
      </c>
      <c r="J69" s="1">
        <v>34.69</v>
      </c>
      <c r="K69" s="1">
        <v>12</v>
      </c>
      <c r="L69" s="1">
        <v>72</v>
      </c>
      <c r="M69" s="1">
        <v>60</v>
      </c>
      <c r="N69" s="1">
        <v>60</v>
      </c>
      <c r="O69" s="1">
        <v>20</v>
      </c>
      <c r="P69" s="1">
        <v>100</v>
      </c>
      <c r="Q69" s="1">
        <v>4</v>
      </c>
      <c r="R69" s="1" t="s">
        <v>65</v>
      </c>
      <c r="S69" s="1">
        <v>100</v>
      </c>
      <c r="T69" s="1">
        <v>100</v>
      </c>
      <c r="U69" s="1">
        <v>0.8</v>
      </c>
      <c r="V69" s="1">
        <v>1</v>
      </c>
      <c r="W69" s="1">
        <v>1.3</v>
      </c>
      <c r="X69" s="1" t="s">
        <v>1152</v>
      </c>
      <c r="Y69" s="10">
        <f>G69*H69/J69*T69/100</f>
        <v>12.914384548861344</v>
      </c>
      <c r="Z69" s="9">
        <f>G69*H69*T69/100</f>
        <v>448</v>
      </c>
      <c r="AA69" s="96">
        <f>$Y69*U69</f>
        <v>10.331507639089075</v>
      </c>
      <c r="AB69" s="96">
        <f>$Y69*V69</f>
        <v>12.914384548861344</v>
      </c>
      <c r="AC69" s="96">
        <f>$Y69*W69</f>
        <v>16.788699913519746</v>
      </c>
      <c r="AD69" s="96">
        <f>(25/J69+1)*Z69</f>
        <v>770.85961372153361</v>
      </c>
    </row>
    <row r="70" spans="1:30" ht="20.25" hidden="1" customHeight="1" x14ac:dyDescent="0.2">
      <c r="A70" s="22">
        <v>35400</v>
      </c>
      <c r="B70" s="29" t="s">
        <v>1326</v>
      </c>
      <c r="C70" s="1" t="s">
        <v>921</v>
      </c>
      <c r="D70" s="95" t="s">
        <v>1308</v>
      </c>
      <c r="E70" s="95">
        <v>11</v>
      </c>
      <c r="F70" s="95">
        <v>60</v>
      </c>
      <c r="G70" s="95">
        <v>150</v>
      </c>
      <c r="H70" s="95">
        <v>2</v>
      </c>
      <c r="I70" s="95">
        <v>21.28</v>
      </c>
      <c r="J70" s="95">
        <v>15.96</v>
      </c>
      <c r="K70" s="95">
        <v>25</v>
      </c>
      <c r="L70" s="95">
        <v>0</v>
      </c>
      <c r="M70" s="95">
        <v>80</v>
      </c>
      <c r="N70" s="95">
        <v>50</v>
      </c>
      <c r="O70" s="95">
        <v>20</v>
      </c>
      <c r="P70" s="95">
        <v>90</v>
      </c>
      <c r="Q70" s="95">
        <v>3</v>
      </c>
      <c r="R70" s="95" t="s">
        <v>65</v>
      </c>
      <c r="S70" s="95">
        <v>100</v>
      </c>
      <c r="T70" s="95">
        <v>100</v>
      </c>
      <c r="U70" s="95">
        <v>0.7</v>
      </c>
      <c r="V70" s="95">
        <v>1</v>
      </c>
      <c r="W70" s="95">
        <v>1.2</v>
      </c>
      <c r="X70" s="95" t="s">
        <v>1152</v>
      </c>
      <c r="Y70" s="10">
        <f>G70*H70/J70*T70/100</f>
        <v>18.796992481203006</v>
      </c>
      <c r="Z70" s="9">
        <f>G70*H70*T70/100</f>
        <v>300</v>
      </c>
      <c r="AA70" s="96">
        <f>$Y70*U70</f>
        <v>13.157894736842103</v>
      </c>
      <c r="AB70" s="96">
        <f>$Y70*V70</f>
        <v>18.796992481203006</v>
      </c>
      <c r="AC70" s="96">
        <f>$Y70*W70</f>
        <v>22.556390977443606</v>
      </c>
      <c r="AD70" s="96">
        <f>(25/J70+1)*Z70</f>
        <v>769.92481203007515</v>
      </c>
    </row>
    <row r="71" spans="1:30" ht="20.25" customHeight="1" x14ac:dyDescent="0.2">
      <c r="A71" s="22">
        <v>35460</v>
      </c>
      <c r="B71" s="29" t="s">
        <v>1351</v>
      </c>
      <c r="C71" s="1" t="s">
        <v>921</v>
      </c>
      <c r="D71" s="1" t="s">
        <v>1308</v>
      </c>
      <c r="E71" s="1">
        <v>11</v>
      </c>
      <c r="F71" s="1">
        <v>60</v>
      </c>
      <c r="G71" s="1">
        <v>150</v>
      </c>
      <c r="H71" s="1">
        <v>2</v>
      </c>
      <c r="I71" s="1">
        <v>23.01</v>
      </c>
      <c r="J71" s="1">
        <v>16.89</v>
      </c>
      <c r="K71" s="1">
        <v>25</v>
      </c>
      <c r="L71" s="1">
        <v>0</v>
      </c>
      <c r="M71" s="1">
        <v>80</v>
      </c>
      <c r="N71" s="1">
        <v>50</v>
      </c>
      <c r="O71" s="1">
        <v>20</v>
      </c>
      <c r="P71" s="1">
        <v>90</v>
      </c>
      <c r="Q71" s="1">
        <v>2</v>
      </c>
      <c r="R71" s="1" t="s">
        <v>160</v>
      </c>
      <c r="S71" s="1">
        <v>100</v>
      </c>
      <c r="T71" s="1">
        <v>100</v>
      </c>
      <c r="U71" s="1">
        <v>0.7</v>
      </c>
      <c r="V71" s="1">
        <v>1</v>
      </c>
      <c r="W71" s="1">
        <v>1.2</v>
      </c>
      <c r="X71" s="1" t="s">
        <v>1152</v>
      </c>
      <c r="Y71" s="10">
        <f>G71*H71/J71*T71/100</f>
        <v>17.761989342806395</v>
      </c>
      <c r="Z71" s="9">
        <f>G71*H71*T71/100</f>
        <v>300</v>
      </c>
      <c r="AA71" s="96">
        <f>$Y71*U71</f>
        <v>12.433392539964476</v>
      </c>
      <c r="AB71" s="96">
        <f>$Y71*V71</f>
        <v>17.761989342806395</v>
      </c>
      <c r="AC71" s="96">
        <f>$Y71*W71</f>
        <v>21.314387211367674</v>
      </c>
      <c r="AD71" s="96">
        <f>(25/J71+1)*Z71</f>
        <v>744.0497335701599</v>
      </c>
    </row>
    <row r="72" spans="1:30" ht="20.25" hidden="1" customHeight="1" x14ac:dyDescent="0.2">
      <c r="A72" s="22">
        <v>5500</v>
      </c>
      <c r="B72" s="29" t="s">
        <v>184</v>
      </c>
      <c r="C72" s="1" t="s">
        <v>921</v>
      </c>
      <c r="D72" s="95" t="s">
        <v>1308</v>
      </c>
      <c r="E72" s="95">
        <v>11</v>
      </c>
      <c r="F72" s="95">
        <v>54</v>
      </c>
      <c r="G72" s="95">
        <v>135</v>
      </c>
      <c r="H72" s="95">
        <v>2</v>
      </c>
      <c r="I72" s="95">
        <v>20.62</v>
      </c>
      <c r="J72" s="95">
        <v>15.3</v>
      </c>
      <c r="K72" s="95">
        <v>25</v>
      </c>
      <c r="L72" s="95">
        <v>0</v>
      </c>
      <c r="M72" s="95">
        <v>80</v>
      </c>
      <c r="N72" s="95">
        <v>50</v>
      </c>
      <c r="O72" s="95">
        <v>20</v>
      </c>
      <c r="P72" s="95">
        <v>90</v>
      </c>
      <c r="Q72" s="95">
        <v>3</v>
      </c>
      <c r="R72" s="95" t="s">
        <v>65</v>
      </c>
      <c r="S72" s="95">
        <v>100</v>
      </c>
      <c r="T72" s="95">
        <v>104</v>
      </c>
      <c r="U72" s="95">
        <v>0.7</v>
      </c>
      <c r="V72" s="95">
        <v>1</v>
      </c>
      <c r="W72" s="95">
        <v>1.2</v>
      </c>
      <c r="X72" s="95" t="s">
        <v>1150</v>
      </c>
      <c r="Y72" s="10">
        <f>G72*H72/J72*T72/100</f>
        <v>18.352941176470587</v>
      </c>
      <c r="Z72" s="9">
        <f>G72*H72*T72/100</f>
        <v>280.8</v>
      </c>
      <c r="AA72" s="96">
        <f>$Y72*U72</f>
        <v>12.847058823529411</v>
      </c>
      <c r="AB72" s="96">
        <f>$Y72*V72</f>
        <v>18.352941176470587</v>
      </c>
      <c r="AC72" s="96">
        <f>$Y72*W72</f>
        <v>22.023529411764702</v>
      </c>
      <c r="AD72" s="96">
        <f>(25/J72+1)*Z72</f>
        <v>739.62352941176471</v>
      </c>
    </row>
    <row r="73" spans="1:30" ht="20.25" hidden="1" customHeight="1" x14ac:dyDescent="0.2">
      <c r="A73" s="22">
        <v>35100</v>
      </c>
      <c r="B73" s="29" t="s">
        <v>166</v>
      </c>
      <c r="C73" s="1" t="s">
        <v>916</v>
      </c>
      <c r="D73" s="95" t="s">
        <v>1310</v>
      </c>
      <c r="E73" s="95">
        <v>6</v>
      </c>
      <c r="F73" s="95">
        <v>58</v>
      </c>
      <c r="G73" s="95">
        <v>130</v>
      </c>
      <c r="H73" s="95">
        <v>3</v>
      </c>
      <c r="I73" s="95">
        <v>32.18</v>
      </c>
      <c r="J73" s="95">
        <v>28.32</v>
      </c>
      <c r="K73" s="95">
        <v>12</v>
      </c>
      <c r="L73" s="95">
        <v>60</v>
      </c>
      <c r="M73" s="95">
        <v>60</v>
      </c>
      <c r="N73" s="95">
        <v>60</v>
      </c>
      <c r="O73" s="95">
        <v>20</v>
      </c>
      <c r="P73" s="95">
        <v>100</v>
      </c>
      <c r="Q73" s="95">
        <v>4</v>
      </c>
      <c r="R73" s="95" t="s">
        <v>65</v>
      </c>
      <c r="S73" s="95">
        <v>100</v>
      </c>
      <c r="T73" s="95">
        <v>100</v>
      </c>
      <c r="U73" s="95">
        <v>0.8</v>
      </c>
      <c r="V73" s="95">
        <v>1</v>
      </c>
      <c r="W73" s="95">
        <v>1.3</v>
      </c>
      <c r="X73" s="95" t="s">
        <v>1152</v>
      </c>
      <c r="Y73" s="10">
        <f>G73*H73/J73*T73/100</f>
        <v>13.771186440677965</v>
      </c>
      <c r="Z73" s="9">
        <f>G73*H73*T73/100</f>
        <v>390</v>
      </c>
      <c r="AA73" s="96">
        <f>$Y73*U73</f>
        <v>11.016949152542374</v>
      </c>
      <c r="AB73" s="96">
        <f>$Y73*V73</f>
        <v>13.771186440677965</v>
      </c>
      <c r="AC73" s="96">
        <f>$Y73*W73</f>
        <v>17.902542372881356</v>
      </c>
      <c r="AD73" s="96">
        <f>(25/J73+1)*Z73</f>
        <v>734.27966101694915</v>
      </c>
    </row>
    <row r="74" spans="1:30" ht="20.25" hidden="1" customHeight="1" x14ac:dyDescent="0.2">
      <c r="A74" s="22">
        <v>45100</v>
      </c>
      <c r="B74" s="29" t="s">
        <v>175</v>
      </c>
      <c r="C74" s="1" t="s">
        <v>916</v>
      </c>
      <c r="D74" s="95" t="s">
        <v>1310</v>
      </c>
      <c r="E74" s="95">
        <v>6</v>
      </c>
      <c r="F74" s="95">
        <v>63</v>
      </c>
      <c r="G74" s="95">
        <v>99</v>
      </c>
      <c r="H74" s="95">
        <v>4</v>
      </c>
      <c r="I74" s="95">
        <v>35.51</v>
      </c>
      <c r="J74" s="95">
        <v>31.13</v>
      </c>
      <c r="K74" s="95">
        <v>12</v>
      </c>
      <c r="L74" s="95">
        <v>72</v>
      </c>
      <c r="M74" s="95">
        <v>60</v>
      </c>
      <c r="N74" s="95">
        <v>52</v>
      </c>
      <c r="O74" s="95">
        <v>20</v>
      </c>
      <c r="P74" s="95">
        <v>90</v>
      </c>
      <c r="Q74" s="95">
        <v>2</v>
      </c>
      <c r="R74" s="95" t="s">
        <v>160</v>
      </c>
      <c r="S74" s="95">
        <v>100</v>
      </c>
      <c r="T74" s="95">
        <v>100</v>
      </c>
      <c r="U74" s="95">
        <v>0.8</v>
      </c>
      <c r="V74" s="95">
        <v>1</v>
      </c>
      <c r="W74" s="95">
        <v>1.3</v>
      </c>
      <c r="X74" s="95" t="s">
        <v>1151</v>
      </c>
      <c r="Y74" s="10">
        <f>G74*H74/J74*T74/100</f>
        <v>12.720848056537102</v>
      </c>
      <c r="Z74" s="9">
        <f>G74*H74*T74/100</f>
        <v>396</v>
      </c>
      <c r="AA74" s="96">
        <f>$Y74*U74</f>
        <v>10.176678445229683</v>
      </c>
      <c r="AB74" s="96">
        <f>$Y74*V74</f>
        <v>12.720848056537102</v>
      </c>
      <c r="AC74" s="96">
        <f>$Y74*W74</f>
        <v>16.537102473498233</v>
      </c>
      <c r="AD74" s="96">
        <f>(25/J74+1)*Z74</f>
        <v>714.02120141342755</v>
      </c>
    </row>
    <row r="75" spans="1:30" ht="20.25" hidden="1" customHeight="1" x14ac:dyDescent="0.2">
      <c r="A75" s="22">
        <v>5500</v>
      </c>
      <c r="B75" s="29" t="s">
        <v>1325</v>
      </c>
      <c r="C75" s="1" t="s">
        <v>921</v>
      </c>
      <c r="D75" s="95" t="s">
        <v>1308</v>
      </c>
      <c r="E75" s="95">
        <v>11</v>
      </c>
      <c r="F75" s="95">
        <v>54</v>
      </c>
      <c r="G75" s="95">
        <v>135</v>
      </c>
      <c r="H75" s="95">
        <v>2</v>
      </c>
      <c r="I75" s="95">
        <v>20.62</v>
      </c>
      <c r="J75" s="95">
        <v>15.3</v>
      </c>
      <c r="K75" s="95">
        <v>25</v>
      </c>
      <c r="L75" s="95">
        <v>0</v>
      </c>
      <c r="M75" s="95">
        <v>80</v>
      </c>
      <c r="N75" s="95">
        <v>50</v>
      </c>
      <c r="O75" s="95">
        <v>20</v>
      </c>
      <c r="P75" s="95">
        <v>90</v>
      </c>
      <c r="Q75" s="95">
        <v>3</v>
      </c>
      <c r="R75" s="95" t="s">
        <v>65</v>
      </c>
      <c r="S75" s="95">
        <v>100</v>
      </c>
      <c r="T75" s="95">
        <v>100</v>
      </c>
      <c r="U75" s="95">
        <v>0.7</v>
      </c>
      <c r="V75" s="95">
        <v>1</v>
      </c>
      <c r="W75" s="95">
        <v>1.2</v>
      </c>
      <c r="X75" s="95" t="s">
        <v>1150</v>
      </c>
      <c r="Y75" s="10">
        <f>G75*H75/J75*T75/100</f>
        <v>17.647058823529409</v>
      </c>
      <c r="Z75" s="9">
        <f>G75*H75*T75/100</f>
        <v>270</v>
      </c>
      <c r="AA75" s="96">
        <f>$Y75*U75</f>
        <v>12.352941176470585</v>
      </c>
      <c r="AB75" s="96">
        <f>$Y75*V75</f>
        <v>17.647058823529409</v>
      </c>
      <c r="AC75" s="96">
        <f>$Y75*W75</f>
        <v>21.17647058823529</v>
      </c>
      <c r="AD75" s="96">
        <f>(25/J75+1)*Z75</f>
        <v>711.17647058823525</v>
      </c>
    </row>
    <row r="76" spans="1:30" ht="20.25" customHeight="1" x14ac:dyDescent="0.2">
      <c r="A76" s="22">
        <v>15060</v>
      </c>
      <c r="B76" s="29" t="s">
        <v>1319</v>
      </c>
      <c r="C76" s="1" t="s">
        <v>921</v>
      </c>
      <c r="D76" s="95" t="s">
        <v>1308</v>
      </c>
      <c r="E76" s="95">
        <v>11</v>
      </c>
      <c r="F76" s="95">
        <v>41</v>
      </c>
      <c r="G76" s="95">
        <v>120</v>
      </c>
      <c r="H76" s="95">
        <v>2</v>
      </c>
      <c r="I76" s="95">
        <v>18.559999999999999</v>
      </c>
      <c r="J76" s="95">
        <v>13.57</v>
      </c>
      <c r="K76" s="95">
        <v>25</v>
      </c>
      <c r="L76" s="95">
        <v>0</v>
      </c>
      <c r="M76" s="95">
        <v>80</v>
      </c>
      <c r="N76" s="95">
        <v>50</v>
      </c>
      <c r="O76" s="95">
        <v>20</v>
      </c>
      <c r="P76" s="95">
        <v>90</v>
      </c>
      <c r="Q76" s="95">
        <v>2</v>
      </c>
      <c r="R76" s="95" t="s">
        <v>160</v>
      </c>
      <c r="S76" s="95">
        <v>100</v>
      </c>
      <c r="T76" s="95">
        <v>104</v>
      </c>
      <c r="U76" s="95">
        <v>0.7</v>
      </c>
      <c r="V76" s="95">
        <v>1</v>
      </c>
      <c r="W76" s="95">
        <v>1.2</v>
      </c>
      <c r="X76" s="95" t="s">
        <v>1147</v>
      </c>
      <c r="Y76" s="10">
        <f>G76*H76/J76*T76/100</f>
        <v>18.393515106853354</v>
      </c>
      <c r="Z76" s="9">
        <f>G76*H76*T76/100</f>
        <v>249.6</v>
      </c>
      <c r="AA76" s="96">
        <f>$Y76*U76</f>
        <v>12.875460574797346</v>
      </c>
      <c r="AB76" s="96">
        <f>$Y76*V76</f>
        <v>18.393515106853354</v>
      </c>
      <c r="AC76" s="96">
        <f>$Y76*W76</f>
        <v>22.072218128224023</v>
      </c>
      <c r="AD76" s="96">
        <f>(25/J76+1)*Z76</f>
        <v>709.43787767133381</v>
      </c>
    </row>
    <row r="77" spans="1:30" ht="20.25" hidden="1" customHeight="1" x14ac:dyDescent="0.2">
      <c r="A77" s="22">
        <v>35000</v>
      </c>
      <c r="B77" s="29" t="s">
        <v>174</v>
      </c>
      <c r="C77" s="1" t="s">
        <v>916</v>
      </c>
      <c r="D77" s="95" t="s">
        <v>1310</v>
      </c>
      <c r="E77" s="95">
        <v>7</v>
      </c>
      <c r="F77" s="95">
        <v>66</v>
      </c>
      <c r="G77" s="95">
        <v>150</v>
      </c>
      <c r="H77" s="95">
        <v>2</v>
      </c>
      <c r="I77" s="95">
        <v>23.94</v>
      </c>
      <c r="J77" s="95">
        <v>20.75</v>
      </c>
      <c r="K77" s="95">
        <v>12</v>
      </c>
      <c r="L77" s="95">
        <v>45</v>
      </c>
      <c r="M77" s="95">
        <v>60</v>
      </c>
      <c r="N77" s="95">
        <v>60</v>
      </c>
      <c r="O77" s="95">
        <v>20</v>
      </c>
      <c r="P77" s="95">
        <v>100</v>
      </c>
      <c r="Q77" s="95">
        <v>4</v>
      </c>
      <c r="R77" s="95" t="s">
        <v>65</v>
      </c>
      <c r="S77" s="95">
        <v>100</v>
      </c>
      <c r="T77" s="95">
        <v>104</v>
      </c>
      <c r="U77" s="95">
        <v>0.8</v>
      </c>
      <c r="V77" s="95">
        <v>1</v>
      </c>
      <c r="W77" s="95">
        <v>1.3</v>
      </c>
      <c r="X77" s="95" t="s">
        <v>1152</v>
      </c>
      <c r="Y77" s="10">
        <f>G77*H77/J77*T77/100</f>
        <v>15.036144578313253</v>
      </c>
      <c r="Z77" s="9">
        <f>G77*H77*T77/100</f>
        <v>312</v>
      </c>
      <c r="AA77" s="96">
        <f>$Y77*U77</f>
        <v>12.028915662650604</v>
      </c>
      <c r="AB77" s="96">
        <f>$Y77*V77</f>
        <v>15.036144578313253</v>
      </c>
      <c r="AC77" s="96">
        <f>$Y77*W77</f>
        <v>19.546987951807232</v>
      </c>
      <c r="AD77" s="96">
        <f>(25/J77+1)*Z77</f>
        <v>687.90361445783128</v>
      </c>
    </row>
    <row r="78" spans="1:30" ht="20.25" customHeight="1" x14ac:dyDescent="0.2">
      <c r="A78" s="22">
        <v>15060</v>
      </c>
      <c r="B78" s="29" t="s">
        <v>1320</v>
      </c>
      <c r="C78" s="1" t="s">
        <v>921</v>
      </c>
      <c r="D78" s="95" t="s">
        <v>1308</v>
      </c>
      <c r="E78" s="95">
        <v>11</v>
      </c>
      <c r="F78" s="95">
        <v>41</v>
      </c>
      <c r="G78" s="95">
        <v>120</v>
      </c>
      <c r="H78" s="95">
        <v>2</v>
      </c>
      <c r="I78" s="95">
        <v>18.559999999999999</v>
      </c>
      <c r="J78" s="95">
        <v>13.57</v>
      </c>
      <c r="K78" s="95">
        <v>25</v>
      </c>
      <c r="L78" s="95">
        <v>0</v>
      </c>
      <c r="M78" s="95">
        <v>80</v>
      </c>
      <c r="N78" s="95">
        <v>50</v>
      </c>
      <c r="O78" s="95">
        <v>20</v>
      </c>
      <c r="P78" s="95">
        <v>90</v>
      </c>
      <c r="Q78" s="95">
        <v>2</v>
      </c>
      <c r="R78" s="95" t="s">
        <v>160</v>
      </c>
      <c r="S78" s="95">
        <v>100</v>
      </c>
      <c r="T78" s="95">
        <v>100</v>
      </c>
      <c r="U78" s="95">
        <v>0.7</v>
      </c>
      <c r="V78" s="95">
        <v>1</v>
      </c>
      <c r="W78" s="95">
        <v>1.2</v>
      </c>
      <c r="X78" s="95" t="s">
        <v>1147</v>
      </c>
      <c r="Y78" s="10">
        <f>G78*H78/J78*T78/100</f>
        <v>17.686072218128224</v>
      </c>
      <c r="Z78" s="9">
        <f>G78*H78*T78/100</f>
        <v>240</v>
      </c>
      <c r="AA78" s="96">
        <f>$Y78*U78</f>
        <v>12.380250552689755</v>
      </c>
      <c r="AB78" s="96">
        <f>$Y78*V78</f>
        <v>17.686072218128224</v>
      </c>
      <c r="AC78" s="96">
        <f>$Y78*W78</f>
        <v>21.223286661753868</v>
      </c>
      <c r="AD78" s="96">
        <f>(25/J78+1)*Z78</f>
        <v>682.15180545320561</v>
      </c>
    </row>
    <row r="79" spans="1:30" ht="20.25" hidden="1" customHeight="1" x14ac:dyDescent="0.2">
      <c r="A79" s="22">
        <v>5400</v>
      </c>
      <c r="B79" s="29" t="s">
        <v>1329</v>
      </c>
      <c r="C79" s="1" t="s">
        <v>916</v>
      </c>
      <c r="D79" s="95" t="s">
        <v>1310</v>
      </c>
      <c r="E79" s="95">
        <v>6</v>
      </c>
      <c r="F79" s="95">
        <v>52</v>
      </c>
      <c r="G79" s="95">
        <v>108</v>
      </c>
      <c r="H79" s="95">
        <v>3</v>
      </c>
      <c r="I79" s="95">
        <v>28.2</v>
      </c>
      <c r="J79" s="95">
        <v>24.61</v>
      </c>
      <c r="K79" s="95">
        <v>12</v>
      </c>
      <c r="L79" s="95">
        <v>60</v>
      </c>
      <c r="M79" s="95">
        <v>60</v>
      </c>
      <c r="N79" s="95">
        <v>50</v>
      </c>
      <c r="O79" s="95">
        <v>20</v>
      </c>
      <c r="P79" s="95">
        <v>90</v>
      </c>
      <c r="Q79" s="95">
        <v>3</v>
      </c>
      <c r="R79" s="95" t="s">
        <v>65</v>
      </c>
      <c r="S79" s="95">
        <v>100</v>
      </c>
      <c r="T79" s="95">
        <v>100</v>
      </c>
      <c r="U79" s="95">
        <v>0.8</v>
      </c>
      <c r="V79" s="95">
        <v>1</v>
      </c>
      <c r="W79" s="95">
        <v>1.3</v>
      </c>
      <c r="X79" s="95" t="s">
        <v>1150</v>
      </c>
      <c r="Y79" s="10">
        <f>G79*H79/J79*T79/100</f>
        <v>13.165379926859</v>
      </c>
      <c r="Z79" s="9">
        <f>G79*H79*T79/100</f>
        <v>324</v>
      </c>
      <c r="AA79" s="96">
        <f>$Y79*U79</f>
        <v>10.5323039414872</v>
      </c>
      <c r="AB79" s="96">
        <f>$Y79*V79</f>
        <v>13.165379926859</v>
      </c>
      <c r="AC79" s="96">
        <f>$Y79*W79</f>
        <v>17.114993904916702</v>
      </c>
      <c r="AD79" s="96">
        <f>(25/J79+1)*Z79</f>
        <v>653.134498171475</v>
      </c>
    </row>
    <row r="80" spans="1:30" ht="20.25" hidden="1" customHeight="1" x14ac:dyDescent="0.2">
      <c r="A80" s="22">
        <v>45000</v>
      </c>
      <c r="B80" s="29" t="s">
        <v>161</v>
      </c>
      <c r="C80" s="1" t="s">
        <v>916</v>
      </c>
      <c r="D80" s="95" t="s">
        <v>1310</v>
      </c>
      <c r="E80" s="95">
        <v>6</v>
      </c>
      <c r="F80" s="95">
        <v>66</v>
      </c>
      <c r="G80" s="95">
        <v>106</v>
      </c>
      <c r="H80" s="95">
        <v>3</v>
      </c>
      <c r="I80" s="95">
        <v>29</v>
      </c>
      <c r="J80" s="95">
        <v>25.61</v>
      </c>
      <c r="K80" s="95">
        <v>12</v>
      </c>
      <c r="L80" s="95">
        <v>60</v>
      </c>
      <c r="M80" s="95">
        <v>60</v>
      </c>
      <c r="N80" s="95">
        <v>52</v>
      </c>
      <c r="O80" s="95">
        <v>20</v>
      </c>
      <c r="P80" s="95">
        <v>90</v>
      </c>
      <c r="Q80" s="95">
        <v>2</v>
      </c>
      <c r="R80" s="95" t="s">
        <v>160</v>
      </c>
      <c r="S80" s="95">
        <v>100</v>
      </c>
      <c r="T80" s="95">
        <v>100</v>
      </c>
      <c r="U80" s="95">
        <v>0.8</v>
      </c>
      <c r="V80" s="95">
        <v>1</v>
      </c>
      <c r="W80" s="95">
        <v>1.3</v>
      </c>
      <c r="X80" s="95" t="s">
        <v>1151</v>
      </c>
      <c r="Y80" s="10">
        <f>G80*H80/J80*T80/100</f>
        <v>12.417024599765718</v>
      </c>
      <c r="Z80" s="9">
        <f>G80*H80*T80/100</f>
        <v>318</v>
      </c>
      <c r="AA80" s="96">
        <f>$Y80*U80</f>
        <v>9.9336196798125744</v>
      </c>
      <c r="AB80" s="96">
        <f>$Y80*V80</f>
        <v>12.417024599765718</v>
      </c>
      <c r="AC80" s="96">
        <f>$Y80*W80</f>
        <v>16.142131979695435</v>
      </c>
      <c r="AD80" s="96">
        <f>(25/J80+1)*Z80</f>
        <v>628.42561499414285</v>
      </c>
    </row>
    <row r="81" spans="1:30" ht="20.25" hidden="1" customHeight="1" x14ac:dyDescent="0.2">
      <c r="A81" s="22">
        <v>15100</v>
      </c>
      <c r="B81" s="29" t="s">
        <v>1330</v>
      </c>
      <c r="C81" s="1" t="s">
        <v>916</v>
      </c>
      <c r="D81" s="95" t="s">
        <v>1308</v>
      </c>
      <c r="E81" s="95">
        <v>6</v>
      </c>
      <c r="F81" s="95">
        <v>58</v>
      </c>
      <c r="G81" s="95">
        <v>109</v>
      </c>
      <c r="H81" s="95">
        <v>3</v>
      </c>
      <c r="I81" s="95">
        <v>33.25</v>
      </c>
      <c r="J81" s="95">
        <v>30.06</v>
      </c>
      <c r="K81" s="95">
        <v>12</v>
      </c>
      <c r="L81" s="95">
        <v>0</v>
      </c>
      <c r="M81" s="95">
        <v>80</v>
      </c>
      <c r="N81" s="95">
        <v>50</v>
      </c>
      <c r="O81" s="95">
        <v>20</v>
      </c>
      <c r="P81" s="95">
        <v>90</v>
      </c>
      <c r="Q81" s="95">
        <v>3</v>
      </c>
      <c r="R81" s="95" t="s">
        <v>65</v>
      </c>
      <c r="S81" s="95">
        <v>100</v>
      </c>
      <c r="T81" s="95">
        <v>100</v>
      </c>
      <c r="U81" s="95">
        <v>0.8</v>
      </c>
      <c r="V81" s="95">
        <v>1</v>
      </c>
      <c r="W81" s="95">
        <v>1.3</v>
      </c>
      <c r="X81" s="95" t="s">
        <v>1147</v>
      </c>
      <c r="Y81" s="10">
        <f>G81*H81/J81*T81/100</f>
        <v>10.878243512974052</v>
      </c>
      <c r="Z81" s="9">
        <f>G81*H81*T81/100</f>
        <v>327</v>
      </c>
      <c r="AA81" s="96">
        <f>$Y81*U81</f>
        <v>8.7025948103792423</v>
      </c>
      <c r="AB81" s="96">
        <f>$Y81*V81</f>
        <v>10.878243512974052</v>
      </c>
      <c r="AC81" s="96">
        <f>$Y81*W81</f>
        <v>14.141716566866268</v>
      </c>
      <c r="AD81" s="96">
        <f>(25/J81+1)*Z81</f>
        <v>598.95608782435124</v>
      </c>
    </row>
    <row r="82" spans="1:30" ht="20.25" hidden="1" customHeight="1" x14ac:dyDescent="0.2">
      <c r="A82" s="22">
        <v>25100</v>
      </c>
      <c r="B82" s="29" t="s">
        <v>1358</v>
      </c>
      <c r="C82" s="1" t="s">
        <v>916</v>
      </c>
      <c r="D82" s="1" t="s">
        <v>1308</v>
      </c>
      <c r="E82" s="1">
        <v>6</v>
      </c>
      <c r="F82" s="1">
        <v>57</v>
      </c>
      <c r="G82" s="1">
        <v>108</v>
      </c>
      <c r="H82" s="1">
        <v>3</v>
      </c>
      <c r="I82" s="1">
        <v>38.090000000000003</v>
      </c>
      <c r="J82" s="1">
        <v>32.65</v>
      </c>
      <c r="K82" s="1">
        <v>12</v>
      </c>
      <c r="L82" s="1">
        <v>0</v>
      </c>
      <c r="M82" s="1">
        <v>80</v>
      </c>
      <c r="N82" s="1">
        <v>50</v>
      </c>
      <c r="O82" s="1">
        <v>20</v>
      </c>
      <c r="P82" s="1">
        <v>90</v>
      </c>
      <c r="Q82" s="1">
        <v>3</v>
      </c>
      <c r="R82" s="1" t="s">
        <v>65</v>
      </c>
      <c r="S82" s="1">
        <v>100</v>
      </c>
      <c r="T82" s="1">
        <v>100</v>
      </c>
      <c r="U82" s="1">
        <v>0.7</v>
      </c>
      <c r="V82" s="1">
        <v>1</v>
      </c>
      <c r="W82" s="1">
        <v>1.2</v>
      </c>
      <c r="X82" s="1" t="s">
        <v>1146</v>
      </c>
      <c r="Y82" s="10">
        <f>G82*H82/J82*T82/100</f>
        <v>9.9234303215926492</v>
      </c>
      <c r="Z82" s="9">
        <f>G82*H82*T82/100</f>
        <v>324</v>
      </c>
      <c r="AA82" s="96">
        <f>$Y82*U82</f>
        <v>6.9464012251148537</v>
      </c>
      <c r="AB82" s="96">
        <f>$Y82*V82</f>
        <v>9.9234303215926492</v>
      </c>
      <c r="AC82" s="96">
        <f>$Y82*W82</f>
        <v>11.908116385911178</v>
      </c>
      <c r="AD82" s="96">
        <f>(25/J82+1)*Z82</f>
        <v>572.08575803981626</v>
      </c>
    </row>
    <row r="83" spans="1:30" ht="20.25" hidden="1" customHeight="1" x14ac:dyDescent="0.2">
      <c r="A83" s="22">
        <v>5300</v>
      </c>
      <c r="B83" s="29" t="s">
        <v>173</v>
      </c>
      <c r="C83" s="1" t="s">
        <v>916</v>
      </c>
      <c r="D83" s="95" t="s">
        <v>1310</v>
      </c>
      <c r="E83" s="95">
        <v>7</v>
      </c>
      <c r="F83" s="95">
        <v>52</v>
      </c>
      <c r="G83" s="95">
        <v>108</v>
      </c>
      <c r="H83" s="95">
        <v>2</v>
      </c>
      <c r="I83" s="95">
        <v>22.61</v>
      </c>
      <c r="J83" s="95">
        <v>19.420000000000002</v>
      </c>
      <c r="K83" s="95">
        <v>12</v>
      </c>
      <c r="L83" s="95">
        <v>45</v>
      </c>
      <c r="M83" s="95">
        <v>60</v>
      </c>
      <c r="N83" s="95">
        <v>50</v>
      </c>
      <c r="O83" s="95">
        <v>20</v>
      </c>
      <c r="P83" s="95">
        <v>90</v>
      </c>
      <c r="Q83" s="95">
        <v>3</v>
      </c>
      <c r="R83" s="95" t="s">
        <v>65</v>
      </c>
      <c r="S83" s="95">
        <v>100</v>
      </c>
      <c r="T83" s="95">
        <v>104</v>
      </c>
      <c r="U83" s="95">
        <v>0.8</v>
      </c>
      <c r="V83" s="95">
        <v>1</v>
      </c>
      <c r="W83" s="95">
        <v>1.3</v>
      </c>
      <c r="X83" s="95" t="s">
        <v>1150</v>
      </c>
      <c r="Y83" s="10">
        <f>G83*H83/J83*T83/100</f>
        <v>11.567456230690009</v>
      </c>
      <c r="Z83" s="9">
        <f>G83*H83*T83/100</f>
        <v>224.64</v>
      </c>
      <c r="AA83" s="96">
        <f>$Y83*U83</f>
        <v>9.2539649845520078</v>
      </c>
      <c r="AB83" s="96">
        <f>$Y83*V83</f>
        <v>11.567456230690009</v>
      </c>
      <c r="AC83" s="96">
        <f>$Y83*W83</f>
        <v>15.037693099897012</v>
      </c>
      <c r="AD83" s="96">
        <f>(25/J83+1)*Z83</f>
        <v>513.82640576725021</v>
      </c>
    </row>
    <row r="84" spans="1:30" ht="20.25" hidden="1" customHeight="1" x14ac:dyDescent="0.2">
      <c r="A84" s="22">
        <v>15000</v>
      </c>
      <c r="B84" s="29" t="s">
        <v>1349</v>
      </c>
      <c r="C84" s="1" t="s">
        <v>916</v>
      </c>
      <c r="D84" s="1" t="s">
        <v>1308</v>
      </c>
      <c r="E84" s="1">
        <v>6</v>
      </c>
      <c r="F84" s="1">
        <v>47</v>
      </c>
      <c r="G84" s="1">
        <v>88</v>
      </c>
      <c r="H84" s="1">
        <v>3</v>
      </c>
      <c r="I84" s="1">
        <v>32.92</v>
      </c>
      <c r="J84" s="1">
        <v>29.93</v>
      </c>
      <c r="K84" s="1">
        <v>12</v>
      </c>
      <c r="L84" s="1">
        <v>0</v>
      </c>
      <c r="M84" s="1">
        <v>80</v>
      </c>
      <c r="N84" s="1">
        <v>50</v>
      </c>
      <c r="O84" s="1">
        <v>20</v>
      </c>
      <c r="P84" s="1">
        <v>90</v>
      </c>
      <c r="Q84" s="1">
        <v>3</v>
      </c>
      <c r="R84" s="1" t="s">
        <v>65</v>
      </c>
      <c r="S84" s="1">
        <v>100</v>
      </c>
      <c r="T84" s="1">
        <v>100</v>
      </c>
      <c r="U84" s="1">
        <v>0.7</v>
      </c>
      <c r="V84" s="1">
        <v>1</v>
      </c>
      <c r="W84" s="1">
        <v>1.2</v>
      </c>
      <c r="X84" s="1" t="s">
        <v>1147</v>
      </c>
      <c r="Y84" s="10">
        <f>G84*H84/J84*T84/100</f>
        <v>8.8205813564984972</v>
      </c>
      <c r="Z84" s="9">
        <f>G84*H84*T84/100</f>
        <v>264</v>
      </c>
      <c r="AA84" s="96">
        <f>$Y84*U84</f>
        <v>6.1744069495489473</v>
      </c>
      <c r="AB84" s="96">
        <f>$Y84*V84</f>
        <v>8.8205813564984972</v>
      </c>
      <c r="AC84" s="96">
        <f>$Y84*W84</f>
        <v>10.584697627798196</v>
      </c>
      <c r="AD84" s="96">
        <f>(25/J84+1)*Z84</f>
        <v>484.51453391246241</v>
      </c>
    </row>
    <row r="85" spans="1:30" ht="20.25" hidden="1" customHeight="1" x14ac:dyDescent="0.2">
      <c r="A85" s="22">
        <v>35500</v>
      </c>
      <c r="B85" s="29" t="s">
        <v>870</v>
      </c>
      <c r="C85" s="1" t="s">
        <v>916</v>
      </c>
      <c r="D85" s="95" t="s">
        <v>1308</v>
      </c>
      <c r="E85" s="95">
        <v>6</v>
      </c>
      <c r="F85" s="95">
        <v>56</v>
      </c>
      <c r="G85" s="95">
        <v>104</v>
      </c>
      <c r="H85" s="95">
        <v>2</v>
      </c>
      <c r="I85" s="95">
        <v>21.95</v>
      </c>
      <c r="J85" s="95">
        <v>19.149999999999999</v>
      </c>
      <c r="K85" s="95">
        <v>12</v>
      </c>
      <c r="L85" s="95">
        <v>0</v>
      </c>
      <c r="M85" s="95">
        <v>90</v>
      </c>
      <c r="N85" s="95">
        <v>60</v>
      </c>
      <c r="O85" s="95">
        <v>20</v>
      </c>
      <c r="P85" s="95">
        <v>100</v>
      </c>
      <c r="Q85" s="95">
        <v>3</v>
      </c>
      <c r="R85" s="95" t="s">
        <v>65</v>
      </c>
      <c r="S85" s="95">
        <v>100</v>
      </c>
      <c r="T85" s="95">
        <v>100</v>
      </c>
      <c r="U85" s="95">
        <v>0.8</v>
      </c>
      <c r="V85" s="95">
        <v>1</v>
      </c>
      <c r="W85" s="95">
        <v>1.3</v>
      </c>
      <c r="X85" s="95" t="s">
        <v>1152</v>
      </c>
      <c r="Y85" s="10">
        <f>G85*H85/J85*T85/100</f>
        <v>10.861618798955615</v>
      </c>
      <c r="Z85" s="9">
        <f>G85*H85*T85/100</f>
        <v>208</v>
      </c>
      <c r="AA85" s="96">
        <f>$Y85*U85</f>
        <v>8.6892950391644916</v>
      </c>
      <c r="AB85" s="96">
        <f>$Y85*V85</f>
        <v>10.861618798955615</v>
      </c>
      <c r="AC85" s="96">
        <f>$Y85*W85</f>
        <v>14.120104438642299</v>
      </c>
      <c r="AD85" s="96">
        <f>(25/J85+1)*Z85</f>
        <v>479.54046997389031</v>
      </c>
    </row>
    <row r="86" spans="1:30" ht="20.25" customHeight="1" x14ac:dyDescent="0.2">
      <c r="A86" s="22">
        <v>45400</v>
      </c>
      <c r="B86" s="29" t="s">
        <v>192</v>
      </c>
      <c r="C86" s="1" t="s">
        <v>916</v>
      </c>
      <c r="D86" s="1" t="s">
        <v>1308</v>
      </c>
      <c r="E86" s="1">
        <v>6</v>
      </c>
      <c r="F86" s="1">
        <v>52</v>
      </c>
      <c r="G86" s="1">
        <v>98</v>
      </c>
      <c r="H86" s="1">
        <v>2</v>
      </c>
      <c r="I86" s="1">
        <v>20.28</v>
      </c>
      <c r="J86" s="1">
        <v>17.690000000000001</v>
      </c>
      <c r="K86" s="1">
        <v>12</v>
      </c>
      <c r="L86" s="1">
        <v>0</v>
      </c>
      <c r="M86" s="1">
        <v>80</v>
      </c>
      <c r="N86" s="1">
        <v>50</v>
      </c>
      <c r="O86" s="1">
        <v>20</v>
      </c>
      <c r="P86" s="1">
        <v>90</v>
      </c>
      <c r="Q86" s="1">
        <v>2</v>
      </c>
      <c r="R86" s="1" t="s">
        <v>160</v>
      </c>
      <c r="S86" s="1">
        <v>100</v>
      </c>
      <c r="T86" s="1">
        <v>100</v>
      </c>
      <c r="U86" s="1">
        <v>0.8</v>
      </c>
      <c r="V86" s="1">
        <v>1</v>
      </c>
      <c r="W86" s="1">
        <v>1.3</v>
      </c>
      <c r="X86" s="1" t="s">
        <v>1151</v>
      </c>
      <c r="Y86" s="10">
        <f>G86*H86/J86*T86/100</f>
        <v>11.079706048615035</v>
      </c>
      <c r="Z86" s="9">
        <f>G86*H86*T86/100</f>
        <v>196</v>
      </c>
      <c r="AA86" s="96">
        <f>$Y86*U86</f>
        <v>8.8637648388920294</v>
      </c>
      <c r="AB86" s="96">
        <f>$Y86*V86</f>
        <v>11.079706048615035</v>
      </c>
      <c r="AC86" s="96">
        <f>$Y86*W86</f>
        <v>14.403617863199546</v>
      </c>
      <c r="AD86" s="96">
        <f>(25/J86+1)*Z86</f>
        <v>472.99265121537587</v>
      </c>
    </row>
    <row r="87" spans="1:30" ht="20.25" hidden="1" customHeight="1" x14ac:dyDescent="0.2">
      <c r="A87" s="22">
        <v>45300</v>
      </c>
      <c r="B87" s="29" t="s">
        <v>190</v>
      </c>
      <c r="C87" s="1" t="s">
        <v>916</v>
      </c>
      <c r="D87" s="1" t="s">
        <v>1308</v>
      </c>
      <c r="E87" s="1">
        <v>6</v>
      </c>
      <c r="F87" s="1">
        <v>52</v>
      </c>
      <c r="G87" s="1">
        <v>98</v>
      </c>
      <c r="H87" s="1">
        <v>2</v>
      </c>
      <c r="I87" s="1">
        <v>20.95</v>
      </c>
      <c r="J87" s="1">
        <v>17.96</v>
      </c>
      <c r="K87" s="1">
        <v>12</v>
      </c>
      <c r="L87" s="1">
        <v>0</v>
      </c>
      <c r="M87" s="1">
        <v>80</v>
      </c>
      <c r="N87" s="1">
        <v>50</v>
      </c>
      <c r="O87" s="1">
        <v>20</v>
      </c>
      <c r="P87" s="1">
        <v>90</v>
      </c>
      <c r="Q87" s="1">
        <v>3</v>
      </c>
      <c r="R87" s="1" t="s">
        <v>65</v>
      </c>
      <c r="S87" s="1">
        <v>100</v>
      </c>
      <c r="T87" s="1">
        <v>100</v>
      </c>
      <c r="U87" s="1">
        <v>0.7</v>
      </c>
      <c r="V87" s="1">
        <v>1</v>
      </c>
      <c r="W87" s="1">
        <v>1.2</v>
      </c>
      <c r="X87" s="1" t="s">
        <v>1151</v>
      </c>
      <c r="Y87" s="10">
        <f>G87*H87/J87*T87/100</f>
        <v>10.913140311804009</v>
      </c>
      <c r="Z87" s="9">
        <f>G87*H87*T87/100</f>
        <v>196</v>
      </c>
      <c r="AA87" s="96">
        <f>$Y87*U87</f>
        <v>7.6391982182628055</v>
      </c>
      <c r="AB87" s="96">
        <f>$Y87*V87</f>
        <v>10.913140311804009</v>
      </c>
      <c r="AC87" s="96">
        <f>$Y87*W87</f>
        <v>13.095768374164811</v>
      </c>
      <c r="AD87" s="96">
        <f>(25/J87+1)*Z87</f>
        <v>468.82850779510022</v>
      </c>
    </row>
    <row r="88" spans="1:30" ht="20.25" hidden="1" customHeight="1" x14ac:dyDescent="0.2">
      <c r="A88" s="22">
        <v>35400</v>
      </c>
      <c r="B88" s="29" t="s">
        <v>186</v>
      </c>
      <c r="C88" s="1" t="s">
        <v>916</v>
      </c>
      <c r="D88" s="95" t="s">
        <v>1308</v>
      </c>
      <c r="E88" s="95">
        <v>6</v>
      </c>
      <c r="F88" s="95">
        <v>54</v>
      </c>
      <c r="G88" s="95">
        <v>102</v>
      </c>
      <c r="H88" s="95">
        <v>2</v>
      </c>
      <c r="I88" s="95">
        <v>22.28</v>
      </c>
      <c r="J88" s="95">
        <v>19.29</v>
      </c>
      <c r="K88" s="95">
        <v>12</v>
      </c>
      <c r="L88" s="95">
        <v>0</v>
      </c>
      <c r="M88" s="95">
        <v>80</v>
      </c>
      <c r="N88" s="95">
        <v>50</v>
      </c>
      <c r="O88" s="95">
        <v>20</v>
      </c>
      <c r="P88" s="95">
        <v>90</v>
      </c>
      <c r="Q88" s="95">
        <v>3</v>
      </c>
      <c r="R88" s="95" t="s">
        <v>65</v>
      </c>
      <c r="S88" s="95">
        <v>100</v>
      </c>
      <c r="T88" s="95">
        <v>100</v>
      </c>
      <c r="U88" s="95">
        <v>0.7</v>
      </c>
      <c r="V88" s="95">
        <v>1</v>
      </c>
      <c r="W88" s="95">
        <v>1.2</v>
      </c>
      <c r="X88" s="95" t="s">
        <v>1152</v>
      </c>
      <c r="Y88" s="10">
        <f>G88*H88/J88*T88/100</f>
        <v>10.575427682737169</v>
      </c>
      <c r="Z88" s="9">
        <f>G88*H88*T88/100</f>
        <v>204</v>
      </c>
      <c r="AA88" s="96">
        <f>$Y88*U88</f>
        <v>7.4027993779160184</v>
      </c>
      <c r="AB88" s="96">
        <f>$Y88*V88</f>
        <v>10.575427682737169</v>
      </c>
      <c r="AC88" s="96">
        <f>$Y88*W88</f>
        <v>12.690513219284602</v>
      </c>
      <c r="AD88" s="96">
        <f>(25/J88+1)*Z88</f>
        <v>468.38569206842925</v>
      </c>
    </row>
    <row r="89" spans="1:30" ht="20.25" hidden="1" customHeight="1" x14ac:dyDescent="0.2">
      <c r="A89" s="22">
        <v>5500</v>
      </c>
      <c r="B89" s="29" t="s">
        <v>183</v>
      </c>
      <c r="C89" s="1" t="s">
        <v>916</v>
      </c>
      <c r="D89" s="1" t="s">
        <v>1308</v>
      </c>
      <c r="E89" s="1">
        <v>6</v>
      </c>
      <c r="F89" s="1">
        <v>49</v>
      </c>
      <c r="G89" s="1">
        <v>91</v>
      </c>
      <c r="H89" s="1">
        <v>2</v>
      </c>
      <c r="I89" s="1">
        <v>21.61</v>
      </c>
      <c r="J89" s="1">
        <v>18.62</v>
      </c>
      <c r="K89" s="1">
        <v>12</v>
      </c>
      <c r="L89" s="1">
        <v>0</v>
      </c>
      <c r="M89" s="1">
        <v>80</v>
      </c>
      <c r="N89" s="1">
        <v>50</v>
      </c>
      <c r="O89" s="1">
        <v>20</v>
      </c>
      <c r="P89" s="1">
        <v>90</v>
      </c>
      <c r="Q89" s="1">
        <v>3</v>
      </c>
      <c r="R89" s="1" t="s">
        <v>65</v>
      </c>
      <c r="S89" s="1">
        <v>100</v>
      </c>
      <c r="T89" s="1">
        <v>100</v>
      </c>
      <c r="U89" s="1">
        <v>0.7</v>
      </c>
      <c r="V89" s="1">
        <v>1</v>
      </c>
      <c r="W89" s="1">
        <v>1.2</v>
      </c>
      <c r="X89" s="1" t="s">
        <v>1150</v>
      </c>
      <c r="Y89" s="10">
        <f>G89*H89/J89*T89/100</f>
        <v>9.7744360902255636</v>
      </c>
      <c r="Z89" s="9">
        <f>G89*H89*T89/100</f>
        <v>182</v>
      </c>
      <c r="AA89" s="96">
        <f>$Y89*U89</f>
        <v>6.8421052631578938</v>
      </c>
      <c r="AB89" s="96">
        <f>$Y89*V89</f>
        <v>9.7744360902255636</v>
      </c>
      <c r="AC89" s="96">
        <f>$Y89*W89</f>
        <v>11.729323308270676</v>
      </c>
      <c r="AD89" s="96">
        <f>(25/J89+1)*Z89</f>
        <v>426.36090225563908</v>
      </c>
    </row>
    <row r="90" spans="1:30" ht="20.25" customHeight="1" x14ac:dyDescent="0.2">
      <c r="A90" s="22"/>
    </row>
    <row r="91" spans="1:30" ht="20.25" customHeight="1" x14ac:dyDescent="0.2">
      <c r="A91" s="22"/>
    </row>
    <row r="92" spans="1:30" ht="20.25" customHeight="1" x14ac:dyDescent="0.2">
      <c r="A92" s="22"/>
    </row>
    <row r="93" spans="1:30" ht="20.25" customHeight="1" x14ac:dyDescent="0.2">
      <c r="A93" s="22"/>
    </row>
    <row r="94" spans="1:30" ht="20.25" customHeight="1" x14ac:dyDescent="0.2">
      <c r="A94" s="22"/>
    </row>
    <row r="95" spans="1:30" ht="20.25" customHeight="1" x14ac:dyDescent="0.2">
      <c r="A95" s="22"/>
    </row>
    <row r="96" spans="1:30" ht="20.25" customHeight="1" x14ac:dyDescent="0.2">
      <c r="A96" s="22"/>
    </row>
    <row r="97" spans="1:1" ht="20.25" customHeight="1" x14ac:dyDescent="0.2">
      <c r="A97" s="22"/>
    </row>
    <row r="98" spans="1:1" ht="20.25" customHeight="1" x14ac:dyDescent="0.2">
      <c r="A98" s="22"/>
    </row>
    <row r="99" spans="1:1" ht="20.25" customHeight="1" x14ac:dyDescent="0.2">
      <c r="A99" s="22"/>
    </row>
    <row r="100" spans="1:1" ht="20.25" customHeight="1" x14ac:dyDescent="0.2">
      <c r="A100" s="22"/>
    </row>
    <row r="101" spans="1:1" x14ac:dyDescent="0.2">
      <c r="A101" s="22"/>
    </row>
    <row r="102" spans="1:1" x14ac:dyDescent="0.2">
      <c r="A102" s="22"/>
    </row>
    <row r="103" spans="1:1" x14ac:dyDescent="0.2">
      <c r="A103" s="22"/>
    </row>
    <row r="104" spans="1:1" x14ac:dyDescent="0.2">
      <c r="A104" s="22"/>
    </row>
    <row r="105" spans="1:1" x14ac:dyDescent="0.2">
      <c r="A105" s="22"/>
    </row>
    <row r="106" spans="1:1" x14ac:dyDescent="0.2">
      <c r="A106" s="22"/>
    </row>
    <row r="107" spans="1:1" x14ac:dyDescent="0.2">
      <c r="A107" s="22"/>
    </row>
    <row r="108" spans="1:1" x14ac:dyDescent="0.2">
      <c r="A108" s="22"/>
    </row>
    <row r="109" spans="1:1" x14ac:dyDescent="0.2">
      <c r="A109" s="22"/>
    </row>
    <row r="110" spans="1:1" x14ac:dyDescent="0.2">
      <c r="A110" s="22"/>
    </row>
    <row r="111" spans="1:1" x14ac:dyDescent="0.2">
      <c r="A111" s="22"/>
    </row>
    <row r="112" spans="1:1" x14ac:dyDescent="0.2">
      <c r="A112" s="22"/>
    </row>
    <row r="113" spans="1:1" x14ac:dyDescent="0.2">
      <c r="A113" s="22"/>
    </row>
    <row r="114" spans="1:1" x14ac:dyDescent="0.2">
      <c r="A114" s="22"/>
    </row>
    <row r="115" spans="1:1" x14ac:dyDescent="0.2">
      <c r="A115" s="22"/>
    </row>
    <row r="116" spans="1:1" x14ac:dyDescent="0.2">
      <c r="A116" s="22"/>
    </row>
    <row r="117" spans="1:1" x14ac:dyDescent="0.2">
      <c r="A117" s="22"/>
    </row>
    <row r="118" spans="1:1" x14ac:dyDescent="0.2">
      <c r="A118" s="22"/>
    </row>
    <row r="119" spans="1:1" x14ac:dyDescent="0.2">
      <c r="A119" s="22"/>
    </row>
    <row r="120" spans="1:1" x14ac:dyDescent="0.2">
      <c r="A120" s="22"/>
    </row>
    <row r="121" spans="1:1" x14ac:dyDescent="0.2">
      <c r="A121" s="22"/>
    </row>
    <row r="122" spans="1:1" x14ac:dyDescent="0.2">
      <c r="A122" s="22"/>
    </row>
    <row r="123" spans="1:1" x14ac:dyDescent="0.2">
      <c r="A123" s="22"/>
    </row>
    <row r="124" spans="1:1" x14ac:dyDescent="0.2">
      <c r="A124" s="22"/>
    </row>
    <row r="125" spans="1:1" x14ac:dyDescent="0.2">
      <c r="A125" s="22"/>
    </row>
    <row r="126" spans="1:1" x14ac:dyDescent="0.2">
      <c r="A126" s="22"/>
    </row>
    <row r="127" spans="1:1" x14ac:dyDescent="0.2">
      <c r="A127" s="22"/>
    </row>
    <row r="128" spans="1:1" x14ac:dyDescent="0.2">
      <c r="A128" s="22"/>
    </row>
    <row r="129" spans="1:1" x14ac:dyDescent="0.2">
      <c r="A129" s="22"/>
    </row>
    <row r="130" spans="1:1" x14ac:dyDescent="0.2">
      <c r="A130" s="22"/>
    </row>
    <row r="131" spans="1:1" x14ac:dyDescent="0.2">
      <c r="A131" s="22"/>
    </row>
    <row r="132" spans="1:1" x14ac:dyDescent="0.2">
      <c r="A132" s="22"/>
    </row>
    <row r="133" spans="1:1" x14ac:dyDescent="0.2">
      <c r="A133" s="22"/>
    </row>
    <row r="134" spans="1:1" x14ac:dyDescent="0.2">
      <c r="A134" s="22"/>
    </row>
    <row r="135" spans="1:1" x14ac:dyDescent="0.2">
      <c r="A135" s="22"/>
    </row>
    <row r="136" spans="1:1" x14ac:dyDescent="0.2">
      <c r="A136" s="22"/>
    </row>
    <row r="137" spans="1:1" x14ac:dyDescent="0.2">
      <c r="A137" s="22"/>
    </row>
    <row r="138" spans="1:1" x14ac:dyDescent="0.2">
      <c r="A138" s="22"/>
    </row>
    <row r="139" spans="1:1" x14ac:dyDescent="0.2">
      <c r="A139" s="22"/>
    </row>
    <row r="140" spans="1:1" x14ac:dyDescent="0.2">
      <c r="A140" s="22"/>
    </row>
    <row r="141" spans="1:1" x14ac:dyDescent="0.2">
      <c r="A141" s="22"/>
    </row>
    <row r="142" spans="1:1" x14ac:dyDescent="0.2">
      <c r="A142" s="22"/>
    </row>
    <row r="143" spans="1:1" x14ac:dyDescent="0.2">
      <c r="A143" s="22"/>
    </row>
    <row r="144" spans="1:1" x14ac:dyDescent="0.2">
      <c r="A144" s="22"/>
    </row>
    <row r="145" spans="1:1" x14ac:dyDescent="0.2">
      <c r="A145" s="22"/>
    </row>
    <row r="146" spans="1:1" x14ac:dyDescent="0.2">
      <c r="A146" s="22"/>
    </row>
    <row r="147" spans="1:1" x14ac:dyDescent="0.2">
      <c r="A147" s="22"/>
    </row>
    <row r="148" spans="1:1" x14ac:dyDescent="0.2">
      <c r="A148" s="22"/>
    </row>
    <row r="149" spans="1:1" x14ac:dyDescent="0.2">
      <c r="A149" s="22"/>
    </row>
    <row r="150" spans="1:1" x14ac:dyDescent="0.2">
      <c r="A150" s="22"/>
    </row>
    <row r="151" spans="1:1" x14ac:dyDescent="0.2">
      <c r="A151" s="22"/>
    </row>
    <row r="152" spans="1:1" x14ac:dyDescent="0.2">
      <c r="A152" s="22"/>
    </row>
    <row r="153" spans="1:1" x14ac:dyDescent="0.2">
      <c r="A153" s="22"/>
    </row>
    <row r="154" spans="1:1" x14ac:dyDescent="0.2">
      <c r="A154" s="22"/>
    </row>
    <row r="155" spans="1:1" x14ac:dyDescent="0.2">
      <c r="A155" s="22"/>
    </row>
    <row r="156" spans="1:1" x14ac:dyDescent="0.2">
      <c r="A156" s="22"/>
    </row>
    <row r="157" spans="1:1" x14ac:dyDescent="0.2">
      <c r="A157" s="22"/>
    </row>
    <row r="158" spans="1:1" x14ac:dyDescent="0.2">
      <c r="A158" s="22"/>
    </row>
    <row r="159" spans="1:1" x14ac:dyDescent="0.2">
      <c r="A159" s="22"/>
    </row>
    <row r="160" spans="1:1" x14ac:dyDescent="0.2">
      <c r="A160" s="22"/>
    </row>
    <row r="161" spans="1:1" x14ac:dyDescent="0.2">
      <c r="A161" s="22"/>
    </row>
    <row r="162" spans="1:1" x14ac:dyDescent="0.2">
      <c r="A162" s="22"/>
    </row>
    <row r="163" spans="1:1" x14ac:dyDescent="0.2">
      <c r="A163" s="22"/>
    </row>
    <row r="164" spans="1:1" x14ac:dyDescent="0.2">
      <c r="A164" s="22"/>
    </row>
    <row r="165" spans="1:1" x14ac:dyDescent="0.2">
      <c r="A165" s="22"/>
    </row>
    <row r="166" spans="1:1" x14ac:dyDescent="0.2">
      <c r="A166" s="22"/>
    </row>
    <row r="167" spans="1:1" x14ac:dyDescent="0.2">
      <c r="A167" s="22"/>
    </row>
    <row r="168" spans="1:1" x14ac:dyDescent="0.2">
      <c r="A168" s="22"/>
    </row>
    <row r="169" spans="1:1" x14ac:dyDescent="0.2">
      <c r="A169" s="22"/>
    </row>
    <row r="170" spans="1:1" x14ac:dyDescent="0.2">
      <c r="A170" s="22"/>
    </row>
    <row r="171" spans="1:1" x14ac:dyDescent="0.2">
      <c r="A171" s="22"/>
    </row>
    <row r="172" spans="1:1" x14ac:dyDescent="0.2">
      <c r="A172" s="22"/>
    </row>
    <row r="173" spans="1:1" x14ac:dyDescent="0.2">
      <c r="A173" s="22"/>
    </row>
    <row r="174" spans="1:1" x14ac:dyDescent="0.2">
      <c r="A174" s="22"/>
    </row>
    <row r="175" spans="1:1" x14ac:dyDescent="0.2">
      <c r="A175" s="22"/>
    </row>
    <row r="176" spans="1:1" x14ac:dyDescent="0.2">
      <c r="A176" s="22"/>
    </row>
    <row r="177" spans="1:1" x14ac:dyDescent="0.2">
      <c r="A177" s="22"/>
    </row>
    <row r="178" spans="1:1" x14ac:dyDescent="0.2">
      <c r="A178" s="22"/>
    </row>
    <row r="179" spans="1:1" x14ac:dyDescent="0.2">
      <c r="A179" s="22"/>
    </row>
    <row r="180" spans="1:1" x14ac:dyDescent="0.2">
      <c r="A180" s="22"/>
    </row>
    <row r="181" spans="1:1" x14ac:dyDescent="0.2">
      <c r="A181" s="22"/>
    </row>
    <row r="182" spans="1:1" x14ac:dyDescent="0.2">
      <c r="A182" s="22"/>
    </row>
    <row r="183" spans="1:1" x14ac:dyDescent="0.2">
      <c r="A183" s="22"/>
    </row>
    <row r="184" spans="1:1" x14ac:dyDescent="0.2">
      <c r="A184" s="22"/>
    </row>
    <row r="185" spans="1:1" x14ac:dyDescent="0.2">
      <c r="A185" s="22"/>
    </row>
    <row r="186" spans="1:1" x14ac:dyDescent="0.2">
      <c r="A186" s="22"/>
    </row>
    <row r="187" spans="1:1" x14ac:dyDescent="0.2">
      <c r="A187" s="22"/>
    </row>
    <row r="188" spans="1:1" x14ac:dyDescent="0.2">
      <c r="A188" s="22"/>
    </row>
    <row r="189" spans="1:1" x14ac:dyDescent="0.2">
      <c r="A189" s="22"/>
    </row>
    <row r="190" spans="1:1" x14ac:dyDescent="0.2">
      <c r="A190" s="22"/>
    </row>
    <row r="191" spans="1:1" x14ac:dyDescent="0.2">
      <c r="A191" s="22"/>
    </row>
    <row r="192" spans="1:1" x14ac:dyDescent="0.2">
      <c r="A192" s="22"/>
    </row>
    <row r="193" spans="1:1" x14ac:dyDescent="0.2">
      <c r="A193" s="22"/>
    </row>
    <row r="194" spans="1:1" x14ac:dyDescent="0.2">
      <c r="A194" s="22"/>
    </row>
    <row r="195" spans="1:1" x14ac:dyDescent="0.2">
      <c r="A195" s="22"/>
    </row>
    <row r="196" spans="1:1" x14ac:dyDescent="0.2">
      <c r="A196" s="22"/>
    </row>
    <row r="197" spans="1:1" x14ac:dyDescent="0.2">
      <c r="A197" s="22"/>
    </row>
    <row r="198" spans="1:1" x14ac:dyDescent="0.2">
      <c r="A198" s="22"/>
    </row>
    <row r="199" spans="1:1" x14ac:dyDescent="0.2">
      <c r="A199" s="22"/>
    </row>
    <row r="200" spans="1:1" x14ac:dyDescent="0.2">
      <c r="A200" s="22"/>
    </row>
    <row r="201" spans="1:1" x14ac:dyDescent="0.2">
      <c r="A201" s="22"/>
    </row>
    <row r="202" spans="1:1" x14ac:dyDescent="0.2">
      <c r="A202" s="22"/>
    </row>
    <row r="203" spans="1:1" x14ac:dyDescent="0.2">
      <c r="A203" s="22"/>
    </row>
    <row r="204" spans="1:1" x14ac:dyDescent="0.2">
      <c r="A204" s="22"/>
    </row>
    <row r="205" spans="1:1" x14ac:dyDescent="0.2">
      <c r="A205" s="22"/>
    </row>
    <row r="206" spans="1:1" x14ac:dyDescent="0.2">
      <c r="A206" s="22"/>
    </row>
    <row r="207" spans="1:1" x14ac:dyDescent="0.2">
      <c r="A207" s="22"/>
    </row>
    <row r="208" spans="1:1" x14ac:dyDescent="0.2">
      <c r="A208" s="22"/>
    </row>
    <row r="209" spans="1:1" x14ac:dyDescent="0.2">
      <c r="A209" s="22"/>
    </row>
    <row r="210" spans="1:1" x14ac:dyDescent="0.2">
      <c r="A210" s="22"/>
    </row>
    <row r="211" spans="1:1" x14ac:dyDescent="0.2">
      <c r="A211" s="22"/>
    </row>
    <row r="212" spans="1:1" x14ac:dyDescent="0.2">
      <c r="A212" s="22"/>
    </row>
    <row r="213" spans="1:1" x14ac:dyDescent="0.2">
      <c r="A213" s="22"/>
    </row>
    <row r="214" spans="1:1" x14ac:dyDescent="0.2">
      <c r="A214" s="22"/>
    </row>
    <row r="215" spans="1:1" x14ac:dyDescent="0.2">
      <c r="A215" s="22"/>
    </row>
    <row r="216" spans="1:1" x14ac:dyDescent="0.2">
      <c r="A216" s="22"/>
    </row>
    <row r="217" spans="1:1" x14ac:dyDescent="0.2">
      <c r="A217" s="22"/>
    </row>
    <row r="218" spans="1:1" x14ac:dyDescent="0.2">
      <c r="A218" s="22"/>
    </row>
    <row r="219" spans="1:1" x14ac:dyDescent="0.2">
      <c r="A219" s="22"/>
    </row>
    <row r="220" spans="1:1" x14ac:dyDescent="0.2">
      <c r="A220" s="22"/>
    </row>
    <row r="221" spans="1:1" x14ac:dyDescent="0.2">
      <c r="A221" s="22"/>
    </row>
    <row r="222" spans="1:1" x14ac:dyDescent="0.2">
      <c r="A222" s="22"/>
    </row>
    <row r="223" spans="1:1" x14ac:dyDescent="0.2">
      <c r="A223" s="22"/>
    </row>
    <row r="224" spans="1:1" x14ac:dyDescent="0.2">
      <c r="A224" s="22"/>
    </row>
    <row r="225" spans="1:1" x14ac:dyDescent="0.2">
      <c r="A225" s="22"/>
    </row>
    <row r="226" spans="1:1" x14ac:dyDescent="0.2">
      <c r="A226" s="22"/>
    </row>
    <row r="227" spans="1:1" x14ac:dyDescent="0.2">
      <c r="A227" s="22"/>
    </row>
    <row r="228" spans="1:1" x14ac:dyDescent="0.2">
      <c r="A228" s="22"/>
    </row>
    <row r="229" spans="1:1" x14ac:dyDescent="0.2">
      <c r="A229" s="22"/>
    </row>
    <row r="230" spans="1:1" x14ac:dyDescent="0.2">
      <c r="A230" s="22"/>
    </row>
    <row r="231" spans="1:1" x14ac:dyDescent="0.2">
      <c r="A231" s="22"/>
    </row>
    <row r="232" spans="1:1" x14ac:dyDescent="0.2">
      <c r="A232" s="22"/>
    </row>
    <row r="233" spans="1:1" x14ac:dyDescent="0.2">
      <c r="A233" s="22"/>
    </row>
    <row r="234" spans="1:1" x14ac:dyDescent="0.2">
      <c r="A234" s="22"/>
    </row>
    <row r="235" spans="1:1" x14ac:dyDescent="0.2">
      <c r="A235" s="22"/>
    </row>
    <row r="236" spans="1:1" x14ac:dyDescent="0.2">
      <c r="A236" s="22"/>
    </row>
    <row r="237" spans="1:1" x14ac:dyDescent="0.2">
      <c r="A237" s="22"/>
    </row>
    <row r="238" spans="1:1" x14ac:dyDescent="0.2">
      <c r="A238" s="22"/>
    </row>
    <row r="239" spans="1:1" x14ac:dyDescent="0.2">
      <c r="A239" s="22"/>
    </row>
    <row r="240" spans="1:1" x14ac:dyDescent="0.2">
      <c r="A240" s="22"/>
    </row>
    <row r="241" spans="1:1" x14ac:dyDescent="0.2">
      <c r="A241" s="22"/>
    </row>
    <row r="242" spans="1:1" x14ac:dyDescent="0.2">
      <c r="A242" s="22"/>
    </row>
    <row r="243" spans="1:1" x14ac:dyDescent="0.2">
      <c r="A243" s="22"/>
    </row>
    <row r="244" spans="1:1" x14ac:dyDescent="0.2">
      <c r="A244" s="22"/>
    </row>
    <row r="245" spans="1:1" x14ac:dyDescent="0.2">
      <c r="A245" s="22"/>
    </row>
    <row r="246" spans="1:1" x14ac:dyDescent="0.2">
      <c r="A246" s="22"/>
    </row>
    <row r="247" spans="1:1" x14ac:dyDescent="0.2">
      <c r="A247" s="22"/>
    </row>
    <row r="248" spans="1:1" x14ac:dyDescent="0.2">
      <c r="A248" s="22"/>
    </row>
    <row r="249" spans="1:1" x14ac:dyDescent="0.2">
      <c r="A249" s="22"/>
    </row>
    <row r="250" spans="1:1" x14ac:dyDescent="0.2">
      <c r="A250" s="22"/>
    </row>
    <row r="251" spans="1:1" x14ac:dyDescent="0.2">
      <c r="A251" s="22"/>
    </row>
    <row r="252" spans="1:1" x14ac:dyDescent="0.2">
      <c r="A252" s="22"/>
    </row>
    <row r="253" spans="1:1" x14ac:dyDescent="0.2">
      <c r="A253" s="22"/>
    </row>
    <row r="254" spans="1:1" x14ac:dyDescent="0.2">
      <c r="A254" s="22"/>
    </row>
    <row r="255" spans="1:1" x14ac:dyDescent="0.2">
      <c r="A255" s="22"/>
    </row>
    <row r="256" spans="1:1" x14ac:dyDescent="0.2">
      <c r="A256" s="22"/>
    </row>
    <row r="257" spans="1:1" x14ac:dyDescent="0.2">
      <c r="A257" s="22"/>
    </row>
    <row r="258" spans="1:1" x14ac:dyDescent="0.2">
      <c r="A258" s="22"/>
    </row>
    <row r="259" spans="1:1" x14ac:dyDescent="0.2">
      <c r="A259" s="22"/>
    </row>
    <row r="260" spans="1:1" x14ac:dyDescent="0.2">
      <c r="A260" s="22"/>
    </row>
    <row r="261" spans="1:1" x14ac:dyDescent="0.2">
      <c r="A261" s="22"/>
    </row>
    <row r="262" spans="1:1" x14ac:dyDescent="0.2">
      <c r="A262" s="22"/>
    </row>
    <row r="263" spans="1:1" x14ac:dyDescent="0.2">
      <c r="A263" s="22"/>
    </row>
    <row r="264" spans="1:1" x14ac:dyDescent="0.2">
      <c r="A264" s="22"/>
    </row>
    <row r="265" spans="1:1" x14ac:dyDescent="0.2">
      <c r="A265" s="22"/>
    </row>
    <row r="266" spans="1:1" x14ac:dyDescent="0.2">
      <c r="A266" s="22"/>
    </row>
    <row r="267" spans="1:1" x14ac:dyDescent="0.2">
      <c r="A267" s="22"/>
    </row>
    <row r="268" spans="1:1" x14ac:dyDescent="0.2">
      <c r="A268" s="22"/>
    </row>
    <row r="269" spans="1:1" x14ac:dyDescent="0.2">
      <c r="A269" s="22"/>
    </row>
    <row r="270" spans="1:1" x14ac:dyDescent="0.2">
      <c r="A270" s="22"/>
    </row>
    <row r="271" spans="1:1" x14ac:dyDescent="0.2">
      <c r="A271" s="22"/>
    </row>
    <row r="272" spans="1:1" x14ac:dyDescent="0.2">
      <c r="A272" s="22"/>
    </row>
    <row r="273" spans="1:1" x14ac:dyDescent="0.2">
      <c r="A273" s="22"/>
    </row>
    <row r="274" spans="1:1" x14ac:dyDescent="0.2">
      <c r="A274" s="22"/>
    </row>
    <row r="275" spans="1:1" x14ac:dyDescent="0.2">
      <c r="A275" s="22"/>
    </row>
    <row r="276" spans="1:1" x14ac:dyDescent="0.2">
      <c r="A276" s="22"/>
    </row>
    <row r="277" spans="1:1" x14ac:dyDescent="0.2">
      <c r="A277" s="22"/>
    </row>
    <row r="278" spans="1:1" x14ac:dyDescent="0.2">
      <c r="A278" s="22"/>
    </row>
    <row r="279" spans="1:1" x14ac:dyDescent="0.2">
      <c r="A279" s="22"/>
    </row>
    <row r="280" spans="1:1" x14ac:dyDescent="0.2">
      <c r="A280" s="22"/>
    </row>
    <row r="281" spans="1:1" x14ac:dyDescent="0.2">
      <c r="A281" s="22"/>
    </row>
    <row r="282" spans="1:1" x14ac:dyDescent="0.2">
      <c r="A282" s="22"/>
    </row>
    <row r="283" spans="1:1" x14ac:dyDescent="0.2">
      <c r="A283" s="22"/>
    </row>
    <row r="284" spans="1:1" x14ac:dyDescent="0.2">
      <c r="A284" s="22"/>
    </row>
    <row r="285" spans="1:1" x14ac:dyDescent="0.2">
      <c r="A285" s="22"/>
    </row>
    <row r="286" spans="1:1" x14ac:dyDescent="0.2">
      <c r="A286" s="22"/>
    </row>
    <row r="287" spans="1:1" x14ac:dyDescent="0.2">
      <c r="A287" s="22"/>
    </row>
    <row r="288" spans="1:1" x14ac:dyDescent="0.2">
      <c r="A288" s="22"/>
    </row>
    <row r="289" spans="1:1" x14ac:dyDescent="0.2">
      <c r="A289" s="22"/>
    </row>
    <row r="290" spans="1:1" x14ac:dyDescent="0.2">
      <c r="A290" s="22"/>
    </row>
    <row r="291" spans="1:1" x14ac:dyDescent="0.2">
      <c r="A291" s="22"/>
    </row>
    <row r="292" spans="1:1" x14ac:dyDescent="0.2">
      <c r="A292" s="22"/>
    </row>
    <row r="293" spans="1:1" x14ac:dyDescent="0.2">
      <c r="A293" s="22"/>
    </row>
    <row r="294" spans="1:1" x14ac:dyDescent="0.2">
      <c r="A294" s="22"/>
    </row>
    <row r="295" spans="1:1" x14ac:dyDescent="0.2">
      <c r="A295" s="22"/>
    </row>
    <row r="296" spans="1:1" x14ac:dyDescent="0.2">
      <c r="A296" s="22"/>
    </row>
    <row r="297" spans="1:1" x14ac:dyDescent="0.2">
      <c r="A297" s="22"/>
    </row>
    <row r="298" spans="1:1" x14ac:dyDescent="0.2">
      <c r="A298" s="22"/>
    </row>
    <row r="299" spans="1:1" x14ac:dyDescent="0.2">
      <c r="A299" s="22"/>
    </row>
    <row r="300" spans="1:1" x14ac:dyDescent="0.2">
      <c r="A300" s="22"/>
    </row>
    <row r="301" spans="1:1" x14ac:dyDescent="0.2">
      <c r="A301" s="22"/>
    </row>
    <row r="302" spans="1:1" x14ac:dyDescent="0.2">
      <c r="A302" s="22"/>
    </row>
    <row r="303" spans="1:1" x14ac:dyDescent="0.2">
      <c r="A303" s="22"/>
    </row>
    <row r="304" spans="1:1" x14ac:dyDescent="0.2">
      <c r="A304" s="22"/>
    </row>
    <row r="305" spans="1:1" x14ac:dyDescent="0.2">
      <c r="A305" s="22"/>
    </row>
    <row r="306" spans="1:1" x14ac:dyDescent="0.2">
      <c r="A306" s="22"/>
    </row>
    <row r="307" spans="1:1" x14ac:dyDescent="0.2">
      <c r="A307" s="22"/>
    </row>
    <row r="308" spans="1:1" x14ac:dyDescent="0.2">
      <c r="A308" s="22"/>
    </row>
    <row r="309" spans="1:1" x14ac:dyDescent="0.2">
      <c r="A309" s="22"/>
    </row>
    <row r="310" spans="1:1" x14ac:dyDescent="0.2">
      <c r="A310" s="22"/>
    </row>
    <row r="311" spans="1:1" x14ac:dyDescent="0.2">
      <c r="A311" s="22"/>
    </row>
    <row r="312" spans="1:1" x14ac:dyDescent="0.2">
      <c r="A312" s="22"/>
    </row>
    <row r="313" spans="1:1" x14ac:dyDescent="0.2">
      <c r="A313" s="22"/>
    </row>
    <row r="314" spans="1:1" x14ac:dyDescent="0.2">
      <c r="A314" s="22"/>
    </row>
    <row r="315" spans="1:1" x14ac:dyDescent="0.2">
      <c r="A315" s="22"/>
    </row>
    <row r="316" spans="1:1" x14ac:dyDescent="0.2">
      <c r="A316" s="22"/>
    </row>
    <row r="317" spans="1:1" x14ac:dyDescent="0.2">
      <c r="A317" s="22"/>
    </row>
    <row r="318" spans="1:1" x14ac:dyDescent="0.2">
      <c r="A318" s="22"/>
    </row>
    <row r="319" spans="1:1" x14ac:dyDescent="0.2">
      <c r="A319" s="22"/>
    </row>
    <row r="320" spans="1:1" x14ac:dyDescent="0.2">
      <c r="A320" s="22"/>
    </row>
    <row r="321" spans="1:1" x14ac:dyDescent="0.2">
      <c r="A321" s="22"/>
    </row>
    <row r="322" spans="1:1" x14ac:dyDescent="0.2">
      <c r="A322" s="22"/>
    </row>
    <row r="323" spans="1:1" x14ac:dyDescent="0.2">
      <c r="A323" s="22"/>
    </row>
    <row r="324" spans="1:1" x14ac:dyDescent="0.2">
      <c r="A324" s="22"/>
    </row>
    <row r="325" spans="1:1" x14ac:dyDescent="0.2">
      <c r="A325" s="22"/>
    </row>
    <row r="326" spans="1:1" x14ac:dyDescent="0.2">
      <c r="A326" s="22"/>
    </row>
    <row r="327" spans="1:1" x14ac:dyDescent="0.2">
      <c r="A327" s="22"/>
    </row>
  </sheetData>
  <autoFilter ref="A1:AD89">
    <filterColumn colId="3">
      <filters>
        <filter val="鱼雷(潜艇)"/>
      </filters>
    </filterColumn>
    <filterColumn colId="17">
      <filters>
        <filter val="声导"/>
      </filters>
    </filterColumn>
    <sortState ref="A2:AD89">
      <sortCondition descending="1" ref="AD1:AD89"/>
    </sortState>
  </autoFilter>
  <phoneticPr fontId="2" type="noConversion"/>
  <conditionalFormatting sqref="B1:B1048576">
    <cfRule type="containsText" dxfId="82" priority="2" operator="containsText" text="_up10">
      <formula>NOT(ISERROR(SEARCH("_up10",B1)))</formula>
    </cfRule>
  </conditionalFormatting>
  <conditionalFormatting sqref="R1:R1048576">
    <cfRule type="cellIs" dxfId="0" priority="1" operator="equal">
      <formula>"声导"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heet3.updateIcons">
                <anchor moveWithCells="1" sizeWithCells="1">
                  <from>
                    <xdr:col>1</xdr:col>
                    <xdr:colOff>171450</xdr:colOff>
                    <xdr:row>0</xdr:row>
                    <xdr:rowOff>38100</xdr:rowOff>
                  </from>
                  <to>
                    <xdr:col>1</xdr:col>
                    <xdr:colOff>914400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8" id="{AEE81D8D-8EE8-4F62-A5BE-1C115898EA33}">
            <xm:f>C1=附件!$K$10</xm:f>
            <x14:dxf>
              <fill>
                <gradientFill>
                  <stop position="0">
                    <color rgb="FF66FFFF"/>
                  </stop>
                  <stop position="1">
                    <color rgb="FFFF99FF"/>
                  </stop>
                </gradientFill>
              </fill>
            </x14:dxf>
          </x14:cfRule>
          <x14:cfRule type="expression" priority="19" id="{442A91F2-3675-4386-909D-7D493EEFA010}">
            <xm:f>C1=附件!$K$9</xm:f>
            <x14:dxf>
              <fill>
                <patternFill>
                  <bgColor rgb="FFFFFF00"/>
                </patternFill>
              </fill>
            </x14:dxf>
          </x14:cfRule>
          <x14:cfRule type="expression" priority="20" id="{484788F6-5D28-424B-8D10-788BF7DB219E}">
            <xm:f>C1=附件!$K$7</xm:f>
            <x14:dxf>
              <fill>
                <patternFill>
                  <bgColor theme="4" tint="0.59996337778862885"/>
                </patternFill>
              </fill>
            </x14:dxf>
          </x14:cfRule>
          <x14:cfRule type="expression" priority="21" id="{52D39B3F-41BD-41ED-9831-885A9F1DC557}">
            <xm:f>C1=附件!$K$6</xm:f>
            <x14:dxf>
              <fill>
                <patternFill>
                  <bgColor theme="2"/>
                </patternFill>
              </fill>
            </x14:dxf>
          </x14:cfRule>
          <x14:cfRule type="expression" priority="22" id="{5143193B-1761-470D-8D55-C8E88F00FEE6}">
            <xm:f>C1=附件!$K$8</xm:f>
            <x14:dxf>
              <fill>
                <patternFill>
                  <bgColor rgb="FFCC99FF"/>
                </patternFill>
              </fill>
            </x14:dxf>
          </x14:cfRule>
          <xm:sqref>A1:A243 A328:A1048576</xm:sqref>
        </x14:conditionalFormatting>
        <x14:conditionalFormatting xmlns:xm="http://schemas.microsoft.com/office/excel/2006/main">
          <x14:cfRule type="expression" priority="13" id="{674ED439-FDF7-4C73-977C-2F3709814C36}">
            <xm:f>C244=附件!$K$10</xm:f>
            <x14:dxf>
              <fill>
                <gradientFill>
                  <stop position="0">
                    <color rgb="FF66FFFF"/>
                  </stop>
                  <stop position="1">
                    <color rgb="FFFF99FF"/>
                  </stop>
                </gradientFill>
              </fill>
            </x14:dxf>
          </x14:cfRule>
          <x14:cfRule type="expression" priority="14" id="{C74181C7-A792-4CAE-90B9-75BF6E7BEE76}">
            <xm:f>C244=附件!$K$9</xm:f>
            <x14:dxf>
              <fill>
                <patternFill>
                  <bgColor rgb="FFFFFF00"/>
                </patternFill>
              </fill>
            </x14:dxf>
          </x14:cfRule>
          <x14:cfRule type="expression" priority="15" id="{02C4BF25-18BA-4E78-BC79-B64916100410}">
            <xm:f>C244=附件!$K$7</xm:f>
            <x14:dxf>
              <fill>
                <patternFill>
                  <bgColor theme="4" tint="0.59996337778862885"/>
                </patternFill>
              </fill>
            </x14:dxf>
          </x14:cfRule>
          <x14:cfRule type="expression" priority="16" id="{21D1F06A-829D-4828-867E-45CF67345C47}">
            <xm:f>C244=附件!$K$6</xm:f>
            <x14:dxf>
              <fill>
                <patternFill>
                  <bgColor theme="2"/>
                </patternFill>
              </fill>
            </x14:dxf>
          </x14:cfRule>
          <x14:cfRule type="expression" priority="17" id="{B224BBD1-40A1-4E89-8F7F-7988E0810B56}">
            <xm:f>C244=附件!$K$8</xm:f>
            <x14:dxf>
              <fill>
                <patternFill>
                  <bgColor rgb="FFCC99FF"/>
                </patternFill>
              </fill>
            </x14:dxf>
          </x14:cfRule>
          <xm:sqref>A244:A327</xm:sqref>
        </x14:conditionalFormatting>
        <x14:conditionalFormatting xmlns:xm="http://schemas.microsoft.com/office/excel/2006/main">
          <x14:cfRule type="cellIs" priority="8" operator="equal" id="{E9C4E5A3-1FA6-4D2A-B630-6F35521F4B87}">
            <xm:f>附件!$K$10</xm:f>
            <x14:dxf>
              <fill>
                <gradientFill>
                  <stop position="0">
                    <color rgb="FF66FFFF"/>
                  </stop>
                  <stop position="1">
                    <color rgb="FFFF99FF"/>
                  </stop>
                </gradientFill>
              </fill>
            </x14:dxf>
          </x14:cfRule>
          <x14:cfRule type="cellIs" priority="9" operator="equal" id="{E901810B-9C4F-4026-9742-5EA462C9EA50}">
            <xm:f>附件!$K$6</xm:f>
            <x14:dxf>
              <fill>
                <patternFill>
                  <bgColor theme="2"/>
                </patternFill>
              </fill>
            </x14:dxf>
          </x14:cfRule>
          <x14:cfRule type="cellIs" priority="10" operator="equal" id="{3767F404-091A-4206-B55A-2BCF788C6F66}">
            <xm:f>附件!$K$8</xm:f>
            <x14:dxf>
              <fill>
                <patternFill>
                  <bgColor rgb="FFCC99FF"/>
                </patternFill>
              </fill>
            </x14:dxf>
          </x14:cfRule>
          <x14:cfRule type="cellIs" priority="11" operator="equal" id="{3DB4AD40-7A94-4C14-BE3C-98428ECFD483}">
            <xm:f>附件!$K$9</xm:f>
            <x14:dxf>
              <fill>
                <patternFill>
                  <bgColor rgb="FFFFFF66"/>
                </patternFill>
              </fill>
            </x14:dxf>
          </x14:cfRule>
          <x14:cfRule type="cellIs" priority="12" operator="equal" id="{3B8F9485-3D66-4357-95ED-9ED4A9B0550C}">
            <xm:f>附件!$K$7</xm:f>
            <x14:dxf>
              <fill>
                <patternFill>
                  <bgColor theme="8" tint="0.59996337778862885"/>
                </patternFill>
              </fill>
            </x14:dxf>
          </x14:cfRule>
          <xm:sqref>C1:C243 C328:C1048576</xm:sqref>
        </x14:conditionalFormatting>
        <x14:conditionalFormatting xmlns:xm="http://schemas.microsoft.com/office/excel/2006/main">
          <x14:cfRule type="cellIs" priority="3" operator="equal" id="{C25B8636-72E2-4271-858F-E96567C8D6A1}">
            <xm:f>附件!$K$10</xm:f>
            <x14:dxf>
              <fill>
                <gradientFill>
                  <stop position="0">
                    <color rgb="FF66FFFF"/>
                  </stop>
                  <stop position="1">
                    <color rgb="FFFF99FF"/>
                  </stop>
                </gradientFill>
              </fill>
            </x14:dxf>
          </x14:cfRule>
          <x14:cfRule type="cellIs" priority="4" operator="equal" id="{85D17F77-5E7F-48DC-AE56-3BB2CE51F0C2}">
            <xm:f>附件!$K$6</xm:f>
            <x14:dxf>
              <fill>
                <patternFill>
                  <bgColor theme="2"/>
                </patternFill>
              </fill>
            </x14:dxf>
          </x14:cfRule>
          <x14:cfRule type="cellIs" priority="5" operator="equal" id="{845F3579-4F17-487C-A492-884A8F8979DD}">
            <xm:f>附件!$K$8</xm:f>
            <x14:dxf>
              <fill>
                <patternFill>
                  <bgColor rgb="FFCC99FF"/>
                </patternFill>
              </fill>
            </x14:dxf>
          </x14:cfRule>
          <x14:cfRule type="cellIs" priority="6" operator="equal" id="{EF2553BC-5DEC-4546-BEE3-310C69542C13}">
            <xm:f>附件!$K$9</xm:f>
            <x14:dxf>
              <fill>
                <patternFill>
                  <bgColor rgb="FFFFFF66"/>
                </patternFill>
              </fill>
            </x14:dxf>
          </x14:cfRule>
          <x14:cfRule type="cellIs" priority="7" operator="equal" id="{C14282A9-27CB-465C-B794-979E123403B0}">
            <xm:f>附件!$K$7</xm:f>
            <x14:dxf>
              <fill>
                <patternFill>
                  <bgColor theme="8" tint="0.59996337778862885"/>
                </patternFill>
              </fill>
            </x14:dxf>
          </x14:cfRule>
          <xm:sqref>C244:C327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B327"/>
  <sheetViews>
    <sheetView tabSelected="1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G17" sqref="G17"/>
    </sheetView>
  </sheetViews>
  <sheetFormatPr defaultRowHeight="14.25" x14ac:dyDescent="0.2"/>
  <cols>
    <col min="1" max="1" width="3.875" style="30" customWidth="1"/>
    <col min="2" max="2" width="30" style="29" customWidth="1"/>
    <col min="3" max="3" width="7.25" style="1" customWidth="1"/>
    <col min="4" max="4" width="9" style="9"/>
    <col min="5" max="5" width="5.875" style="9" customWidth="1"/>
    <col min="6" max="7" width="6.5" style="9" customWidth="1"/>
    <col min="8" max="9" width="5.375" style="9" customWidth="1"/>
    <col min="10" max="11" width="7.875" style="9" customWidth="1"/>
    <col min="12" max="12" width="5.875" style="33" customWidth="1"/>
    <col min="13" max="13" width="7.25" style="33" customWidth="1"/>
    <col min="14" max="14" width="16" style="42" customWidth="1"/>
    <col min="15" max="16" width="5.5" style="41" customWidth="1"/>
    <col min="17" max="18" width="6.25" style="41" customWidth="1"/>
    <col min="19" max="20" width="5.75" style="41" customWidth="1"/>
    <col min="21" max="21" width="15.375" style="45" customWidth="1"/>
    <col min="22" max="23" width="5.5" style="46" customWidth="1"/>
    <col min="24" max="25" width="6" style="46" customWidth="1"/>
    <col min="26" max="27" width="4.625" style="46" customWidth="1"/>
    <col min="28" max="28" width="9" style="63" customWidth="1"/>
    <col min="29" max="29" width="5.75" style="41" customWidth="1"/>
    <col min="30" max="30" width="7.625" style="41" customWidth="1"/>
    <col min="31" max="34" width="7" style="41" customWidth="1"/>
    <col min="35" max="35" width="12.5" style="50" customWidth="1"/>
    <col min="36" max="36" width="5.125" style="51" customWidth="1"/>
    <col min="37" max="40" width="5.625" style="51" customWidth="1"/>
    <col min="41" max="43" width="5.5" style="51" customWidth="1"/>
    <col min="44" max="44" width="12.125" style="53" customWidth="1"/>
    <col min="45" max="45" width="4.625" style="54" customWidth="1"/>
    <col min="46" max="47" width="5.375" style="54" customWidth="1"/>
    <col min="48" max="48" width="6" style="54" customWidth="1"/>
    <col min="49" max="49" width="5.875" style="54" customWidth="1"/>
    <col min="50" max="52" width="4.5" style="54" customWidth="1"/>
    <col min="53" max="53" width="15.125" style="56" customWidth="1"/>
    <col min="54" max="54" width="7.375" style="57" customWidth="1"/>
    <col min="55" max="55" width="4.5" style="57" customWidth="1"/>
    <col min="56" max="57" width="5.875" style="57" customWidth="1"/>
    <col min="58" max="61" width="4.375" style="57" customWidth="1"/>
    <col min="62" max="62" width="6.875" style="9" customWidth="1"/>
    <col min="63" max="63" width="7.25" style="9" customWidth="1"/>
    <col min="64" max="64" width="9.125" style="9" customWidth="1"/>
    <col min="65" max="65" width="8.75" style="9" customWidth="1"/>
    <col min="66" max="66" width="8.375" style="9" customWidth="1"/>
    <col min="67" max="67" width="8.125" style="9" customWidth="1"/>
    <col min="68" max="68" width="10.625" style="66" customWidth="1"/>
    <col min="69" max="69" width="8.25" style="9" customWidth="1"/>
    <col min="70" max="70" width="8" style="9" customWidth="1"/>
    <col min="71" max="71" width="8.25" style="9" customWidth="1"/>
    <col min="72" max="74" width="7.25" style="68" customWidth="1"/>
    <col min="75" max="80" width="6.125" style="68" customWidth="1"/>
    <col min="81" max="16384" width="9" style="9"/>
  </cols>
  <sheetData>
    <row r="1" spans="1:80" s="54" customFormat="1" ht="16.5" customHeight="1" x14ac:dyDescent="0.2">
      <c r="A1" s="64"/>
      <c r="B1" s="59"/>
      <c r="C1" s="8"/>
      <c r="L1" s="62"/>
      <c r="M1" s="62"/>
      <c r="N1" s="88" t="s">
        <v>1158</v>
      </c>
      <c r="O1" s="88"/>
      <c r="P1" s="88"/>
      <c r="Q1" s="88"/>
      <c r="R1" s="88"/>
      <c r="S1" s="88"/>
      <c r="T1" s="88"/>
      <c r="U1" s="89" t="s">
        <v>1159</v>
      </c>
      <c r="V1" s="89"/>
      <c r="W1" s="89"/>
      <c r="X1" s="89"/>
      <c r="Y1" s="89"/>
      <c r="Z1" s="89"/>
      <c r="AA1" s="89"/>
      <c r="AB1" s="88" t="s">
        <v>1160</v>
      </c>
      <c r="AC1" s="88"/>
      <c r="AD1" s="88"/>
      <c r="AE1" s="88"/>
      <c r="AF1" s="88"/>
      <c r="AG1" s="88"/>
      <c r="AH1" s="88"/>
      <c r="AI1" s="90" t="s">
        <v>1161</v>
      </c>
      <c r="AJ1" s="90"/>
      <c r="AK1" s="90"/>
      <c r="AL1" s="90"/>
      <c r="AM1" s="90"/>
      <c r="AN1" s="90"/>
      <c r="AO1" s="90"/>
      <c r="AP1" s="90"/>
      <c r="AQ1" s="90"/>
      <c r="AR1" s="91" t="s">
        <v>1162</v>
      </c>
      <c r="AS1" s="91"/>
      <c r="AT1" s="91"/>
      <c r="AU1" s="91"/>
      <c r="AV1" s="91"/>
      <c r="AW1" s="91"/>
      <c r="AX1" s="91"/>
      <c r="AY1" s="91"/>
      <c r="AZ1" s="91"/>
      <c r="BA1" s="87" t="s">
        <v>1163</v>
      </c>
      <c r="BB1" s="87"/>
      <c r="BC1" s="87"/>
      <c r="BD1" s="87"/>
      <c r="BE1" s="87"/>
      <c r="BF1" s="87"/>
      <c r="BG1" s="87"/>
      <c r="BH1" s="87"/>
      <c r="BI1" s="87"/>
      <c r="BK1" s="91" t="s">
        <v>1297</v>
      </c>
      <c r="BL1" s="91"/>
      <c r="BM1" s="91"/>
      <c r="BN1" s="91"/>
      <c r="BO1" s="91"/>
      <c r="BP1" s="91"/>
      <c r="BQ1" s="91" t="s">
        <v>1291</v>
      </c>
      <c r="BR1" s="91"/>
      <c r="BS1" s="91"/>
      <c r="BT1" s="91" t="s">
        <v>1298</v>
      </c>
      <c r="BU1" s="91"/>
      <c r="BV1" s="91"/>
      <c r="BW1" s="91" t="s">
        <v>1300</v>
      </c>
      <c r="BX1" s="91"/>
      <c r="BY1" s="91"/>
      <c r="BZ1" s="91" t="s">
        <v>1299</v>
      </c>
      <c r="CA1" s="91"/>
      <c r="CB1" s="91"/>
    </row>
    <row r="2" spans="1:80" s="8" customFormat="1" ht="22.5" customHeight="1" x14ac:dyDescent="0.2">
      <c r="A2" s="84" t="s">
        <v>12</v>
      </c>
      <c r="B2" s="8" t="s">
        <v>0</v>
      </c>
      <c r="C2" s="8" t="s">
        <v>903</v>
      </c>
      <c r="D2" s="8" t="s">
        <v>904</v>
      </c>
      <c r="E2" s="8" t="s">
        <v>905</v>
      </c>
      <c r="F2" s="8" t="s">
        <v>907</v>
      </c>
      <c r="G2" s="8" t="s">
        <v>908</v>
      </c>
      <c r="H2" s="8" t="s">
        <v>195</v>
      </c>
      <c r="I2" s="8" t="s">
        <v>1169</v>
      </c>
      <c r="J2" s="8" t="s">
        <v>1164</v>
      </c>
      <c r="K2" s="8" t="s">
        <v>1165</v>
      </c>
      <c r="L2" s="32" t="s">
        <v>1166</v>
      </c>
      <c r="M2" s="32" t="s">
        <v>1145</v>
      </c>
      <c r="N2" s="38" t="s">
        <v>0</v>
      </c>
      <c r="O2" s="39" t="s">
        <v>3</v>
      </c>
      <c r="P2" s="39" t="s">
        <v>906</v>
      </c>
      <c r="Q2" s="39" t="s">
        <v>4</v>
      </c>
      <c r="R2" s="39" t="s">
        <v>1167</v>
      </c>
      <c r="S2" s="39" t="s">
        <v>5</v>
      </c>
      <c r="T2" s="39" t="s">
        <v>9</v>
      </c>
      <c r="U2" s="43" t="s">
        <v>0</v>
      </c>
      <c r="V2" s="44" t="s">
        <v>3</v>
      </c>
      <c r="W2" s="44" t="s">
        <v>906</v>
      </c>
      <c r="X2" s="44" t="s">
        <v>4</v>
      </c>
      <c r="Y2" s="44" t="s">
        <v>1167</v>
      </c>
      <c r="Z2" s="44" t="s">
        <v>5</v>
      </c>
      <c r="AA2" s="44" t="s">
        <v>9</v>
      </c>
      <c r="AB2" s="39" t="s">
        <v>0</v>
      </c>
      <c r="AC2" s="39" t="s">
        <v>3</v>
      </c>
      <c r="AD2" s="39" t="s">
        <v>906</v>
      </c>
      <c r="AE2" s="39" t="s">
        <v>4</v>
      </c>
      <c r="AF2" s="39" t="s">
        <v>1167</v>
      </c>
      <c r="AG2" s="39" t="s">
        <v>5</v>
      </c>
      <c r="AH2" s="39" t="s">
        <v>9</v>
      </c>
      <c r="AI2" s="49" t="s">
        <v>0</v>
      </c>
      <c r="AJ2" s="49" t="s">
        <v>1157</v>
      </c>
      <c r="AK2" s="49" t="s">
        <v>3</v>
      </c>
      <c r="AL2" s="49" t="s">
        <v>906</v>
      </c>
      <c r="AM2" s="49" t="s">
        <v>5</v>
      </c>
      <c r="AN2" s="49" t="s">
        <v>6</v>
      </c>
      <c r="AO2" s="49" t="s">
        <v>913</v>
      </c>
      <c r="AP2" s="49" t="s">
        <v>914</v>
      </c>
      <c r="AQ2" s="49" t="s">
        <v>915</v>
      </c>
      <c r="AR2" s="52" t="s">
        <v>0</v>
      </c>
      <c r="AS2" s="52" t="s">
        <v>1157</v>
      </c>
      <c r="AT2" s="52" t="s">
        <v>3</v>
      </c>
      <c r="AU2" s="52" t="s">
        <v>906</v>
      </c>
      <c r="AV2" s="52" t="s">
        <v>5</v>
      </c>
      <c r="AW2" s="52" t="s">
        <v>6</v>
      </c>
      <c r="AX2" s="52" t="s">
        <v>913</v>
      </c>
      <c r="AY2" s="52" t="s">
        <v>914</v>
      </c>
      <c r="AZ2" s="52" t="s">
        <v>915</v>
      </c>
      <c r="BA2" s="55" t="s">
        <v>0</v>
      </c>
      <c r="BB2" s="55" t="s">
        <v>1301</v>
      </c>
      <c r="BC2" s="55" t="s">
        <v>1157</v>
      </c>
      <c r="BD2" s="55" t="s">
        <v>3</v>
      </c>
      <c r="BE2" s="55" t="s">
        <v>906</v>
      </c>
      <c r="BF2" s="55" t="s">
        <v>1168</v>
      </c>
      <c r="BG2" s="55" t="s">
        <v>913</v>
      </c>
      <c r="BH2" s="55" t="s">
        <v>914</v>
      </c>
      <c r="BI2" s="55" t="s">
        <v>915</v>
      </c>
      <c r="BJ2" s="8" t="s">
        <v>1282</v>
      </c>
      <c r="BK2" s="8" t="s">
        <v>1286</v>
      </c>
      <c r="BL2" s="8" t="s">
        <v>1287</v>
      </c>
      <c r="BM2" s="8" t="s">
        <v>1289</v>
      </c>
      <c r="BN2" s="8" t="s">
        <v>1290</v>
      </c>
      <c r="BO2" s="8" t="s">
        <v>1288</v>
      </c>
      <c r="BP2" s="61" t="s">
        <v>1293</v>
      </c>
      <c r="BQ2" s="8" t="s">
        <v>1296</v>
      </c>
      <c r="BR2" s="8" t="s">
        <v>1292</v>
      </c>
      <c r="BS2" s="8" t="s">
        <v>1295</v>
      </c>
      <c r="BT2" s="8" t="s">
        <v>1296</v>
      </c>
      <c r="BU2" s="8" t="s">
        <v>1292</v>
      </c>
      <c r="BV2" s="8" t="s">
        <v>1295</v>
      </c>
      <c r="BW2" s="8" t="s">
        <v>1294</v>
      </c>
      <c r="BX2" s="8" t="s">
        <v>1292</v>
      </c>
      <c r="BY2" s="8" t="s">
        <v>1295</v>
      </c>
      <c r="BZ2" s="8" t="s">
        <v>1294</v>
      </c>
      <c r="CA2" s="8" t="s">
        <v>1292</v>
      </c>
      <c r="CB2" s="8" t="s">
        <v>1295</v>
      </c>
    </row>
    <row r="3" spans="1:80" ht="20.25" customHeight="1" x14ac:dyDescent="0.2">
      <c r="A3" s="85">
        <v>19160</v>
      </c>
      <c r="B3" s="86" t="s">
        <v>1232</v>
      </c>
      <c r="C3" s="9" t="s">
        <v>923</v>
      </c>
      <c r="D3" s="9" t="s">
        <v>200</v>
      </c>
      <c r="E3" s="9">
        <v>13</v>
      </c>
      <c r="F3" s="9">
        <v>14.43</v>
      </c>
      <c r="G3" s="9">
        <v>11.9</v>
      </c>
      <c r="H3" s="9">
        <v>45</v>
      </c>
      <c r="I3" s="9">
        <v>45</v>
      </c>
      <c r="J3" s="34">
        <v>278.00400000000002</v>
      </c>
      <c r="K3" s="34">
        <v>819.58799999999997</v>
      </c>
      <c r="L3" s="33">
        <v>1.5</v>
      </c>
      <c r="M3" s="33" t="s">
        <v>1147</v>
      </c>
      <c r="N3" s="40" t="s">
        <v>1197</v>
      </c>
      <c r="O3" s="58">
        <v>33</v>
      </c>
      <c r="P3" s="41">
        <v>94</v>
      </c>
      <c r="Q3" s="41">
        <v>1.1200000000000001</v>
      </c>
      <c r="R3" s="41">
        <v>0.9</v>
      </c>
      <c r="S3" s="41">
        <v>36</v>
      </c>
      <c r="T3" s="41">
        <v>80</v>
      </c>
      <c r="AB3" s="48"/>
      <c r="AI3" s="50" t="s">
        <v>1184</v>
      </c>
      <c r="AJ3" s="51">
        <v>1</v>
      </c>
      <c r="AK3" s="51">
        <v>182</v>
      </c>
      <c r="AL3" s="51">
        <v>538</v>
      </c>
      <c r="AM3" s="51">
        <v>28</v>
      </c>
      <c r="AN3" s="51">
        <v>42</v>
      </c>
      <c r="AO3" s="51">
        <v>0.7</v>
      </c>
      <c r="AP3" s="51">
        <v>1.05</v>
      </c>
      <c r="AQ3" s="51">
        <v>1.25</v>
      </c>
      <c r="AR3" s="53" t="s">
        <v>1171</v>
      </c>
      <c r="AS3" s="54">
        <v>2</v>
      </c>
      <c r="AT3" s="54">
        <v>144</v>
      </c>
      <c r="AU3" s="54">
        <v>425</v>
      </c>
      <c r="AV3" s="54">
        <v>19</v>
      </c>
      <c r="AW3" s="54">
        <v>36</v>
      </c>
      <c r="AX3" s="54">
        <v>0.8</v>
      </c>
      <c r="AY3" s="54">
        <v>0.9</v>
      </c>
      <c r="AZ3" s="54">
        <v>1.1000000000000001</v>
      </c>
      <c r="BJ3" s="34">
        <f t="shared" ref="BJ3:BJ34" si="0">2.2*G3+0.1</f>
        <v>26.280000000000005</v>
      </c>
      <c r="BK3" s="9">
        <f t="shared" ref="BK3:BK34" si="1">P3+W3+AD3</f>
        <v>94</v>
      </c>
      <c r="BL3" s="34">
        <f t="shared" ref="BL3:BL34" si="2">(IFERROR(P3/R3*(S3/30)^0.5,0)+IFERROR(W3/Y3*(Z3/30)^0.5,0)+IFERROR(AD3/AF3*(AG3/30)^0.5,0))</f>
        <v>114.4131564566347</v>
      </c>
      <c r="BM3" s="34">
        <f>BL3*(附件!$C$49/(I3*附件!$C$48))</f>
        <v>4237.5243132086925</v>
      </c>
      <c r="BN3" s="34">
        <f t="shared" ref="BN3:BN34" si="3">BM3/BJ3</f>
        <v>161.24521739759101</v>
      </c>
      <c r="BO3" s="34">
        <f t="shared" ref="BO3:BO34" si="4">IF(OR(D3="战斗机",ISNUMBER(FIND("飞龙T0",B3))),BM3/G3,0)</f>
        <v>0</v>
      </c>
      <c r="BP3" s="65">
        <f t="shared" ref="BP3:BP34" si="5">BN3+BO3</f>
        <v>161.24521739759101</v>
      </c>
      <c r="BQ3" s="9">
        <f t="shared" ref="BQ3:BQ34" si="6">AJ3*AL3*AO3+AS3*AU3*AX3</f>
        <v>1056.5999999999999</v>
      </c>
      <c r="BR3" s="9">
        <f t="shared" ref="BR3:BR34" si="7">AJ3*AL3*AP3+AS3*AU3*AY3</f>
        <v>1329.9</v>
      </c>
      <c r="BS3" s="9">
        <f t="shared" ref="BS3:BS34" si="8">AJ3*AL3*AQ3+AS3*AU3*AZ3</f>
        <v>1607.5</v>
      </c>
      <c r="BT3" s="67">
        <f t="shared" ref="BT3:BT34" si="9">BQ3/G3</f>
        <v>88.789915966386545</v>
      </c>
      <c r="BU3" s="67">
        <f t="shared" ref="BU3:BU34" si="10">BR3/G3</f>
        <v>111.75630252100841</v>
      </c>
      <c r="BV3" s="67">
        <f t="shared" ref="BV3:BV34" si="11">BS3/G3</f>
        <v>135.08403361344537</v>
      </c>
      <c r="BW3" s="9">
        <f t="shared" ref="BW3:BW34" si="12">$BC3*$BE3*BG3</f>
        <v>0</v>
      </c>
      <c r="BX3" s="9">
        <f t="shared" ref="BX3:BX34" si="13">$BC3*$BE3*BH3</f>
        <v>0</v>
      </c>
      <c r="BY3" s="9">
        <f t="shared" ref="BY3:BY34" si="14">$BC3*$BE3*BI3</f>
        <v>0</v>
      </c>
      <c r="BZ3" s="68">
        <f t="shared" ref="BZ3:BZ34" si="15">BW3/$G3</f>
        <v>0</v>
      </c>
      <c r="CA3" s="68">
        <f t="shared" ref="CA3:CA34" si="16">BX3/$G3</f>
        <v>0</v>
      </c>
      <c r="CB3" s="68">
        <f t="shared" ref="CB3:CB34" si="17">BY3/$G3</f>
        <v>0</v>
      </c>
    </row>
    <row r="4" spans="1:80" ht="20.25" customHeight="1" x14ac:dyDescent="0.2">
      <c r="A4" s="85">
        <v>19100</v>
      </c>
      <c r="B4" s="86" t="s">
        <v>219</v>
      </c>
      <c r="C4" s="9" t="s">
        <v>921</v>
      </c>
      <c r="D4" s="9" t="s">
        <v>200</v>
      </c>
      <c r="E4" s="9">
        <v>11</v>
      </c>
      <c r="F4" s="9">
        <v>13.77</v>
      </c>
      <c r="G4" s="9">
        <v>11.88</v>
      </c>
      <c r="H4" s="9">
        <v>25</v>
      </c>
      <c r="I4" s="9">
        <v>45</v>
      </c>
      <c r="J4" s="34">
        <v>235.494</v>
      </c>
      <c r="K4" s="34">
        <v>624.89</v>
      </c>
      <c r="L4" s="33">
        <v>1</v>
      </c>
      <c r="M4" s="33" t="s">
        <v>1147</v>
      </c>
      <c r="N4" s="40" t="s">
        <v>1206</v>
      </c>
      <c r="O4" s="58">
        <v>14</v>
      </c>
      <c r="P4" s="41">
        <v>33</v>
      </c>
      <c r="Q4" s="41">
        <v>0.55000000000000004</v>
      </c>
      <c r="R4" s="41">
        <v>0.45</v>
      </c>
      <c r="S4" s="41">
        <v>30</v>
      </c>
      <c r="T4" s="41">
        <v>180</v>
      </c>
      <c r="AB4" s="47"/>
      <c r="AI4" s="50" t="s">
        <v>1184</v>
      </c>
      <c r="AJ4" s="51">
        <v>1</v>
      </c>
      <c r="AK4" s="51">
        <v>182</v>
      </c>
      <c r="AL4" s="51">
        <v>474</v>
      </c>
      <c r="AM4" s="51">
        <v>28</v>
      </c>
      <c r="AN4" s="51">
        <v>42</v>
      </c>
      <c r="AO4" s="51">
        <v>0.7</v>
      </c>
      <c r="AP4" s="51">
        <v>1.05</v>
      </c>
      <c r="AQ4" s="51">
        <v>1.25</v>
      </c>
      <c r="AR4" s="53" t="s">
        <v>1171</v>
      </c>
      <c r="AS4" s="54">
        <v>2</v>
      </c>
      <c r="AT4" s="54">
        <v>144</v>
      </c>
      <c r="AU4" s="54">
        <v>374</v>
      </c>
      <c r="AV4" s="54">
        <v>19</v>
      </c>
      <c r="AW4" s="54">
        <v>36</v>
      </c>
      <c r="AX4" s="54">
        <v>0.8</v>
      </c>
      <c r="AY4" s="54">
        <v>0.9</v>
      </c>
      <c r="AZ4" s="54">
        <v>1.1000000000000001</v>
      </c>
      <c r="BJ4" s="34">
        <f t="shared" si="0"/>
        <v>26.236000000000004</v>
      </c>
      <c r="BK4" s="9">
        <f t="shared" si="1"/>
        <v>33</v>
      </c>
      <c r="BL4" s="34">
        <f t="shared" si="2"/>
        <v>73.333333333333329</v>
      </c>
      <c r="BM4" s="34">
        <f>BL4*(附件!$C$49/(I4*附件!$C$48))</f>
        <v>2716.0493827160494</v>
      </c>
      <c r="BN4" s="34">
        <f t="shared" si="3"/>
        <v>103.5237605853045</v>
      </c>
      <c r="BO4" s="34">
        <f t="shared" si="4"/>
        <v>0</v>
      </c>
      <c r="BP4" s="65">
        <f t="shared" si="5"/>
        <v>103.5237605853045</v>
      </c>
      <c r="BQ4" s="9">
        <f t="shared" si="6"/>
        <v>930.19999999999993</v>
      </c>
      <c r="BR4" s="9">
        <f t="shared" si="7"/>
        <v>1170.9000000000001</v>
      </c>
      <c r="BS4" s="9">
        <f t="shared" si="8"/>
        <v>1415.3000000000002</v>
      </c>
      <c r="BT4" s="67">
        <f t="shared" si="9"/>
        <v>78.299663299663294</v>
      </c>
      <c r="BU4" s="67">
        <f t="shared" si="10"/>
        <v>98.560606060606062</v>
      </c>
      <c r="BV4" s="67">
        <f t="shared" si="11"/>
        <v>119.13299663299664</v>
      </c>
      <c r="BW4" s="9">
        <f t="shared" si="12"/>
        <v>0</v>
      </c>
      <c r="BX4" s="9">
        <f t="shared" si="13"/>
        <v>0</v>
      </c>
      <c r="BY4" s="9">
        <f t="shared" si="14"/>
        <v>0</v>
      </c>
      <c r="BZ4" s="68">
        <f t="shared" si="15"/>
        <v>0</v>
      </c>
      <c r="CA4" s="68">
        <f t="shared" si="16"/>
        <v>0</v>
      </c>
      <c r="CB4" s="68">
        <f t="shared" si="17"/>
        <v>0</v>
      </c>
    </row>
    <row r="5" spans="1:80" ht="20.25" customHeight="1" x14ac:dyDescent="0.2">
      <c r="A5" s="85">
        <v>19100</v>
      </c>
      <c r="B5" s="86" t="s">
        <v>1269</v>
      </c>
      <c r="C5" s="9" t="s">
        <v>921</v>
      </c>
      <c r="D5" s="9" t="s">
        <v>200</v>
      </c>
      <c r="E5" s="9">
        <v>11</v>
      </c>
      <c r="F5" s="9">
        <v>13.77</v>
      </c>
      <c r="G5" s="9">
        <v>11.88</v>
      </c>
      <c r="H5" s="9">
        <v>25</v>
      </c>
      <c r="I5" s="9">
        <v>45</v>
      </c>
      <c r="J5" s="34">
        <v>235.494</v>
      </c>
      <c r="K5" s="34">
        <v>589.85400000000004</v>
      </c>
      <c r="L5" s="33">
        <v>1</v>
      </c>
      <c r="M5" s="33" t="s">
        <v>1147</v>
      </c>
      <c r="N5" s="40" t="s">
        <v>1206</v>
      </c>
      <c r="O5" s="58">
        <v>14</v>
      </c>
      <c r="P5" s="41">
        <v>32</v>
      </c>
      <c r="Q5" s="41">
        <v>0.55000000000000004</v>
      </c>
      <c r="R5" s="41">
        <v>0.45</v>
      </c>
      <c r="S5" s="41">
        <v>30</v>
      </c>
      <c r="T5" s="41">
        <v>180</v>
      </c>
      <c r="AI5" s="50" t="s">
        <v>1184</v>
      </c>
      <c r="AJ5" s="51">
        <v>1</v>
      </c>
      <c r="AK5" s="51">
        <v>182</v>
      </c>
      <c r="AL5" s="51">
        <v>456</v>
      </c>
      <c r="AM5" s="51">
        <v>28</v>
      </c>
      <c r="AN5" s="51">
        <v>42</v>
      </c>
      <c r="AO5" s="51">
        <v>0.7</v>
      </c>
      <c r="AP5" s="51">
        <v>1.05</v>
      </c>
      <c r="AQ5" s="51">
        <v>1.25</v>
      </c>
      <c r="AR5" s="53" t="s">
        <v>1171</v>
      </c>
      <c r="AS5" s="54">
        <v>2</v>
      </c>
      <c r="AT5" s="54">
        <v>144</v>
      </c>
      <c r="AU5" s="54">
        <v>360</v>
      </c>
      <c r="AV5" s="54">
        <v>19</v>
      </c>
      <c r="AW5" s="54">
        <v>36</v>
      </c>
      <c r="AX5" s="54">
        <v>0.8</v>
      </c>
      <c r="AY5" s="54">
        <v>0.9</v>
      </c>
      <c r="AZ5" s="54">
        <v>1.1000000000000001</v>
      </c>
      <c r="BJ5" s="34">
        <f t="shared" si="0"/>
        <v>26.236000000000004</v>
      </c>
      <c r="BK5" s="9">
        <f t="shared" si="1"/>
        <v>32</v>
      </c>
      <c r="BL5" s="34">
        <f t="shared" si="2"/>
        <v>71.111111111111114</v>
      </c>
      <c r="BM5" s="34">
        <f>BL5*(附件!$C$49/(I5*附件!$C$48))</f>
        <v>2633.7448559670784</v>
      </c>
      <c r="BN5" s="34">
        <f t="shared" si="3"/>
        <v>100.38667693120438</v>
      </c>
      <c r="BO5" s="34">
        <f t="shared" si="4"/>
        <v>0</v>
      </c>
      <c r="BP5" s="65">
        <f t="shared" si="5"/>
        <v>100.38667693120438</v>
      </c>
      <c r="BQ5" s="9">
        <f t="shared" si="6"/>
        <v>895.2</v>
      </c>
      <c r="BR5" s="9">
        <f t="shared" si="7"/>
        <v>1126.8</v>
      </c>
      <c r="BS5" s="9">
        <f t="shared" si="8"/>
        <v>1362</v>
      </c>
      <c r="BT5" s="67">
        <f t="shared" si="9"/>
        <v>75.353535353535349</v>
      </c>
      <c r="BU5" s="67">
        <f t="shared" si="10"/>
        <v>94.848484848484844</v>
      </c>
      <c r="BV5" s="67">
        <f t="shared" si="11"/>
        <v>114.64646464646464</v>
      </c>
      <c r="BW5" s="9">
        <f t="shared" si="12"/>
        <v>0</v>
      </c>
      <c r="BX5" s="9">
        <f t="shared" si="13"/>
        <v>0</v>
      </c>
      <c r="BY5" s="9">
        <f t="shared" si="14"/>
        <v>0</v>
      </c>
      <c r="BZ5" s="68">
        <f t="shared" si="15"/>
        <v>0</v>
      </c>
      <c r="CA5" s="68">
        <f t="shared" si="16"/>
        <v>0</v>
      </c>
      <c r="CB5" s="68">
        <f t="shared" si="17"/>
        <v>0</v>
      </c>
    </row>
    <row r="6" spans="1:80" ht="20.25" customHeight="1" x14ac:dyDescent="0.2">
      <c r="A6" s="85">
        <v>19160</v>
      </c>
      <c r="B6" s="86" t="s">
        <v>1233</v>
      </c>
      <c r="C6" s="9" t="s">
        <v>923</v>
      </c>
      <c r="D6" s="9" t="s">
        <v>200</v>
      </c>
      <c r="E6" s="9">
        <v>13</v>
      </c>
      <c r="F6" s="9">
        <v>14.43</v>
      </c>
      <c r="G6" s="9">
        <v>11.9</v>
      </c>
      <c r="H6" s="9">
        <v>45</v>
      </c>
      <c r="I6" s="9">
        <v>45</v>
      </c>
      <c r="J6" s="34">
        <v>278.00400000000002</v>
      </c>
      <c r="K6" s="34">
        <v>695.01</v>
      </c>
      <c r="L6" s="33">
        <v>1.5</v>
      </c>
      <c r="M6" s="33" t="s">
        <v>1147</v>
      </c>
      <c r="N6" s="40" t="s">
        <v>1197</v>
      </c>
      <c r="O6" s="58">
        <v>33</v>
      </c>
      <c r="P6" s="41">
        <v>80</v>
      </c>
      <c r="Q6" s="41">
        <v>1.1200000000000001</v>
      </c>
      <c r="R6" s="41">
        <v>0.9</v>
      </c>
      <c r="S6" s="41">
        <v>36</v>
      </c>
      <c r="T6" s="41">
        <v>80</v>
      </c>
      <c r="AB6" s="47"/>
      <c r="AI6" s="50" t="s">
        <v>1184</v>
      </c>
      <c r="AJ6" s="51">
        <v>1</v>
      </c>
      <c r="AK6" s="51">
        <v>182</v>
      </c>
      <c r="AL6" s="51">
        <v>456</v>
      </c>
      <c r="AM6" s="51">
        <v>28</v>
      </c>
      <c r="AN6" s="51">
        <v>42</v>
      </c>
      <c r="AO6" s="51">
        <v>0.7</v>
      </c>
      <c r="AP6" s="51">
        <v>1.05</v>
      </c>
      <c r="AQ6" s="51">
        <v>1.25</v>
      </c>
      <c r="AR6" s="53" t="s">
        <v>1171</v>
      </c>
      <c r="AS6" s="54">
        <v>2</v>
      </c>
      <c r="AT6" s="54">
        <v>144</v>
      </c>
      <c r="AU6" s="54">
        <v>360</v>
      </c>
      <c r="AV6" s="54">
        <v>19</v>
      </c>
      <c r="AW6" s="54">
        <v>36</v>
      </c>
      <c r="AX6" s="54">
        <v>0.8</v>
      </c>
      <c r="AY6" s="54">
        <v>0.9</v>
      </c>
      <c r="AZ6" s="54">
        <v>1.1000000000000001</v>
      </c>
      <c r="BJ6" s="34">
        <f t="shared" si="0"/>
        <v>26.280000000000005</v>
      </c>
      <c r="BK6" s="9">
        <f t="shared" si="1"/>
        <v>80</v>
      </c>
      <c r="BL6" s="34">
        <f t="shared" si="2"/>
        <v>97.372899112029515</v>
      </c>
      <c r="BM6" s="34">
        <f>BL6*(附件!$C$49/(I6*附件!$C$48))</f>
        <v>3606.4036708159078</v>
      </c>
      <c r="BN6" s="34">
        <f t="shared" si="3"/>
        <v>137.22997225326893</v>
      </c>
      <c r="BO6" s="34">
        <f t="shared" si="4"/>
        <v>0</v>
      </c>
      <c r="BP6" s="65">
        <f t="shared" si="5"/>
        <v>137.22997225326893</v>
      </c>
      <c r="BQ6" s="9">
        <f t="shared" si="6"/>
        <v>895.2</v>
      </c>
      <c r="BR6" s="9">
        <f t="shared" si="7"/>
        <v>1126.8</v>
      </c>
      <c r="BS6" s="9">
        <f t="shared" si="8"/>
        <v>1362</v>
      </c>
      <c r="BT6" s="67">
        <f t="shared" si="9"/>
        <v>75.226890756302524</v>
      </c>
      <c r="BU6" s="67">
        <f t="shared" si="10"/>
        <v>94.689075630252091</v>
      </c>
      <c r="BV6" s="67">
        <f t="shared" si="11"/>
        <v>114.45378151260503</v>
      </c>
      <c r="BW6" s="9">
        <f t="shared" si="12"/>
        <v>0</v>
      </c>
      <c r="BX6" s="9">
        <f t="shared" si="13"/>
        <v>0</v>
      </c>
      <c r="BY6" s="9">
        <f t="shared" si="14"/>
        <v>0</v>
      </c>
      <c r="BZ6" s="68">
        <f t="shared" si="15"/>
        <v>0</v>
      </c>
      <c r="CA6" s="68">
        <f t="shared" si="16"/>
        <v>0</v>
      </c>
      <c r="CB6" s="68">
        <f t="shared" si="17"/>
        <v>0</v>
      </c>
    </row>
    <row r="7" spans="1:80" ht="20.25" customHeight="1" x14ac:dyDescent="0.2">
      <c r="A7" s="85">
        <v>27320</v>
      </c>
      <c r="B7" s="86" t="s">
        <v>1249</v>
      </c>
      <c r="C7" s="9" t="s">
        <v>923</v>
      </c>
      <c r="D7" s="9" t="s">
        <v>196</v>
      </c>
      <c r="E7" s="9">
        <v>13</v>
      </c>
      <c r="F7" s="9">
        <v>13.18</v>
      </c>
      <c r="G7" s="9">
        <v>10.61</v>
      </c>
      <c r="H7" s="9">
        <v>45</v>
      </c>
      <c r="I7" s="9">
        <v>60</v>
      </c>
      <c r="J7" s="34">
        <v>275.45699999999999</v>
      </c>
      <c r="K7" s="34">
        <v>814.06600000000003</v>
      </c>
      <c r="L7" s="33">
        <v>10</v>
      </c>
      <c r="M7" s="33" t="s">
        <v>1146</v>
      </c>
      <c r="N7" s="40" t="s">
        <v>1197</v>
      </c>
      <c r="O7" s="58">
        <v>36</v>
      </c>
      <c r="P7" s="41">
        <v>101</v>
      </c>
      <c r="Q7" s="41">
        <v>1.06</v>
      </c>
      <c r="R7" s="41">
        <v>0.85</v>
      </c>
      <c r="S7" s="41">
        <v>36</v>
      </c>
      <c r="T7" s="41">
        <v>80</v>
      </c>
      <c r="AB7" s="48"/>
      <c r="AI7" s="50" t="s">
        <v>1235</v>
      </c>
      <c r="AJ7" s="51">
        <v>2</v>
      </c>
      <c r="AK7" s="51">
        <v>165</v>
      </c>
      <c r="AL7" s="51">
        <v>491</v>
      </c>
      <c r="AM7" s="51">
        <v>22</v>
      </c>
      <c r="AN7" s="51">
        <v>40</v>
      </c>
      <c r="AO7" s="51">
        <v>0.8</v>
      </c>
      <c r="AP7" s="51">
        <v>0.95</v>
      </c>
      <c r="AQ7" s="51">
        <v>1.1499999999999999</v>
      </c>
      <c r="BJ7" s="34">
        <f t="shared" si="0"/>
        <v>23.442000000000004</v>
      </c>
      <c r="BK7" s="9">
        <f t="shared" si="1"/>
        <v>101</v>
      </c>
      <c r="BL7" s="34">
        <f t="shared" si="2"/>
        <v>130.16465484240419</v>
      </c>
      <c r="BM7" s="34">
        <f>BL7*(附件!$C$49/(I7*附件!$C$48))</f>
        <v>3615.68485673345</v>
      </c>
      <c r="BN7" s="34">
        <f t="shared" si="3"/>
        <v>154.23960654950301</v>
      </c>
      <c r="BO7" s="34">
        <f t="shared" si="4"/>
        <v>340.78085360352969</v>
      </c>
      <c r="BP7" s="65">
        <f t="shared" si="5"/>
        <v>495.02046015303267</v>
      </c>
      <c r="BQ7" s="9">
        <f t="shared" si="6"/>
        <v>785.6</v>
      </c>
      <c r="BR7" s="9">
        <f t="shared" si="7"/>
        <v>932.9</v>
      </c>
      <c r="BS7" s="9">
        <f t="shared" si="8"/>
        <v>1129.3</v>
      </c>
      <c r="BT7" s="67">
        <f t="shared" si="9"/>
        <v>74.043355325164939</v>
      </c>
      <c r="BU7" s="67">
        <f t="shared" si="10"/>
        <v>87.926484448633374</v>
      </c>
      <c r="BV7" s="67">
        <f t="shared" si="11"/>
        <v>106.4373232799246</v>
      </c>
      <c r="BW7" s="9">
        <f t="shared" si="12"/>
        <v>0</v>
      </c>
      <c r="BX7" s="9">
        <f t="shared" si="13"/>
        <v>0</v>
      </c>
      <c r="BY7" s="9">
        <f t="shared" si="14"/>
        <v>0</v>
      </c>
      <c r="BZ7" s="68">
        <f t="shared" si="15"/>
        <v>0</v>
      </c>
      <c r="CA7" s="68">
        <f t="shared" si="16"/>
        <v>0</v>
      </c>
      <c r="CB7" s="68">
        <f t="shared" si="17"/>
        <v>0</v>
      </c>
    </row>
    <row r="8" spans="1:80" ht="20.25" customHeight="1" x14ac:dyDescent="0.2">
      <c r="A8" s="85">
        <v>17360</v>
      </c>
      <c r="B8" s="86" t="s">
        <v>1254</v>
      </c>
      <c r="C8" s="9" t="s">
        <v>923</v>
      </c>
      <c r="D8" s="9" t="s">
        <v>196</v>
      </c>
      <c r="E8" s="9">
        <v>13</v>
      </c>
      <c r="F8" s="9">
        <v>12.81</v>
      </c>
      <c r="G8" s="9">
        <v>10.81</v>
      </c>
      <c r="H8" s="9">
        <v>45</v>
      </c>
      <c r="I8" s="9">
        <v>52</v>
      </c>
      <c r="J8" s="34">
        <v>294.80799999999999</v>
      </c>
      <c r="K8" s="34">
        <v>869.40499999999997</v>
      </c>
      <c r="L8" s="33">
        <v>12</v>
      </c>
      <c r="M8" s="33" t="s">
        <v>1147</v>
      </c>
      <c r="N8" s="40" t="s">
        <v>1197</v>
      </c>
      <c r="O8" s="58">
        <v>36</v>
      </c>
      <c r="P8" s="41">
        <v>101</v>
      </c>
      <c r="Q8" s="41">
        <v>1.06</v>
      </c>
      <c r="R8" s="41">
        <v>0.85</v>
      </c>
      <c r="S8" s="41">
        <v>36</v>
      </c>
      <c r="T8" s="41">
        <v>80</v>
      </c>
      <c r="AI8" s="50" t="s">
        <v>1235</v>
      </c>
      <c r="AJ8" s="51">
        <v>2</v>
      </c>
      <c r="AK8" s="51">
        <v>165</v>
      </c>
      <c r="AL8" s="51">
        <v>491</v>
      </c>
      <c r="AM8" s="51">
        <v>22</v>
      </c>
      <c r="AN8" s="51">
        <v>40</v>
      </c>
      <c r="AO8" s="51">
        <v>0.8</v>
      </c>
      <c r="AP8" s="51">
        <v>0.95</v>
      </c>
      <c r="AQ8" s="51">
        <v>1.1499999999999999</v>
      </c>
      <c r="BJ8" s="34">
        <f t="shared" si="0"/>
        <v>23.882000000000005</v>
      </c>
      <c r="BK8" s="9">
        <f t="shared" si="1"/>
        <v>101</v>
      </c>
      <c r="BL8" s="34">
        <f t="shared" si="2"/>
        <v>130.16465484240419</v>
      </c>
      <c r="BM8" s="34">
        <f>BL8*(附件!$C$49/(I8*附件!$C$48))</f>
        <v>4171.9440654616728</v>
      </c>
      <c r="BN8" s="34">
        <f t="shared" si="3"/>
        <v>174.68989470989331</v>
      </c>
      <c r="BO8" s="34">
        <f t="shared" si="4"/>
        <v>385.93377108803634</v>
      </c>
      <c r="BP8" s="65">
        <f t="shared" si="5"/>
        <v>560.62366579792968</v>
      </c>
      <c r="BQ8" s="9">
        <f t="shared" si="6"/>
        <v>785.6</v>
      </c>
      <c r="BR8" s="9">
        <f t="shared" si="7"/>
        <v>932.9</v>
      </c>
      <c r="BS8" s="9">
        <f t="shared" si="8"/>
        <v>1129.3</v>
      </c>
      <c r="BT8" s="67">
        <f t="shared" si="9"/>
        <v>72.673450508788164</v>
      </c>
      <c r="BU8" s="67">
        <f t="shared" si="10"/>
        <v>86.299722479185931</v>
      </c>
      <c r="BV8" s="67">
        <f t="shared" si="11"/>
        <v>104.46808510638297</v>
      </c>
      <c r="BW8" s="9">
        <f t="shared" si="12"/>
        <v>0</v>
      </c>
      <c r="BX8" s="9">
        <f t="shared" si="13"/>
        <v>0</v>
      </c>
      <c r="BY8" s="9">
        <f t="shared" si="14"/>
        <v>0</v>
      </c>
      <c r="BZ8" s="68">
        <f t="shared" si="15"/>
        <v>0</v>
      </c>
      <c r="CA8" s="68">
        <f t="shared" si="16"/>
        <v>0</v>
      </c>
      <c r="CB8" s="68">
        <f t="shared" si="17"/>
        <v>0</v>
      </c>
    </row>
    <row r="9" spans="1:80" ht="20.25" customHeight="1" x14ac:dyDescent="0.2">
      <c r="A9" s="85">
        <v>49000</v>
      </c>
      <c r="B9" s="86" t="s">
        <v>214</v>
      </c>
      <c r="C9" s="9" t="s">
        <v>921</v>
      </c>
      <c r="D9" s="9" t="s">
        <v>200</v>
      </c>
      <c r="E9" s="9">
        <v>11</v>
      </c>
      <c r="F9" s="9">
        <v>13.57</v>
      </c>
      <c r="G9" s="9">
        <v>11.57</v>
      </c>
      <c r="H9" s="9">
        <v>25</v>
      </c>
      <c r="I9" s="9">
        <v>46</v>
      </c>
      <c r="J9" s="34">
        <v>224.33099999999999</v>
      </c>
      <c r="K9" s="34">
        <v>595.37599999999998</v>
      </c>
      <c r="L9" s="33">
        <v>1</v>
      </c>
      <c r="M9" s="33" t="s">
        <v>1151</v>
      </c>
      <c r="N9" s="40" t="s">
        <v>1177</v>
      </c>
      <c r="O9" s="58">
        <v>18</v>
      </c>
      <c r="P9" s="41">
        <v>30</v>
      </c>
      <c r="Q9" s="41">
        <v>0.46</v>
      </c>
      <c r="R9" s="41">
        <v>0.36</v>
      </c>
      <c r="S9" s="41">
        <v>24</v>
      </c>
      <c r="T9" s="41">
        <v>80</v>
      </c>
      <c r="AB9" s="48"/>
      <c r="AI9" s="50" t="s">
        <v>1178</v>
      </c>
      <c r="AJ9" s="51">
        <v>1</v>
      </c>
      <c r="AK9" s="51">
        <v>161</v>
      </c>
      <c r="AL9" s="51">
        <v>418</v>
      </c>
      <c r="AM9" s="51">
        <v>22</v>
      </c>
      <c r="AN9" s="51">
        <v>40</v>
      </c>
      <c r="AO9" s="51">
        <v>0.8</v>
      </c>
      <c r="AP9" s="51">
        <v>0.95</v>
      </c>
      <c r="AQ9" s="51">
        <v>1.1499999999999999</v>
      </c>
      <c r="AR9" s="53" t="s">
        <v>1179</v>
      </c>
      <c r="AS9" s="54">
        <v>4</v>
      </c>
      <c r="AT9" s="54">
        <v>69</v>
      </c>
      <c r="AU9" s="54">
        <v>180</v>
      </c>
      <c r="AV9" s="54">
        <v>16</v>
      </c>
      <c r="AW9" s="54">
        <v>33</v>
      </c>
      <c r="AX9" s="54">
        <v>0.8</v>
      </c>
      <c r="AY9" s="54">
        <v>0.85</v>
      </c>
      <c r="AZ9" s="54">
        <v>1</v>
      </c>
      <c r="BJ9" s="34">
        <f t="shared" si="0"/>
        <v>25.554000000000006</v>
      </c>
      <c r="BK9" s="9">
        <f t="shared" si="1"/>
        <v>30</v>
      </c>
      <c r="BL9" s="34">
        <f t="shared" si="2"/>
        <v>74.535599249992998</v>
      </c>
      <c r="BM9" s="34">
        <f>BL9*(附件!$C$49/(I9*附件!$C$48))</f>
        <v>2700.5651902171376</v>
      </c>
      <c r="BN9" s="34">
        <f t="shared" si="3"/>
        <v>105.68072279162311</v>
      </c>
      <c r="BO9" s="34">
        <f t="shared" si="4"/>
        <v>0</v>
      </c>
      <c r="BP9" s="65">
        <f t="shared" si="5"/>
        <v>105.68072279162311</v>
      </c>
      <c r="BQ9" s="9">
        <f t="shared" si="6"/>
        <v>910.40000000000009</v>
      </c>
      <c r="BR9" s="9">
        <f t="shared" si="7"/>
        <v>1009.0999999999999</v>
      </c>
      <c r="BS9" s="9">
        <f t="shared" si="8"/>
        <v>1200.7</v>
      </c>
      <c r="BT9" s="67">
        <f t="shared" si="9"/>
        <v>78.686257562662064</v>
      </c>
      <c r="BU9" s="67">
        <f t="shared" si="10"/>
        <v>87.216940363007765</v>
      </c>
      <c r="BV9" s="67">
        <f t="shared" si="11"/>
        <v>103.77700950734659</v>
      </c>
      <c r="BW9" s="9">
        <f t="shared" si="12"/>
        <v>0</v>
      </c>
      <c r="BX9" s="9">
        <f t="shared" si="13"/>
        <v>0</v>
      </c>
      <c r="BY9" s="9">
        <f t="shared" si="14"/>
        <v>0</v>
      </c>
      <c r="BZ9" s="68">
        <f t="shared" si="15"/>
        <v>0</v>
      </c>
      <c r="CA9" s="68">
        <f t="shared" si="16"/>
        <v>0</v>
      </c>
      <c r="CB9" s="68">
        <f t="shared" si="17"/>
        <v>0</v>
      </c>
    </row>
    <row r="10" spans="1:80" ht="20.25" customHeight="1" x14ac:dyDescent="0.2">
      <c r="A10" s="85">
        <v>19200</v>
      </c>
      <c r="B10" s="86" t="s">
        <v>202</v>
      </c>
      <c r="C10" s="9" t="s">
        <v>923</v>
      </c>
      <c r="D10" s="9" t="s">
        <v>200</v>
      </c>
      <c r="E10" s="9">
        <v>13</v>
      </c>
      <c r="F10" s="9">
        <v>14.23</v>
      </c>
      <c r="G10" s="9">
        <v>11.71</v>
      </c>
      <c r="H10" s="9">
        <v>45</v>
      </c>
      <c r="I10" s="9">
        <v>45</v>
      </c>
      <c r="J10" s="34">
        <v>257.10599999999999</v>
      </c>
      <c r="K10" s="34">
        <v>758.846</v>
      </c>
      <c r="L10" s="33">
        <v>2</v>
      </c>
      <c r="M10" s="33" t="s">
        <v>1147</v>
      </c>
      <c r="N10" s="40" t="s">
        <v>1202</v>
      </c>
      <c r="O10" s="58">
        <v>15</v>
      </c>
      <c r="P10" s="41">
        <v>47</v>
      </c>
      <c r="Q10" s="41">
        <v>0.8</v>
      </c>
      <c r="R10" s="41">
        <v>0.65</v>
      </c>
      <c r="S10" s="41">
        <v>36</v>
      </c>
      <c r="T10" s="41">
        <v>80</v>
      </c>
      <c r="AB10" s="47"/>
      <c r="AI10" s="50" t="s">
        <v>1253</v>
      </c>
      <c r="AJ10" s="51">
        <v>2</v>
      </c>
      <c r="AK10" s="51">
        <v>171</v>
      </c>
      <c r="AL10" s="51">
        <v>506</v>
      </c>
      <c r="AM10" s="51">
        <v>25</v>
      </c>
      <c r="AN10" s="51">
        <v>40</v>
      </c>
      <c r="AO10" s="51">
        <v>0.75</v>
      </c>
      <c r="AP10" s="51">
        <v>1</v>
      </c>
      <c r="AQ10" s="51">
        <v>1.2</v>
      </c>
      <c r="BJ10" s="34">
        <f t="shared" si="0"/>
        <v>25.862000000000005</v>
      </c>
      <c r="BK10" s="9">
        <f t="shared" si="1"/>
        <v>47</v>
      </c>
      <c r="BL10" s="34">
        <f t="shared" si="2"/>
        <v>79.209108316131704</v>
      </c>
      <c r="BM10" s="34">
        <f>BL10*(附件!$C$49/(I10*附件!$C$48))</f>
        <v>2933.6706783752484</v>
      </c>
      <c r="BN10" s="34">
        <f t="shared" si="3"/>
        <v>113.43556872535952</v>
      </c>
      <c r="BO10" s="34">
        <f t="shared" si="4"/>
        <v>0</v>
      </c>
      <c r="BP10" s="65">
        <f t="shared" si="5"/>
        <v>113.43556872535952</v>
      </c>
      <c r="BQ10" s="9">
        <f t="shared" si="6"/>
        <v>759</v>
      </c>
      <c r="BR10" s="9">
        <f t="shared" si="7"/>
        <v>1012</v>
      </c>
      <c r="BS10" s="9">
        <f t="shared" si="8"/>
        <v>1214.3999999999999</v>
      </c>
      <c r="BT10" s="67">
        <f t="shared" si="9"/>
        <v>64.816396242527745</v>
      </c>
      <c r="BU10" s="67">
        <f t="shared" si="10"/>
        <v>86.421861656703669</v>
      </c>
      <c r="BV10" s="67">
        <f t="shared" si="11"/>
        <v>103.70623398804439</v>
      </c>
      <c r="BW10" s="9">
        <f t="shared" si="12"/>
        <v>0</v>
      </c>
      <c r="BX10" s="9">
        <f t="shared" si="13"/>
        <v>0</v>
      </c>
      <c r="BY10" s="9">
        <f t="shared" si="14"/>
        <v>0</v>
      </c>
      <c r="BZ10" s="68">
        <f t="shared" si="15"/>
        <v>0</v>
      </c>
      <c r="CA10" s="68">
        <f t="shared" si="16"/>
        <v>0</v>
      </c>
      <c r="CB10" s="68">
        <f t="shared" si="17"/>
        <v>0</v>
      </c>
    </row>
    <row r="11" spans="1:80" ht="20.25" customHeight="1" x14ac:dyDescent="0.2">
      <c r="A11" s="85">
        <v>39160</v>
      </c>
      <c r="B11" s="86" t="s">
        <v>1280</v>
      </c>
      <c r="C11" s="9" t="s">
        <v>923</v>
      </c>
      <c r="D11" s="9" t="s">
        <v>200</v>
      </c>
      <c r="E11" s="9">
        <v>13</v>
      </c>
      <c r="F11" s="9">
        <v>12.1</v>
      </c>
      <c r="G11" s="9">
        <v>9.98</v>
      </c>
      <c r="H11" s="9">
        <v>45</v>
      </c>
      <c r="I11" s="9">
        <v>48</v>
      </c>
      <c r="J11" s="34">
        <v>232.995</v>
      </c>
      <c r="K11" s="34">
        <v>686.46500000000003</v>
      </c>
      <c r="L11" s="33">
        <v>1</v>
      </c>
      <c r="M11" s="33" t="s">
        <v>1152</v>
      </c>
      <c r="N11" s="40" t="s">
        <v>1180</v>
      </c>
      <c r="O11" s="58">
        <v>10</v>
      </c>
      <c r="P11" s="41">
        <v>31</v>
      </c>
      <c r="Q11" s="41">
        <v>0.48</v>
      </c>
      <c r="R11" s="41">
        <v>0.38</v>
      </c>
      <c r="S11" s="41">
        <v>24</v>
      </c>
      <c r="T11" s="41">
        <v>80</v>
      </c>
      <c r="AB11" s="47"/>
      <c r="AI11" s="50" t="s">
        <v>1178</v>
      </c>
      <c r="AJ11" s="51">
        <v>1</v>
      </c>
      <c r="AK11" s="51">
        <v>170</v>
      </c>
      <c r="AL11" s="51">
        <v>519</v>
      </c>
      <c r="AM11" s="51">
        <v>22</v>
      </c>
      <c r="AN11" s="51">
        <v>40</v>
      </c>
      <c r="AO11" s="51">
        <v>0.8</v>
      </c>
      <c r="AP11" s="51">
        <v>0.95</v>
      </c>
      <c r="AQ11" s="51">
        <v>1.1499999999999999</v>
      </c>
      <c r="AR11" s="53" t="s">
        <v>1185</v>
      </c>
      <c r="AS11" s="54">
        <v>2</v>
      </c>
      <c r="AT11" s="54">
        <v>74</v>
      </c>
      <c r="AU11" s="54">
        <v>218</v>
      </c>
      <c r="AV11" s="54">
        <v>16</v>
      </c>
      <c r="AW11" s="54">
        <v>33</v>
      </c>
      <c r="AX11" s="54">
        <v>0.8</v>
      </c>
      <c r="AY11" s="54">
        <v>0.85</v>
      </c>
      <c r="AZ11" s="54">
        <v>1</v>
      </c>
      <c r="BJ11" s="34">
        <f t="shared" si="0"/>
        <v>22.056000000000004</v>
      </c>
      <c r="BK11" s="9">
        <f t="shared" si="1"/>
        <v>31</v>
      </c>
      <c r="BL11" s="34">
        <f t="shared" si="2"/>
        <v>72.966428739466821</v>
      </c>
      <c r="BM11" s="34">
        <f>BL11*(附件!$C$49/(I11*附件!$C$48))</f>
        <v>2533.5565534537095</v>
      </c>
      <c r="BN11" s="34">
        <f t="shared" si="3"/>
        <v>114.86926702274705</v>
      </c>
      <c r="BO11" s="34">
        <f t="shared" si="4"/>
        <v>0</v>
      </c>
      <c r="BP11" s="65">
        <f t="shared" si="5"/>
        <v>114.86926702274705</v>
      </c>
      <c r="BQ11" s="9">
        <f t="shared" si="6"/>
        <v>764</v>
      </c>
      <c r="BR11" s="9">
        <f t="shared" si="7"/>
        <v>863.64999999999986</v>
      </c>
      <c r="BS11" s="9">
        <f t="shared" si="8"/>
        <v>1032.8499999999999</v>
      </c>
      <c r="BT11" s="67">
        <f t="shared" si="9"/>
        <v>76.553106212424851</v>
      </c>
      <c r="BU11" s="67">
        <f t="shared" si="10"/>
        <v>86.538076152304598</v>
      </c>
      <c r="BV11" s="67">
        <f t="shared" si="11"/>
        <v>103.49198396793585</v>
      </c>
      <c r="BW11" s="9">
        <f t="shared" si="12"/>
        <v>0</v>
      </c>
      <c r="BX11" s="9">
        <f t="shared" si="13"/>
        <v>0</v>
      </c>
      <c r="BY11" s="9">
        <f t="shared" si="14"/>
        <v>0</v>
      </c>
      <c r="BZ11" s="68">
        <f t="shared" si="15"/>
        <v>0</v>
      </c>
      <c r="CA11" s="68">
        <f t="shared" si="16"/>
        <v>0</v>
      </c>
      <c r="CB11" s="68">
        <f t="shared" si="17"/>
        <v>0</v>
      </c>
    </row>
    <row r="12" spans="1:80" ht="20.25" customHeight="1" x14ac:dyDescent="0.2">
      <c r="A12" s="85">
        <v>49000</v>
      </c>
      <c r="B12" s="86" t="s">
        <v>1187</v>
      </c>
      <c r="C12" s="9" t="s">
        <v>921</v>
      </c>
      <c r="D12" s="9" t="s">
        <v>200</v>
      </c>
      <c r="E12" s="9">
        <v>11</v>
      </c>
      <c r="F12" s="9">
        <v>13.57</v>
      </c>
      <c r="G12" s="9">
        <v>11.57</v>
      </c>
      <c r="H12" s="9">
        <v>25</v>
      </c>
      <c r="I12" s="9">
        <v>46</v>
      </c>
      <c r="J12" s="34">
        <v>224.33099999999999</v>
      </c>
      <c r="K12" s="34">
        <v>561.76800000000003</v>
      </c>
      <c r="L12" s="33">
        <v>1</v>
      </c>
      <c r="M12" s="33" t="s">
        <v>1151</v>
      </c>
      <c r="N12" s="40" t="s">
        <v>1177</v>
      </c>
      <c r="O12" s="58">
        <v>18</v>
      </c>
      <c r="P12" s="41">
        <v>29</v>
      </c>
      <c r="Q12" s="41">
        <v>0.46</v>
      </c>
      <c r="R12" s="41">
        <v>0.36</v>
      </c>
      <c r="S12" s="41">
        <v>24</v>
      </c>
      <c r="T12" s="41">
        <v>80</v>
      </c>
      <c r="AB12" s="47"/>
      <c r="AI12" s="50" t="s">
        <v>1178</v>
      </c>
      <c r="AJ12" s="51">
        <v>1</v>
      </c>
      <c r="AK12" s="51">
        <v>161</v>
      </c>
      <c r="AL12" s="51">
        <v>402</v>
      </c>
      <c r="AM12" s="51">
        <v>22</v>
      </c>
      <c r="AN12" s="51">
        <v>40</v>
      </c>
      <c r="AO12" s="51">
        <v>0.8</v>
      </c>
      <c r="AP12" s="51">
        <v>0.95</v>
      </c>
      <c r="AQ12" s="51">
        <v>1.1499999999999999</v>
      </c>
      <c r="AR12" s="53" t="s">
        <v>1179</v>
      </c>
      <c r="AS12" s="54">
        <v>4</v>
      </c>
      <c r="AT12" s="54">
        <v>69</v>
      </c>
      <c r="AU12" s="54">
        <v>173</v>
      </c>
      <c r="AV12" s="54">
        <v>16</v>
      </c>
      <c r="AW12" s="54">
        <v>33</v>
      </c>
      <c r="AX12" s="54">
        <v>0.8</v>
      </c>
      <c r="AY12" s="54">
        <v>0.85</v>
      </c>
      <c r="AZ12" s="54">
        <v>1</v>
      </c>
      <c r="BJ12" s="34">
        <f t="shared" si="0"/>
        <v>25.554000000000006</v>
      </c>
      <c r="BK12" s="9">
        <f t="shared" si="1"/>
        <v>29</v>
      </c>
      <c r="BL12" s="34">
        <f t="shared" si="2"/>
        <v>72.051079274993228</v>
      </c>
      <c r="BM12" s="34">
        <f>BL12*(附件!$C$49/(I12*附件!$C$48))</f>
        <v>2610.5463505432331</v>
      </c>
      <c r="BN12" s="34">
        <f t="shared" si="3"/>
        <v>102.15803203190234</v>
      </c>
      <c r="BO12" s="34">
        <f t="shared" si="4"/>
        <v>0</v>
      </c>
      <c r="BP12" s="65">
        <f t="shared" si="5"/>
        <v>102.15803203190234</v>
      </c>
      <c r="BQ12" s="9">
        <f t="shared" si="6"/>
        <v>875.2</v>
      </c>
      <c r="BR12" s="9">
        <f t="shared" si="7"/>
        <v>970.09999999999991</v>
      </c>
      <c r="BS12" s="9">
        <f t="shared" si="8"/>
        <v>1154.3</v>
      </c>
      <c r="BT12" s="67">
        <f t="shared" si="9"/>
        <v>75.643906655142615</v>
      </c>
      <c r="BU12" s="67">
        <f t="shared" si="10"/>
        <v>83.84615384615384</v>
      </c>
      <c r="BV12" s="67">
        <f t="shared" si="11"/>
        <v>99.766637856525492</v>
      </c>
      <c r="BW12" s="9">
        <f t="shared" si="12"/>
        <v>0</v>
      </c>
      <c r="BX12" s="9">
        <f t="shared" si="13"/>
        <v>0</v>
      </c>
      <c r="BY12" s="9">
        <f t="shared" si="14"/>
        <v>0</v>
      </c>
      <c r="BZ12" s="68">
        <f t="shared" si="15"/>
        <v>0</v>
      </c>
      <c r="CA12" s="68">
        <f t="shared" si="16"/>
        <v>0</v>
      </c>
      <c r="CB12" s="68">
        <f t="shared" si="17"/>
        <v>0</v>
      </c>
    </row>
    <row r="13" spans="1:80" ht="20.25" customHeight="1" x14ac:dyDescent="0.2">
      <c r="A13" s="85">
        <v>29200</v>
      </c>
      <c r="B13" s="86" t="s">
        <v>259</v>
      </c>
      <c r="C13" s="9" t="s">
        <v>923</v>
      </c>
      <c r="D13" s="9" t="s">
        <v>200</v>
      </c>
      <c r="E13" s="9">
        <v>13</v>
      </c>
      <c r="F13" s="9">
        <v>13.77</v>
      </c>
      <c r="G13" s="9">
        <v>11.11</v>
      </c>
      <c r="H13" s="9">
        <v>45</v>
      </c>
      <c r="I13" s="9">
        <v>47</v>
      </c>
      <c r="J13" s="34">
        <v>245.11</v>
      </c>
      <c r="K13" s="34">
        <v>723.096</v>
      </c>
      <c r="L13" s="33">
        <v>7</v>
      </c>
      <c r="M13" s="33" t="s">
        <v>1146</v>
      </c>
      <c r="N13" s="40" t="s">
        <v>1197</v>
      </c>
      <c r="O13" s="58">
        <v>36</v>
      </c>
      <c r="P13" s="41">
        <v>101</v>
      </c>
      <c r="Q13" s="41">
        <v>1.06</v>
      </c>
      <c r="R13" s="41">
        <v>0.85</v>
      </c>
      <c r="S13" s="41">
        <v>36</v>
      </c>
      <c r="T13" s="41">
        <v>80</v>
      </c>
      <c r="AB13" s="48"/>
      <c r="AI13" s="50" t="s">
        <v>1235</v>
      </c>
      <c r="AJ13" s="51">
        <v>2</v>
      </c>
      <c r="AK13" s="51">
        <v>161</v>
      </c>
      <c r="AL13" s="51">
        <v>474</v>
      </c>
      <c r="AM13" s="51">
        <v>22</v>
      </c>
      <c r="AN13" s="51">
        <v>40</v>
      </c>
      <c r="AO13" s="51">
        <v>0.8</v>
      </c>
      <c r="AP13" s="51">
        <v>0.95</v>
      </c>
      <c r="AQ13" s="51">
        <v>1.1499999999999999</v>
      </c>
      <c r="BJ13" s="34">
        <f t="shared" si="0"/>
        <v>24.542000000000002</v>
      </c>
      <c r="BK13" s="9">
        <f t="shared" si="1"/>
        <v>101</v>
      </c>
      <c r="BL13" s="34">
        <f t="shared" si="2"/>
        <v>130.16465484240419</v>
      </c>
      <c r="BM13" s="34">
        <f>BL13*(附件!$C$49/(I13*附件!$C$48))</f>
        <v>4615.767902212915</v>
      </c>
      <c r="BN13" s="34">
        <f t="shared" si="3"/>
        <v>188.07627341752567</v>
      </c>
      <c r="BO13" s="34">
        <f t="shared" si="4"/>
        <v>0</v>
      </c>
      <c r="BP13" s="65">
        <f t="shared" si="5"/>
        <v>188.07627341752567</v>
      </c>
      <c r="BQ13" s="9">
        <f t="shared" si="6"/>
        <v>758.40000000000009</v>
      </c>
      <c r="BR13" s="9">
        <f t="shared" si="7"/>
        <v>900.59999999999991</v>
      </c>
      <c r="BS13" s="9">
        <f t="shared" si="8"/>
        <v>1090.1999999999998</v>
      </c>
      <c r="BT13" s="67">
        <f t="shared" si="9"/>
        <v>68.262826282628268</v>
      </c>
      <c r="BU13" s="67">
        <f t="shared" si="10"/>
        <v>81.062106210621053</v>
      </c>
      <c r="BV13" s="67">
        <f t="shared" si="11"/>
        <v>98.127812781278124</v>
      </c>
      <c r="BW13" s="9">
        <f t="shared" si="12"/>
        <v>0</v>
      </c>
      <c r="BX13" s="9">
        <f t="shared" si="13"/>
        <v>0</v>
      </c>
      <c r="BY13" s="9">
        <f t="shared" si="14"/>
        <v>0</v>
      </c>
      <c r="BZ13" s="68">
        <f t="shared" si="15"/>
        <v>0</v>
      </c>
      <c r="CA13" s="68">
        <f t="shared" si="16"/>
        <v>0</v>
      </c>
      <c r="CB13" s="68">
        <f t="shared" si="17"/>
        <v>0</v>
      </c>
    </row>
    <row r="14" spans="1:80" ht="20.25" customHeight="1" x14ac:dyDescent="0.2">
      <c r="A14" s="85">
        <v>19060</v>
      </c>
      <c r="B14" s="86" t="s">
        <v>220</v>
      </c>
      <c r="C14" s="9" t="s">
        <v>923</v>
      </c>
      <c r="D14" s="9" t="s">
        <v>200</v>
      </c>
      <c r="E14" s="9">
        <v>13</v>
      </c>
      <c r="F14" s="9">
        <v>13.7</v>
      </c>
      <c r="G14" s="9">
        <v>11.71</v>
      </c>
      <c r="H14" s="9">
        <v>45</v>
      </c>
      <c r="I14" s="9">
        <v>46</v>
      </c>
      <c r="J14" s="34">
        <v>257.10599999999999</v>
      </c>
      <c r="K14" s="34">
        <v>758.846</v>
      </c>
      <c r="L14" s="33">
        <v>2</v>
      </c>
      <c r="M14" s="33" t="s">
        <v>1147</v>
      </c>
      <c r="N14" s="40"/>
      <c r="O14" s="58"/>
      <c r="AB14" s="48"/>
      <c r="AI14" s="50" t="s">
        <v>1184</v>
      </c>
      <c r="AJ14" s="51">
        <v>1</v>
      </c>
      <c r="AK14" s="51">
        <v>192</v>
      </c>
      <c r="AL14" s="51">
        <v>566</v>
      </c>
      <c r="AM14" s="51">
        <v>28</v>
      </c>
      <c r="AN14" s="51">
        <v>42</v>
      </c>
      <c r="AO14" s="51">
        <v>0.7</v>
      </c>
      <c r="AP14" s="51">
        <v>1.05</v>
      </c>
      <c r="AQ14" s="51">
        <v>1.25</v>
      </c>
      <c r="AR14" s="53" t="s">
        <v>1185</v>
      </c>
      <c r="AS14" s="54">
        <v>2</v>
      </c>
      <c r="AT14" s="54">
        <v>74</v>
      </c>
      <c r="AU14" s="54">
        <v>218</v>
      </c>
      <c r="AV14" s="54">
        <v>16</v>
      </c>
      <c r="AW14" s="54">
        <v>33</v>
      </c>
      <c r="AX14" s="54">
        <v>0.8</v>
      </c>
      <c r="AY14" s="54">
        <v>0.85</v>
      </c>
      <c r="AZ14" s="54">
        <v>1</v>
      </c>
      <c r="BJ14" s="34">
        <f t="shared" si="0"/>
        <v>25.862000000000005</v>
      </c>
      <c r="BK14" s="9">
        <f t="shared" si="1"/>
        <v>0</v>
      </c>
      <c r="BL14" s="34">
        <f t="shared" si="2"/>
        <v>0</v>
      </c>
      <c r="BM14" s="34">
        <f>BL14*(附件!$C$49/(I14*附件!$C$48))</f>
        <v>0</v>
      </c>
      <c r="BN14" s="34">
        <f t="shared" si="3"/>
        <v>0</v>
      </c>
      <c r="BO14" s="34">
        <f t="shared" si="4"/>
        <v>0</v>
      </c>
      <c r="BP14" s="65">
        <f t="shared" si="5"/>
        <v>0</v>
      </c>
      <c r="BQ14" s="9">
        <f t="shared" si="6"/>
        <v>745</v>
      </c>
      <c r="BR14" s="9">
        <f t="shared" si="7"/>
        <v>964.90000000000009</v>
      </c>
      <c r="BS14" s="9">
        <f t="shared" si="8"/>
        <v>1143.5</v>
      </c>
      <c r="BT14" s="67">
        <f t="shared" si="9"/>
        <v>63.620836891545686</v>
      </c>
      <c r="BU14" s="67">
        <f t="shared" si="10"/>
        <v>82.399658411614013</v>
      </c>
      <c r="BV14" s="67">
        <f t="shared" si="11"/>
        <v>97.651579846285216</v>
      </c>
      <c r="BW14" s="9">
        <f t="shared" si="12"/>
        <v>0</v>
      </c>
      <c r="BX14" s="9">
        <f t="shared" si="13"/>
        <v>0</v>
      </c>
      <c r="BY14" s="9">
        <f t="shared" si="14"/>
        <v>0</v>
      </c>
      <c r="BZ14" s="68">
        <f t="shared" si="15"/>
        <v>0</v>
      </c>
      <c r="CA14" s="68">
        <f t="shared" si="16"/>
        <v>0</v>
      </c>
      <c r="CB14" s="68">
        <f t="shared" si="17"/>
        <v>0</v>
      </c>
    </row>
    <row r="15" spans="1:80" ht="20.25" customHeight="1" x14ac:dyDescent="0.2">
      <c r="A15" s="85">
        <v>17260</v>
      </c>
      <c r="B15" s="86" t="s">
        <v>209</v>
      </c>
      <c r="C15" s="9" t="s">
        <v>923</v>
      </c>
      <c r="D15" s="9" t="s">
        <v>196</v>
      </c>
      <c r="E15" s="9">
        <v>13</v>
      </c>
      <c r="F15" s="9">
        <v>12.13</v>
      </c>
      <c r="G15" s="9">
        <v>10.199999999999999</v>
      </c>
      <c r="H15" s="9">
        <v>45</v>
      </c>
      <c r="I15" s="9">
        <v>49</v>
      </c>
      <c r="J15" s="34">
        <v>245.46700000000001</v>
      </c>
      <c r="K15" s="34">
        <v>724.524</v>
      </c>
      <c r="L15" s="33">
        <v>12</v>
      </c>
      <c r="M15" s="33" t="s">
        <v>1147</v>
      </c>
      <c r="N15" s="40" t="s">
        <v>1170</v>
      </c>
      <c r="O15" s="58">
        <v>31</v>
      </c>
      <c r="P15" s="41">
        <v>92</v>
      </c>
      <c r="Q15" s="41">
        <v>0.97</v>
      </c>
      <c r="R15" s="41">
        <v>0.76</v>
      </c>
      <c r="S15" s="41">
        <v>30</v>
      </c>
      <c r="T15" s="41">
        <v>180</v>
      </c>
      <c r="AB15" s="48"/>
      <c r="AI15" s="50" t="s">
        <v>1171</v>
      </c>
      <c r="AJ15" s="51">
        <v>2</v>
      </c>
      <c r="AK15" s="51">
        <v>152</v>
      </c>
      <c r="AL15" s="51">
        <v>448</v>
      </c>
      <c r="AM15" s="51">
        <v>19</v>
      </c>
      <c r="AN15" s="51">
        <v>36</v>
      </c>
      <c r="AO15" s="51">
        <v>0.8</v>
      </c>
      <c r="AP15" s="51">
        <v>0.9</v>
      </c>
      <c r="AQ15" s="51">
        <v>1.1000000000000001</v>
      </c>
      <c r="BJ15" s="34">
        <f t="shared" si="0"/>
        <v>22.540000000000003</v>
      </c>
      <c r="BK15" s="9">
        <f t="shared" si="1"/>
        <v>92</v>
      </c>
      <c r="BL15" s="34">
        <f t="shared" si="2"/>
        <v>121.05263157894737</v>
      </c>
      <c r="BM15" s="34">
        <f>BL15*(附件!$C$49/(I15*附件!$C$48))</f>
        <v>4117.4364482635165</v>
      </c>
      <c r="BN15" s="34">
        <f t="shared" si="3"/>
        <v>182.67242450148694</v>
      </c>
      <c r="BO15" s="34">
        <f t="shared" si="4"/>
        <v>403.67024002583497</v>
      </c>
      <c r="BP15" s="65">
        <f t="shared" si="5"/>
        <v>586.34266452732186</v>
      </c>
      <c r="BQ15" s="9">
        <f t="shared" si="6"/>
        <v>716.80000000000007</v>
      </c>
      <c r="BR15" s="9">
        <f t="shared" si="7"/>
        <v>806.4</v>
      </c>
      <c r="BS15" s="9">
        <f t="shared" si="8"/>
        <v>985.60000000000014</v>
      </c>
      <c r="BT15" s="67">
        <f t="shared" si="9"/>
        <v>70.274509803921575</v>
      </c>
      <c r="BU15" s="67">
        <f t="shared" si="10"/>
        <v>79.058823529411768</v>
      </c>
      <c r="BV15" s="67">
        <f t="shared" si="11"/>
        <v>96.627450980392183</v>
      </c>
      <c r="BW15" s="9">
        <f t="shared" si="12"/>
        <v>0</v>
      </c>
      <c r="BX15" s="9">
        <f t="shared" si="13"/>
        <v>0</v>
      </c>
      <c r="BY15" s="9">
        <f t="shared" si="14"/>
        <v>0</v>
      </c>
      <c r="BZ15" s="68">
        <f t="shared" si="15"/>
        <v>0</v>
      </c>
      <c r="CA15" s="68">
        <f t="shared" si="16"/>
        <v>0</v>
      </c>
      <c r="CB15" s="68">
        <f t="shared" si="17"/>
        <v>0</v>
      </c>
    </row>
    <row r="16" spans="1:80" ht="20.25" customHeight="1" x14ac:dyDescent="0.2">
      <c r="A16" s="85">
        <v>39100</v>
      </c>
      <c r="B16" s="86" t="s">
        <v>238</v>
      </c>
      <c r="C16" s="9" t="s">
        <v>923</v>
      </c>
      <c r="D16" s="9" t="s">
        <v>200</v>
      </c>
      <c r="E16" s="9">
        <v>13</v>
      </c>
      <c r="F16" s="9">
        <v>12.57</v>
      </c>
      <c r="G16" s="9">
        <v>10.44</v>
      </c>
      <c r="H16" s="9">
        <v>45</v>
      </c>
      <c r="I16" s="9">
        <v>48</v>
      </c>
      <c r="J16" s="34">
        <v>232.995</v>
      </c>
      <c r="K16" s="34">
        <v>686.46500000000003</v>
      </c>
      <c r="L16" s="33">
        <v>1</v>
      </c>
      <c r="M16" s="33" t="s">
        <v>1152</v>
      </c>
      <c r="N16" s="40" t="s">
        <v>1180</v>
      </c>
      <c r="O16" s="58">
        <v>10</v>
      </c>
      <c r="P16" s="41">
        <v>31</v>
      </c>
      <c r="Q16" s="41">
        <v>0.48</v>
      </c>
      <c r="R16" s="41">
        <v>0.38</v>
      </c>
      <c r="S16" s="41">
        <v>24</v>
      </c>
      <c r="T16" s="41">
        <v>80</v>
      </c>
      <c r="AI16" s="50" t="s">
        <v>1178</v>
      </c>
      <c r="AJ16" s="51">
        <v>1</v>
      </c>
      <c r="AK16" s="51">
        <v>161</v>
      </c>
      <c r="AL16" s="51">
        <v>474</v>
      </c>
      <c r="AM16" s="51">
        <v>22</v>
      </c>
      <c r="AN16" s="51">
        <v>40</v>
      </c>
      <c r="AO16" s="51">
        <v>0.8</v>
      </c>
      <c r="AP16" s="51">
        <v>0.95</v>
      </c>
      <c r="AQ16" s="51">
        <v>1.1499999999999999</v>
      </c>
      <c r="AR16" s="53" t="s">
        <v>1185</v>
      </c>
      <c r="AS16" s="54">
        <v>2</v>
      </c>
      <c r="AT16" s="54">
        <v>69</v>
      </c>
      <c r="AU16" s="54">
        <v>204</v>
      </c>
      <c r="AV16" s="54">
        <v>16</v>
      </c>
      <c r="AW16" s="54">
        <v>33</v>
      </c>
      <c r="AX16" s="54">
        <v>0.8</v>
      </c>
      <c r="AY16" s="54">
        <v>0.85</v>
      </c>
      <c r="AZ16" s="54">
        <v>1</v>
      </c>
      <c r="BJ16" s="34">
        <f t="shared" si="0"/>
        <v>23.068000000000001</v>
      </c>
      <c r="BK16" s="9">
        <f t="shared" si="1"/>
        <v>31</v>
      </c>
      <c r="BL16" s="34">
        <f t="shared" si="2"/>
        <v>72.966428739466821</v>
      </c>
      <c r="BM16" s="34">
        <f>BL16*(附件!$C$49/(I16*附件!$C$48))</f>
        <v>2533.5565534537095</v>
      </c>
      <c r="BN16" s="34">
        <f t="shared" si="3"/>
        <v>109.82991821803839</v>
      </c>
      <c r="BO16" s="34">
        <f t="shared" si="4"/>
        <v>0</v>
      </c>
      <c r="BP16" s="65">
        <f t="shared" si="5"/>
        <v>109.82991821803839</v>
      </c>
      <c r="BQ16" s="9">
        <f t="shared" si="6"/>
        <v>705.60000000000014</v>
      </c>
      <c r="BR16" s="9">
        <f t="shared" si="7"/>
        <v>797.09999999999991</v>
      </c>
      <c r="BS16" s="9">
        <f t="shared" si="8"/>
        <v>953.09999999999991</v>
      </c>
      <c r="BT16" s="67">
        <f t="shared" si="9"/>
        <v>67.586206896551744</v>
      </c>
      <c r="BU16" s="67">
        <f t="shared" si="10"/>
        <v>76.350574712643677</v>
      </c>
      <c r="BV16" s="67">
        <f t="shared" si="11"/>
        <v>91.293103448275858</v>
      </c>
      <c r="BW16" s="9">
        <f t="shared" si="12"/>
        <v>0</v>
      </c>
      <c r="BX16" s="9">
        <f t="shared" si="13"/>
        <v>0</v>
      </c>
      <c r="BY16" s="9">
        <f t="shared" si="14"/>
        <v>0</v>
      </c>
      <c r="BZ16" s="68">
        <f t="shared" si="15"/>
        <v>0</v>
      </c>
      <c r="CA16" s="68">
        <f t="shared" si="16"/>
        <v>0</v>
      </c>
      <c r="CB16" s="68">
        <f t="shared" si="17"/>
        <v>0</v>
      </c>
    </row>
    <row r="17" spans="1:80" ht="20.25" customHeight="1" x14ac:dyDescent="0.2">
      <c r="A17" s="85">
        <v>27320</v>
      </c>
      <c r="B17" s="86" t="s">
        <v>1250</v>
      </c>
      <c r="C17" s="9" t="s">
        <v>923</v>
      </c>
      <c r="D17" s="9" t="s">
        <v>196</v>
      </c>
      <c r="E17" s="9">
        <v>13</v>
      </c>
      <c r="F17" s="9">
        <v>13.18</v>
      </c>
      <c r="G17" s="9">
        <v>10.61</v>
      </c>
      <c r="H17" s="9">
        <v>45</v>
      </c>
      <c r="I17" s="9">
        <v>60</v>
      </c>
      <c r="J17" s="34">
        <v>275.45699999999999</v>
      </c>
      <c r="K17" s="34">
        <v>690.202</v>
      </c>
      <c r="L17" s="33">
        <v>10</v>
      </c>
      <c r="M17" s="33" t="s">
        <v>1146</v>
      </c>
      <c r="N17" s="40" t="s">
        <v>1197</v>
      </c>
      <c r="O17" s="58">
        <v>36</v>
      </c>
      <c r="P17" s="41">
        <v>86</v>
      </c>
      <c r="Q17" s="41">
        <v>1.06</v>
      </c>
      <c r="R17" s="41">
        <v>0.85</v>
      </c>
      <c r="S17" s="41">
        <v>36</v>
      </c>
      <c r="T17" s="41">
        <v>80</v>
      </c>
      <c r="AB17" s="47"/>
      <c r="AI17" s="50" t="s">
        <v>1235</v>
      </c>
      <c r="AJ17" s="51">
        <v>2</v>
      </c>
      <c r="AK17" s="51">
        <v>165</v>
      </c>
      <c r="AL17" s="51">
        <v>416</v>
      </c>
      <c r="AM17" s="51">
        <v>22</v>
      </c>
      <c r="AN17" s="51">
        <v>40</v>
      </c>
      <c r="AO17" s="51">
        <v>0.8</v>
      </c>
      <c r="AP17" s="51">
        <v>0.95</v>
      </c>
      <c r="AQ17" s="51">
        <v>1.1499999999999999</v>
      </c>
      <c r="BJ17" s="34">
        <f t="shared" si="0"/>
        <v>23.442000000000004</v>
      </c>
      <c r="BK17" s="9">
        <f t="shared" si="1"/>
        <v>86</v>
      </c>
      <c r="BL17" s="34">
        <f t="shared" si="2"/>
        <v>110.8332704598689</v>
      </c>
      <c r="BM17" s="34">
        <f>BL17*(附件!$C$49/(I17*附件!$C$48))</f>
        <v>3078.7019572185804</v>
      </c>
      <c r="BN17" s="34">
        <f t="shared" si="3"/>
        <v>131.33273428967578</v>
      </c>
      <c r="BO17" s="34">
        <f t="shared" si="4"/>
        <v>290.16983574161929</v>
      </c>
      <c r="BP17" s="65">
        <f t="shared" si="5"/>
        <v>421.50257003129508</v>
      </c>
      <c r="BQ17" s="9">
        <f t="shared" si="6"/>
        <v>665.6</v>
      </c>
      <c r="BR17" s="9">
        <f t="shared" si="7"/>
        <v>790.4</v>
      </c>
      <c r="BS17" s="9">
        <f t="shared" si="8"/>
        <v>956.8</v>
      </c>
      <c r="BT17" s="67">
        <f t="shared" si="9"/>
        <v>62.73327049952875</v>
      </c>
      <c r="BU17" s="67">
        <f t="shared" si="10"/>
        <v>74.495758718190388</v>
      </c>
      <c r="BV17" s="67">
        <f t="shared" si="11"/>
        <v>90.17907634307258</v>
      </c>
      <c r="BW17" s="9">
        <f t="shared" si="12"/>
        <v>0</v>
      </c>
      <c r="BX17" s="9">
        <f t="shared" si="13"/>
        <v>0</v>
      </c>
      <c r="BY17" s="9">
        <f t="shared" si="14"/>
        <v>0</v>
      </c>
      <c r="BZ17" s="68">
        <f t="shared" si="15"/>
        <v>0</v>
      </c>
      <c r="CA17" s="68">
        <f t="shared" si="16"/>
        <v>0</v>
      </c>
      <c r="CB17" s="68">
        <f t="shared" si="17"/>
        <v>0</v>
      </c>
    </row>
    <row r="18" spans="1:80" ht="20.25" customHeight="1" x14ac:dyDescent="0.2">
      <c r="A18" s="85">
        <v>37300</v>
      </c>
      <c r="B18" s="86" t="s">
        <v>258</v>
      </c>
      <c r="C18" s="9" t="s">
        <v>923</v>
      </c>
      <c r="D18" s="9" t="s">
        <v>196</v>
      </c>
      <c r="E18" s="9">
        <v>13</v>
      </c>
      <c r="F18" s="9">
        <v>12.37</v>
      </c>
      <c r="G18" s="9">
        <v>10.44</v>
      </c>
      <c r="H18" s="9">
        <v>45</v>
      </c>
      <c r="I18" s="9">
        <v>60</v>
      </c>
      <c r="J18" s="34">
        <v>222.30799999999999</v>
      </c>
      <c r="K18" s="34">
        <v>655.88</v>
      </c>
      <c r="L18" s="33">
        <v>10</v>
      </c>
      <c r="M18" s="33" t="s">
        <v>1152</v>
      </c>
      <c r="N18" s="40" t="s">
        <v>1173</v>
      </c>
      <c r="O18" s="58">
        <v>35</v>
      </c>
      <c r="P18" s="41">
        <v>100</v>
      </c>
      <c r="Q18" s="41">
        <v>1.1200000000000001</v>
      </c>
      <c r="R18" s="41">
        <v>0.9</v>
      </c>
      <c r="S18" s="41">
        <v>36</v>
      </c>
      <c r="T18" s="41">
        <v>80</v>
      </c>
      <c r="AI18" s="50" t="s">
        <v>1171</v>
      </c>
      <c r="AJ18" s="51">
        <v>2</v>
      </c>
      <c r="AK18" s="51">
        <v>144</v>
      </c>
      <c r="AL18" s="51">
        <v>425</v>
      </c>
      <c r="AM18" s="51">
        <v>19</v>
      </c>
      <c r="AN18" s="51">
        <v>36</v>
      </c>
      <c r="AO18" s="51">
        <v>0.8</v>
      </c>
      <c r="AP18" s="51">
        <v>0.9</v>
      </c>
      <c r="AQ18" s="51">
        <v>1.1000000000000001</v>
      </c>
      <c r="BJ18" s="34">
        <f t="shared" si="0"/>
        <v>23.068000000000001</v>
      </c>
      <c r="BK18" s="9">
        <f t="shared" si="1"/>
        <v>100</v>
      </c>
      <c r="BL18" s="34">
        <f t="shared" si="2"/>
        <v>121.71612389003691</v>
      </c>
      <c r="BM18" s="34">
        <f>BL18*(附件!$C$49/(I18*附件!$C$48))</f>
        <v>3381.0034413899143</v>
      </c>
      <c r="BN18" s="34">
        <f t="shared" si="3"/>
        <v>146.56682163126035</v>
      </c>
      <c r="BO18" s="34">
        <f t="shared" si="4"/>
        <v>323.85090434769296</v>
      </c>
      <c r="BP18" s="65">
        <f t="shared" si="5"/>
        <v>470.41772597895329</v>
      </c>
      <c r="BQ18" s="9">
        <f t="shared" si="6"/>
        <v>680</v>
      </c>
      <c r="BR18" s="9">
        <f t="shared" si="7"/>
        <v>765</v>
      </c>
      <c r="BS18" s="9">
        <f t="shared" si="8"/>
        <v>935.00000000000011</v>
      </c>
      <c r="BT18" s="67">
        <f t="shared" si="9"/>
        <v>65.134099616858236</v>
      </c>
      <c r="BU18" s="67">
        <f t="shared" si="10"/>
        <v>73.275862068965523</v>
      </c>
      <c r="BV18" s="67">
        <f t="shared" si="11"/>
        <v>89.559386973180096</v>
      </c>
      <c r="BW18" s="9">
        <f t="shared" si="12"/>
        <v>0</v>
      </c>
      <c r="BX18" s="9">
        <f t="shared" si="13"/>
        <v>0</v>
      </c>
      <c r="BY18" s="9">
        <f t="shared" si="14"/>
        <v>0</v>
      </c>
      <c r="BZ18" s="68">
        <f t="shared" si="15"/>
        <v>0</v>
      </c>
      <c r="CA18" s="68">
        <f t="shared" si="16"/>
        <v>0</v>
      </c>
      <c r="CB18" s="68">
        <f t="shared" si="17"/>
        <v>0</v>
      </c>
    </row>
    <row r="19" spans="1:80" ht="20.25" customHeight="1" x14ac:dyDescent="0.2">
      <c r="A19" s="85">
        <v>17360</v>
      </c>
      <c r="B19" s="86" t="s">
        <v>1255</v>
      </c>
      <c r="C19" s="9" t="s">
        <v>923</v>
      </c>
      <c r="D19" s="9" t="s">
        <v>196</v>
      </c>
      <c r="E19" s="9">
        <v>13</v>
      </c>
      <c r="F19" s="9">
        <v>12.81</v>
      </c>
      <c r="G19" s="9">
        <v>10.81</v>
      </c>
      <c r="H19" s="9">
        <v>45</v>
      </c>
      <c r="I19" s="9">
        <v>52</v>
      </c>
      <c r="J19" s="34">
        <v>294.80799999999999</v>
      </c>
      <c r="K19" s="34">
        <v>736.52</v>
      </c>
      <c r="L19" s="33">
        <v>12</v>
      </c>
      <c r="M19" s="33" t="s">
        <v>1147</v>
      </c>
      <c r="N19" s="40" t="s">
        <v>1197</v>
      </c>
      <c r="O19" s="58">
        <v>36</v>
      </c>
      <c r="P19" s="41">
        <v>86</v>
      </c>
      <c r="Q19" s="41">
        <v>1.06</v>
      </c>
      <c r="R19" s="41">
        <v>0.85</v>
      </c>
      <c r="S19" s="41">
        <v>36</v>
      </c>
      <c r="T19" s="41">
        <v>80</v>
      </c>
      <c r="AB19" s="48"/>
      <c r="AI19" s="50" t="s">
        <v>1235</v>
      </c>
      <c r="AJ19" s="51">
        <v>2</v>
      </c>
      <c r="AK19" s="51">
        <v>165</v>
      </c>
      <c r="AL19" s="51">
        <v>416</v>
      </c>
      <c r="AM19" s="51">
        <v>22</v>
      </c>
      <c r="AN19" s="51">
        <v>40</v>
      </c>
      <c r="AO19" s="51">
        <v>0.8</v>
      </c>
      <c r="AP19" s="51">
        <v>0.95</v>
      </c>
      <c r="AQ19" s="51">
        <v>1.1499999999999999</v>
      </c>
      <c r="BJ19" s="34">
        <f t="shared" si="0"/>
        <v>23.882000000000005</v>
      </c>
      <c r="BK19" s="9">
        <f t="shared" si="1"/>
        <v>86</v>
      </c>
      <c r="BL19" s="34">
        <f t="shared" si="2"/>
        <v>110.8332704598689</v>
      </c>
      <c r="BM19" s="34">
        <f>BL19*(附件!$C$49/(I19*附件!$C$48))</f>
        <v>3552.3484121752854</v>
      </c>
      <c r="BN19" s="34">
        <f t="shared" si="3"/>
        <v>148.74585094109725</v>
      </c>
      <c r="BO19" s="34">
        <f t="shared" si="4"/>
        <v>328.61687439179326</v>
      </c>
      <c r="BP19" s="65">
        <f t="shared" si="5"/>
        <v>477.36272533289048</v>
      </c>
      <c r="BQ19" s="9">
        <f t="shared" si="6"/>
        <v>665.6</v>
      </c>
      <c r="BR19" s="9">
        <f t="shared" si="7"/>
        <v>790.4</v>
      </c>
      <c r="BS19" s="9">
        <f t="shared" si="8"/>
        <v>956.8</v>
      </c>
      <c r="BT19" s="67">
        <f t="shared" si="9"/>
        <v>61.572617946345979</v>
      </c>
      <c r="BU19" s="67">
        <f t="shared" si="10"/>
        <v>73.117483811285837</v>
      </c>
      <c r="BV19" s="67">
        <f t="shared" si="11"/>
        <v>88.510638297872333</v>
      </c>
      <c r="BW19" s="9">
        <f t="shared" si="12"/>
        <v>0</v>
      </c>
      <c r="BX19" s="9">
        <f t="shared" si="13"/>
        <v>0</v>
      </c>
      <c r="BY19" s="9">
        <f t="shared" si="14"/>
        <v>0</v>
      </c>
      <c r="BZ19" s="68">
        <f t="shared" si="15"/>
        <v>0</v>
      </c>
      <c r="CA19" s="68">
        <f t="shared" si="16"/>
        <v>0</v>
      </c>
      <c r="CB19" s="68">
        <f t="shared" si="17"/>
        <v>0</v>
      </c>
    </row>
    <row r="20" spans="1:80" ht="20.25" customHeight="1" x14ac:dyDescent="0.2">
      <c r="A20" s="85">
        <v>27100</v>
      </c>
      <c r="B20" s="86" t="s">
        <v>252</v>
      </c>
      <c r="C20" s="9" t="s">
        <v>923</v>
      </c>
      <c r="D20" s="9" t="s">
        <v>196</v>
      </c>
      <c r="E20" s="9">
        <v>13</v>
      </c>
      <c r="F20" s="9">
        <v>12.46</v>
      </c>
      <c r="G20" s="9">
        <v>10.6</v>
      </c>
      <c r="H20" s="9">
        <v>45</v>
      </c>
      <c r="I20" s="9">
        <v>53</v>
      </c>
      <c r="J20" s="34">
        <v>233.947</v>
      </c>
      <c r="K20" s="34">
        <v>690.202</v>
      </c>
      <c r="L20" s="33">
        <v>10</v>
      </c>
      <c r="M20" s="33" t="s">
        <v>1146</v>
      </c>
      <c r="N20" s="40" t="s">
        <v>1197</v>
      </c>
      <c r="O20" s="58">
        <v>33</v>
      </c>
      <c r="P20" s="41">
        <v>94</v>
      </c>
      <c r="Q20" s="41">
        <v>1.1200000000000001</v>
      </c>
      <c r="R20" s="41">
        <v>0.9</v>
      </c>
      <c r="S20" s="41">
        <v>36</v>
      </c>
      <c r="T20" s="41">
        <v>80</v>
      </c>
      <c r="AB20" s="48"/>
      <c r="AI20" s="50" t="s">
        <v>1171</v>
      </c>
      <c r="AJ20" s="51">
        <v>2</v>
      </c>
      <c r="AK20" s="51">
        <v>144</v>
      </c>
      <c r="AL20" s="51">
        <v>425</v>
      </c>
      <c r="AM20" s="51">
        <v>19</v>
      </c>
      <c r="AN20" s="51">
        <v>36</v>
      </c>
      <c r="AO20" s="51">
        <v>0.8</v>
      </c>
      <c r="AP20" s="51">
        <v>0.9</v>
      </c>
      <c r="AQ20" s="51">
        <v>1.1000000000000001</v>
      </c>
      <c r="BJ20" s="34">
        <f t="shared" si="0"/>
        <v>23.42</v>
      </c>
      <c r="BK20" s="9">
        <f t="shared" si="1"/>
        <v>94</v>
      </c>
      <c r="BL20" s="34">
        <f t="shared" si="2"/>
        <v>114.4131564566347</v>
      </c>
      <c r="BM20" s="34">
        <f>BL20*(附件!$C$49/(I20*附件!$C$48))</f>
        <v>3597.8980017809654</v>
      </c>
      <c r="BN20" s="34">
        <f t="shared" si="3"/>
        <v>153.62502142531875</v>
      </c>
      <c r="BO20" s="34">
        <f t="shared" si="4"/>
        <v>339.42433979065714</v>
      </c>
      <c r="BP20" s="65">
        <f t="shared" si="5"/>
        <v>493.04936121597586</v>
      </c>
      <c r="BQ20" s="9">
        <f t="shared" si="6"/>
        <v>680</v>
      </c>
      <c r="BR20" s="9">
        <f t="shared" si="7"/>
        <v>765</v>
      </c>
      <c r="BS20" s="9">
        <f t="shared" si="8"/>
        <v>935.00000000000011</v>
      </c>
      <c r="BT20" s="67">
        <f t="shared" si="9"/>
        <v>64.150943396226424</v>
      </c>
      <c r="BU20" s="67">
        <f t="shared" si="10"/>
        <v>72.169811320754718</v>
      </c>
      <c r="BV20" s="67">
        <f t="shared" si="11"/>
        <v>88.207547169811335</v>
      </c>
      <c r="BW20" s="9">
        <f t="shared" si="12"/>
        <v>0</v>
      </c>
      <c r="BX20" s="9">
        <f t="shared" si="13"/>
        <v>0</v>
      </c>
      <c r="BY20" s="9">
        <f t="shared" si="14"/>
        <v>0</v>
      </c>
      <c r="BZ20" s="68">
        <f t="shared" si="15"/>
        <v>0</v>
      </c>
      <c r="CA20" s="68">
        <f t="shared" si="16"/>
        <v>0</v>
      </c>
      <c r="CB20" s="68">
        <f t="shared" si="17"/>
        <v>0</v>
      </c>
    </row>
    <row r="21" spans="1:80" ht="20.25" customHeight="1" x14ac:dyDescent="0.2">
      <c r="A21" s="85">
        <v>27300</v>
      </c>
      <c r="B21" s="86" t="s">
        <v>248</v>
      </c>
      <c r="C21" s="9" t="s">
        <v>923</v>
      </c>
      <c r="D21" s="9" t="s">
        <v>196</v>
      </c>
      <c r="E21" s="9">
        <v>13</v>
      </c>
      <c r="F21" s="9">
        <v>13.18</v>
      </c>
      <c r="G21" s="9">
        <v>10.61</v>
      </c>
      <c r="H21" s="9">
        <v>45</v>
      </c>
      <c r="I21" s="9">
        <v>52</v>
      </c>
      <c r="J21" s="34">
        <v>238.755</v>
      </c>
      <c r="K21" s="34">
        <v>703.50699999999995</v>
      </c>
      <c r="L21" s="33">
        <v>10</v>
      </c>
      <c r="M21" s="33" t="s">
        <v>1146</v>
      </c>
      <c r="N21" s="40" t="s">
        <v>1197</v>
      </c>
      <c r="O21" s="58">
        <v>36</v>
      </c>
      <c r="P21" s="41">
        <v>101</v>
      </c>
      <c r="Q21" s="41">
        <v>1.06</v>
      </c>
      <c r="R21" s="41">
        <v>0.85</v>
      </c>
      <c r="S21" s="41">
        <v>36</v>
      </c>
      <c r="T21" s="41">
        <v>80</v>
      </c>
      <c r="AB21" s="47"/>
      <c r="AI21" s="50" t="s">
        <v>1171</v>
      </c>
      <c r="AJ21" s="51">
        <v>2</v>
      </c>
      <c r="AK21" s="51">
        <v>144</v>
      </c>
      <c r="AL21" s="51">
        <v>425</v>
      </c>
      <c r="AM21" s="51">
        <v>19</v>
      </c>
      <c r="AN21" s="51">
        <v>36</v>
      </c>
      <c r="AO21" s="51">
        <v>0.8</v>
      </c>
      <c r="AP21" s="51">
        <v>0.9</v>
      </c>
      <c r="AQ21" s="51">
        <v>1.1000000000000001</v>
      </c>
      <c r="BJ21" s="34">
        <f t="shared" si="0"/>
        <v>23.442000000000004</v>
      </c>
      <c r="BK21" s="9">
        <f t="shared" si="1"/>
        <v>101</v>
      </c>
      <c r="BL21" s="34">
        <f t="shared" si="2"/>
        <v>130.16465484240419</v>
      </c>
      <c r="BM21" s="34">
        <f>BL21*(附件!$C$49/(I21*附件!$C$48))</f>
        <v>4171.9440654616728</v>
      </c>
      <c r="BN21" s="34">
        <f t="shared" si="3"/>
        <v>177.96877678788806</v>
      </c>
      <c r="BO21" s="34">
        <f t="shared" si="4"/>
        <v>393.20867723484196</v>
      </c>
      <c r="BP21" s="65">
        <f t="shared" si="5"/>
        <v>571.17745402272999</v>
      </c>
      <c r="BQ21" s="9">
        <f t="shared" si="6"/>
        <v>680</v>
      </c>
      <c r="BR21" s="9">
        <f t="shared" si="7"/>
        <v>765</v>
      </c>
      <c r="BS21" s="9">
        <f t="shared" si="8"/>
        <v>935.00000000000011</v>
      </c>
      <c r="BT21" s="67">
        <f t="shared" si="9"/>
        <v>64.09048067860509</v>
      </c>
      <c r="BU21" s="67">
        <f t="shared" si="10"/>
        <v>72.101790763430728</v>
      </c>
      <c r="BV21" s="67">
        <f t="shared" si="11"/>
        <v>88.124410933082018</v>
      </c>
      <c r="BW21" s="9">
        <f t="shared" si="12"/>
        <v>0</v>
      </c>
      <c r="BX21" s="9">
        <f t="shared" si="13"/>
        <v>0</v>
      </c>
      <c r="BY21" s="9">
        <f t="shared" si="14"/>
        <v>0</v>
      </c>
      <c r="BZ21" s="68">
        <f t="shared" si="15"/>
        <v>0</v>
      </c>
      <c r="CA21" s="68">
        <f t="shared" si="16"/>
        <v>0</v>
      </c>
      <c r="CB21" s="68">
        <f t="shared" si="17"/>
        <v>0</v>
      </c>
    </row>
    <row r="22" spans="1:80" ht="20.25" customHeight="1" x14ac:dyDescent="0.2">
      <c r="A22" s="85">
        <v>19200</v>
      </c>
      <c r="B22" s="86" t="s">
        <v>1268</v>
      </c>
      <c r="C22" s="9" t="s">
        <v>923</v>
      </c>
      <c r="D22" s="9" t="s">
        <v>200</v>
      </c>
      <c r="E22" s="9">
        <v>13</v>
      </c>
      <c r="F22" s="9">
        <v>14.23</v>
      </c>
      <c r="G22" s="9">
        <v>11.71</v>
      </c>
      <c r="H22" s="9">
        <v>45</v>
      </c>
      <c r="I22" s="9">
        <v>45</v>
      </c>
      <c r="J22" s="34">
        <v>257.10599999999999</v>
      </c>
      <c r="K22" s="34">
        <v>642.76499999999999</v>
      </c>
      <c r="L22" s="33">
        <v>2</v>
      </c>
      <c r="M22" s="33" t="s">
        <v>1147</v>
      </c>
      <c r="N22" s="40" t="s">
        <v>1202</v>
      </c>
      <c r="O22" s="58">
        <v>15</v>
      </c>
      <c r="P22" s="41">
        <v>40</v>
      </c>
      <c r="Q22" s="41">
        <v>0.8</v>
      </c>
      <c r="R22" s="41">
        <v>0.65</v>
      </c>
      <c r="S22" s="41">
        <v>36</v>
      </c>
      <c r="T22" s="41">
        <v>80</v>
      </c>
      <c r="AB22" s="47"/>
      <c r="AI22" s="50" t="s">
        <v>1253</v>
      </c>
      <c r="AJ22" s="51">
        <v>2</v>
      </c>
      <c r="AK22" s="51">
        <v>171</v>
      </c>
      <c r="AL22" s="51">
        <v>429</v>
      </c>
      <c r="AM22" s="51">
        <v>25</v>
      </c>
      <c r="AN22" s="51">
        <v>40</v>
      </c>
      <c r="AO22" s="51">
        <v>0.75</v>
      </c>
      <c r="AP22" s="51">
        <v>1</v>
      </c>
      <c r="AQ22" s="51">
        <v>1.2</v>
      </c>
      <c r="BJ22" s="34">
        <f t="shared" si="0"/>
        <v>25.862000000000005</v>
      </c>
      <c r="BK22" s="9">
        <f t="shared" si="1"/>
        <v>40</v>
      </c>
      <c r="BL22" s="34">
        <f t="shared" si="2"/>
        <v>67.412007077558897</v>
      </c>
      <c r="BM22" s="34">
        <f>BL22*(附件!$C$49/(I22*附件!$C$48))</f>
        <v>2496.7410028725517</v>
      </c>
      <c r="BN22" s="34">
        <f t="shared" si="3"/>
        <v>96.540909553497457</v>
      </c>
      <c r="BO22" s="34">
        <f t="shared" si="4"/>
        <v>0</v>
      </c>
      <c r="BP22" s="65">
        <f t="shared" si="5"/>
        <v>96.540909553497457</v>
      </c>
      <c r="BQ22" s="9">
        <f t="shared" si="6"/>
        <v>643.5</v>
      </c>
      <c r="BR22" s="9">
        <f t="shared" si="7"/>
        <v>858</v>
      </c>
      <c r="BS22" s="9">
        <f t="shared" si="8"/>
        <v>1029.5999999999999</v>
      </c>
      <c r="BT22" s="67">
        <f t="shared" si="9"/>
        <v>54.953031596925697</v>
      </c>
      <c r="BU22" s="67">
        <f t="shared" si="10"/>
        <v>73.27070879590093</v>
      </c>
      <c r="BV22" s="67">
        <f t="shared" si="11"/>
        <v>87.924850555081107</v>
      </c>
      <c r="BW22" s="9">
        <f t="shared" si="12"/>
        <v>0</v>
      </c>
      <c r="BX22" s="9">
        <f t="shared" si="13"/>
        <v>0</v>
      </c>
      <c r="BY22" s="9">
        <f t="shared" si="14"/>
        <v>0</v>
      </c>
      <c r="BZ22" s="68">
        <f t="shared" si="15"/>
        <v>0</v>
      </c>
      <c r="CA22" s="68">
        <f t="shared" si="16"/>
        <v>0</v>
      </c>
      <c r="CB22" s="68">
        <f t="shared" si="17"/>
        <v>0</v>
      </c>
    </row>
    <row r="23" spans="1:80" ht="20.25" customHeight="1" x14ac:dyDescent="0.2">
      <c r="A23" s="85">
        <v>39160</v>
      </c>
      <c r="B23" s="86" t="s">
        <v>1281</v>
      </c>
      <c r="C23" s="9" t="s">
        <v>923</v>
      </c>
      <c r="D23" s="9" t="s">
        <v>200</v>
      </c>
      <c r="E23" s="9">
        <v>13</v>
      </c>
      <c r="F23" s="9">
        <v>12.1</v>
      </c>
      <c r="G23" s="9">
        <v>9.98</v>
      </c>
      <c r="H23" s="9">
        <v>45</v>
      </c>
      <c r="I23" s="9">
        <v>48</v>
      </c>
      <c r="J23" s="34">
        <v>232.995</v>
      </c>
      <c r="K23" s="34">
        <v>581.54700000000003</v>
      </c>
      <c r="L23" s="33">
        <v>1</v>
      </c>
      <c r="M23" s="33" t="s">
        <v>1152</v>
      </c>
      <c r="N23" s="40" t="s">
        <v>1180</v>
      </c>
      <c r="O23" s="58">
        <v>10</v>
      </c>
      <c r="P23" s="41">
        <v>26</v>
      </c>
      <c r="Q23" s="41">
        <v>0.48</v>
      </c>
      <c r="R23" s="41">
        <v>0.38</v>
      </c>
      <c r="S23" s="41">
        <v>24</v>
      </c>
      <c r="T23" s="41">
        <v>80</v>
      </c>
      <c r="AI23" s="50" t="s">
        <v>1178</v>
      </c>
      <c r="AJ23" s="51">
        <v>1</v>
      </c>
      <c r="AK23" s="51">
        <v>170</v>
      </c>
      <c r="AL23" s="51">
        <v>440</v>
      </c>
      <c r="AM23" s="51">
        <v>22</v>
      </c>
      <c r="AN23" s="51">
        <v>40</v>
      </c>
      <c r="AO23" s="51">
        <v>0.8</v>
      </c>
      <c r="AP23" s="51">
        <v>0.95</v>
      </c>
      <c r="AQ23" s="51">
        <v>1.1499999999999999</v>
      </c>
      <c r="AR23" s="53" t="s">
        <v>1185</v>
      </c>
      <c r="AS23" s="54">
        <v>2</v>
      </c>
      <c r="AT23" s="54">
        <v>74</v>
      </c>
      <c r="AU23" s="54">
        <v>185</v>
      </c>
      <c r="AV23" s="54">
        <v>16</v>
      </c>
      <c r="AW23" s="54">
        <v>33</v>
      </c>
      <c r="AX23" s="54">
        <v>0.8</v>
      </c>
      <c r="AY23" s="54">
        <v>0.85</v>
      </c>
      <c r="AZ23" s="54">
        <v>1</v>
      </c>
      <c r="BJ23" s="34">
        <f t="shared" si="0"/>
        <v>22.056000000000004</v>
      </c>
      <c r="BK23" s="9">
        <f t="shared" si="1"/>
        <v>26</v>
      </c>
      <c r="BL23" s="34">
        <f t="shared" si="2"/>
        <v>61.197649910520553</v>
      </c>
      <c r="BM23" s="34">
        <f>BL23*(附件!$C$49/(I23*附件!$C$48))</f>
        <v>2124.918399670853</v>
      </c>
      <c r="BN23" s="34">
        <f t="shared" si="3"/>
        <v>96.341965890045913</v>
      </c>
      <c r="BO23" s="34">
        <f t="shared" si="4"/>
        <v>0</v>
      </c>
      <c r="BP23" s="65">
        <f t="shared" si="5"/>
        <v>96.341965890045913</v>
      </c>
      <c r="BQ23" s="9">
        <f t="shared" si="6"/>
        <v>648</v>
      </c>
      <c r="BR23" s="9">
        <f t="shared" si="7"/>
        <v>732.5</v>
      </c>
      <c r="BS23" s="9">
        <f t="shared" si="8"/>
        <v>876</v>
      </c>
      <c r="BT23" s="67">
        <f t="shared" si="9"/>
        <v>64.92985971943888</v>
      </c>
      <c r="BU23" s="67">
        <f t="shared" si="10"/>
        <v>73.396793587174344</v>
      </c>
      <c r="BV23" s="67">
        <f t="shared" si="11"/>
        <v>87.775551102204403</v>
      </c>
      <c r="BW23" s="9">
        <f t="shared" si="12"/>
        <v>0</v>
      </c>
      <c r="BX23" s="9">
        <f t="shared" si="13"/>
        <v>0</v>
      </c>
      <c r="BY23" s="9">
        <f t="shared" si="14"/>
        <v>0</v>
      </c>
      <c r="BZ23" s="68">
        <f t="shared" si="15"/>
        <v>0</v>
      </c>
      <c r="CA23" s="68">
        <f t="shared" si="16"/>
        <v>0</v>
      </c>
      <c r="CB23" s="68">
        <f t="shared" si="17"/>
        <v>0</v>
      </c>
    </row>
    <row r="24" spans="1:80" ht="20.25" customHeight="1" x14ac:dyDescent="0.2">
      <c r="A24" s="85">
        <v>37400</v>
      </c>
      <c r="B24" s="86" t="s">
        <v>1203</v>
      </c>
      <c r="C24" s="9" t="s">
        <v>923</v>
      </c>
      <c r="D24" s="9" t="s">
        <v>196</v>
      </c>
      <c r="E24" s="9">
        <v>13</v>
      </c>
      <c r="F24" s="9">
        <v>12.64</v>
      </c>
      <c r="G24" s="9">
        <v>10.71</v>
      </c>
      <c r="H24" s="9">
        <v>45</v>
      </c>
      <c r="I24" s="9">
        <v>60</v>
      </c>
      <c r="J24" s="34">
        <v>200.101</v>
      </c>
      <c r="K24" s="34">
        <v>590.09199999999998</v>
      </c>
      <c r="L24" s="33">
        <v>10</v>
      </c>
      <c r="M24" s="33" t="s">
        <v>1152</v>
      </c>
      <c r="N24" s="40" t="s">
        <v>1173</v>
      </c>
      <c r="O24" s="58">
        <v>35</v>
      </c>
      <c r="P24" s="41">
        <v>100</v>
      </c>
      <c r="Q24" s="41">
        <v>1.1200000000000001</v>
      </c>
      <c r="R24" s="41">
        <v>0.9</v>
      </c>
      <c r="S24" s="41">
        <v>36</v>
      </c>
      <c r="T24" s="41">
        <v>80</v>
      </c>
      <c r="U24" s="45" t="s">
        <v>1204</v>
      </c>
      <c r="V24" s="46">
        <v>15</v>
      </c>
      <c r="W24" s="46">
        <v>32</v>
      </c>
      <c r="X24" s="46">
        <v>0.59</v>
      </c>
      <c r="Y24" s="46">
        <v>0.47</v>
      </c>
      <c r="Z24" s="46">
        <v>30</v>
      </c>
      <c r="AA24" s="46">
        <v>80</v>
      </c>
      <c r="AB24" s="47"/>
      <c r="AI24" s="50" t="s">
        <v>1171</v>
      </c>
      <c r="AJ24" s="51">
        <v>2</v>
      </c>
      <c r="AK24" s="51">
        <v>144</v>
      </c>
      <c r="AL24" s="51">
        <v>425</v>
      </c>
      <c r="AM24" s="51">
        <v>19</v>
      </c>
      <c r="AN24" s="51">
        <v>36</v>
      </c>
      <c r="AO24" s="51">
        <v>0.8</v>
      </c>
      <c r="AP24" s="51">
        <v>0.9</v>
      </c>
      <c r="AQ24" s="51">
        <v>1.1000000000000001</v>
      </c>
      <c r="BJ24" s="34">
        <f t="shared" si="0"/>
        <v>23.662000000000006</v>
      </c>
      <c r="BK24" s="9">
        <f t="shared" si="1"/>
        <v>132</v>
      </c>
      <c r="BL24" s="34">
        <f t="shared" si="2"/>
        <v>189.80123027301562</v>
      </c>
      <c r="BM24" s="34">
        <f>BL24*(附件!$C$49/(I24*附件!$C$48))</f>
        <v>5272.256396472656</v>
      </c>
      <c r="BN24" s="34">
        <f t="shared" si="3"/>
        <v>222.81533245172236</v>
      </c>
      <c r="BO24" s="34">
        <f t="shared" si="4"/>
        <v>492.27417334011722</v>
      </c>
      <c r="BP24" s="65">
        <f t="shared" si="5"/>
        <v>715.08950579183954</v>
      </c>
      <c r="BQ24" s="9">
        <f t="shared" si="6"/>
        <v>680</v>
      </c>
      <c r="BR24" s="9">
        <f t="shared" si="7"/>
        <v>765</v>
      </c>
      <c r="BS24" s="9">
        <f t="shared" si="8"/>
        <v>935.00000000000011</v>
      </c>
      <c r="BT24" s="67">
        <f t="shared" si="9"/>
        <v>63.492063492063487</v>
      </c>
      <c r="BU24" s="67">
        <f t="shared" si="10"/>
        <v>71.428571428571416</v>
      </c>
      <c r="BV24" s="67">
        <f t="shared" si="11"/>
        <v>87.301587301587304</v>
      </c>
      <c r="BW24" s="9">
        <f t="shared" si="12"/>
        <v>0</v>
      </c>
      <c r="BX24" s="9">
        <f t="shared" si="13"/>
        <v>0</v>
      </c>
      <c r="BY24" s="9">
        <f t="shared" si="14"/>
        <v>0</v>
      </c>
      <c r="BZ24" s="68">
        <f t="shared" si="15"/>
        <v>0</v>
      </c>
      <c r="CA24" s="68">
        <f t="shared" si="16"/>
        <v>0</v>
      </c>
      <c r="CB24" s="68">
        <f t="shared" si="17"/>
        <v>0</v>
      </c>
    </row>
    <row r="25" spans="1:80" ht="20.25" customHeight="1" x14ac:dyDescent="0.2">
      <c r="A25" s="85">
        <v>17300</v>
      </c>
      <c r="B25" s="86" t="s">
        <v>212</v>
      </c>
      <c r="C25" s="9" t="s">
        <v>923</v>
      </c>
      <c r="D25" s="9" t="s">
        <v>196</v>
      </c>
      <c r="E25" s="9">
        <v>13</v>
      </c>
      <c r="F25" s="9">
        <v>12.5</v>
      </c>
      <c r="G25" s="9">
        <v>10.9</v>
      </c>
      <c r="H25" s="9">
        <v>45</v>
      </c>
      <c r="I25" s="9">
        <v>50</v>
      </c>
      <c r="J25" s="34">
        <v>245.46700000000001</v>
      </c>
      <c r="K25" s="34">
        <v>724.524</v>
      </c>
      <c r="L25" s="33">
        <v>11</v>
      </c>
      <c r="M25" s="33" t="s">
        <v>1147</v>
      </c>
      <c r="N25" s="40" t="s">
        <v>1195</v>
      </c>
      <c r="O25" s="58">
        <v>22</v>
      </c>
      <c r="P25" s="41">
        <v>54</v>
      </c>
      <c r="Q25" s="41">
        <v>0.79</v>
      </c>
      <c r="R25" s="41">
        <v>0.63</v>
      </c>
      <c r="S25" s="41">
        <v>30</v>
      </c>
      <c r="T25" s="41">
        <v>180</v>
      </c>
      <c r="U25" s="45" t="s">
        <v>1202</v>
      </c>
      <c r="V25" s="46">
        <v>15</v>
      </c>
      <c r="W25" s="46">
        <v>47</v>
      </c>
      <c r="X25" s="46">
        <v>0.8</v>
      </c>
      <c r="Y25" s="46">
        <v>0.65</v>
      </c>
      <c r="Z25" s="46">
        <v>36</v>
      </c>
      <c r="AA25" s="46">
        <v>80</v>
      </c>
      <c r="AB25" s="48"/>
      <c r="AI25" s="50" t="s">
        <v>1171</v>
      </c>
      <c r="AJ25" s="51">
        <v>2</v>
      </c>
      <c r="AK25" s="51">
        <v>144</v>
      </c>
      <c r="AL25" s="51">
        <v>425</v>
      </c>
      <c r="AM25" s="51">
        <v>19</v>
      </c>
      <c r="AN25" s="51">
        <v>36</v>
      </c>
      <c r="AO25" s="51">
        <v>0.8</v>
      </c>
      <c r="AP25" s="51">
        <v>0.9</v>
      </c>
      <c r="AQ25" s="51">
        <v>1.1000000000000001</v>
      </c>
      <c r="BJ25" s="34">
        <f t="shared" si="0"/>
        <v>24.080000000000005</v>
      </c>
      <c r="BK25" s="9">
        <f t="shared" si="1"/>
        <v>101</v>
      </c>
      <c r="BL25" s="34">
        <f t="shared" si="2"/>
        <v>164.9233940304174</v>
      </c>
      <c r="BM25" s="34">
        <f>BL25*(附件!$C$49/(I25*附件!$C$48))</f>
        <v>5497.4464676805801</v>
      </c>
      <c r="BN25" s="34">
        <f t="shared" si="3"/>
        <v>228.2992719136453</v>
      </c>
      <c r="BO25" s="34">
        <f t="shared" si="4"/>
        <v>504.35288694317245</v>
      </c>
      <c r="BP25" s="65">
        <f t="shared" si="5"/>
        <v>732.65215885681778</v>
      </c>
      <c r="BQ25" s="9">
        <f t="shared" si="6"/>
        <v>680</v>
      </c>
      <c r="BR25" s="9">
        <f t="shared" si="7"/>
        <v>765</v>
      </c>
      <c r="BS25" s="9">
        <f t="shared" si="8"/>
        <v>935.00000000000011</v>
      </c>
      <c r="BT25" s="67">
        <f t="shared" si="9"/>
        <v>62.38532110091743</v>
      </c>
      <c r="BU25" s="67">
        <f t="shared" si="10"/>
        <v>70.183486238532112</v>
      </c>
      <c r="BV25" s="67">
        <f t="shared" si="11"/>
        <v>85.779816513761475</v>
      </c>
      <c r="BW25" s="9">
        <f t="shared" si="12"/>
        <v>0</v>
      </c>
      <c r="BX25" s="9">
        <f t="shared" si="13"/>
        <v>0</v>
      </c>
      <c r="BY25" s="9">
        <f t="shared" si="14"/>
        <v>0</v>
      </c>
      <c r="BZ25" s="68">
        <f t="shared" si="15"/>
        <v>0</v>
      </c>
      <c r="CA25" s="68">
        <f t="shared" si="16"/>
        <v>0</v>
      </c>
      <c r="CB25" s="68">
        <f t="shared" si="17"/>
        <v>0</v>
      </c>
    </row>
    <row r="26" spans="1:80" ht="20.25" customHeight="1" x14ac:dyDescent="0.2">
      <c r="A26" s="85">
        <v>29200</v>
      </c>
      <c r="B26" s="86" t="s">
        <v>1236</v>
      </c>
      <c r="C26" s="9" t="s">
        <v>923</v>
      </c>
      <c r="D26" s="9" t="s">
        <v>200</v>
      </c>
      <c r="E26" s="9">
        <v>13</v>
      </c>
      <c r="F26" s="9">
        <v>13.77</v>
      </c>
      <c r="G26" s="9">
        <v>11.11</v>
      </c>
      <c r="H26" s="9">
        <v>45</v>
      </c>
      <c r="I26" s="9">
        <v>47</v>
      </c>
      <c r="J26" s="34">
        <v>245.11</v>
      </c>
      <c r="K26" s="34">
        <v>612.65599999999995</v>
      </c>
      <c r="L26" s="33">
        <v>7</v>
      </c>
      <c r="M26" s="33" t="s">
        <v>1146</v>
      </c>
      <c r="N26" s="40" t="s">
        <v>1197</v>
      </c>
      <c r="O26" s="58">
        <v>36</v>
      </c>
      <c r="P26" s="41">
        <v>86</v>
      </c>
      <c r="Q26" s="41">
        <v>1.06</v>
      </c>
      <c r="R26" s="41">
        <v>0.85</v>
      </c>
      <c r="S26" s="41">
        <v>36</v>
      </c>
      <c r="T26" s="41">
        <v>80</v>
      </c>
      <c r="AB26" s="48"/>
      <c r="AI26" s="50" t="s">
        <v>1235</v>
      </c>
      <c r="AJ26" s="51">
        <v>2</v>
      </c>
      <c r="AK26" s="51">
        <v>161</v>
      </c>
      <c r="AL26" s="51">
        <v>402</v>
      </c>
      <c r="AM26" s="51">
        <v>22</v>
      </c>
      <c r="AN26" s="51">
        <v>40</v>
      </c>
      <c r="AO26" s="51">
        <v>0.8</v>
      </c>
      <c r="AP26" s="51">
        <v>0.95</v>
      </c>
      <c r="AQ26" s="51">
        <v>1.1499999999999999</v>
      </c>
      <c r="BJ26" s="34">
        <f t="shared" si="0"/>
        <v>24.542000000000002</v>
      </c>
      <c r="BK26" s="9">
        <f t="shared" si="1"/>
        <v>86</v>
      </c>
      <c r="BL26" s="34">
        <f t="shared" si="2"/>
        <v>110.8332704598689</v>
      </c>
      <c r="BM26" s="34">
        <f>BL26*(附件!$C$49/(I26*附件!$C$48))</f>
        <v>3930.2578177258474</v>
      </c>
      <c r="BN26" s="34">
        <f t="shared" si="3"/>
        <v>160.14415360304162</v>
      </c>
      <c r="BO26" s="34">
        <f t="shared" si="4"/>
        <v>0</v>
      </c>
      <c r="BP26" s="65">
        <f t="shared" si="5"/>
        <v>160.14415360304162</v>
      </c>
      <c r="BQ26" s="9">
        <f t="shared" si="6"/>
        <v>643.20000000000005</v>
      </c>
      <c r="BR26" s="9">
        <f t="shared" si="7"/>
        <v>763.8</v>
      </c>
      <c r="BS26" s="9">
        <f t="shared" si="8"/>
        <v>924.59999999999991</v>
      </c>
      <c r="BT26" s="67">
        <f t="shared" si="9"/>
        <v>57.893789378937903</v>
      </c>
      <c r="BU26" s="67">
        <f t="shared" si="10"/>
        <v>68.748874887488753</v>
      </c>
      <c r="BV26" s="67">
        <f t="shared" si="11"/>
        <v>83.22232223222322</v>
      </c>
      <c r="BW26" s="9">
        <f t="shared" si="12"/>
        <v>0</v>
      </c>
      <c r="BX26" s="9">
        <f t="shared" si="13"/>
        <v>0</v>
      </c>
      <c r="BY26" s="9">
        <f t="shared" si="14"/>
        <v>0</v>
      </c>
      <c r="BZ26" s="68">
        <f t="shared" si="15"/>
        <v>0</v>
      </c>
      <c r="CA26" s="68">
        <f t="shared" si="16"/>
        <v>0</v>
      </c>
      <c r="CB26" s="68">
        <f t="shared" si="17"/>
        <v>0</v>
      </c>
    </row>
    <row r="27" spans="1:80" ht="20.25" customHeight="1" x14ac:dyDescent="0.2">
      <c r="A27" s="85">
        <v>19060</v>
      </c>
      <c r="B27" s="86" t="s">
        <v>1186</v>
      </c>
      <c r="C27" s="9" t="s">
        <v>923</v>
      </c>
      <c r="D27" s="9" t="s">
        <v>200</v>
      </c>
      <c r="E27" s="9">
        <v>13</v>
      </c>
      <c r="F27" s="9">
        <v>13.7</v>
      </c>
      <c r="G27" s="9">
        <v>11.71</v>
      </c>
      <c r="H27" s="9">
        <v>45</v>
      </c>
      <c r="I27" s="9">
        <v>46</v>
      </c>
      <c r="J27" s="34">
        <v>257.10599999999999</v>
      </c>
      <c r="K27" s="34">
        <v>642.76499999999999</v>
      </c>
      <c r="L27" s="33">
        <v>2</v>
      </c>
      <c r="M27" s="33" t="s">
        <v>1147</v>
      </c>
      <c r="N27" s="40"/>
      <c r="O27" s="58"/>
      <c r="AI27" s="50" t="s">
        <v>1184</v>
      </c>
      <c r="AJ27" s="51">
        <v>1</v>
      </c>
      <c r="AK27" s="51">
        <v>192</v>
      </c>
      <c r="AL27" s="51">
        <v>480</v>
      </c>
      <c r="AM27" s="51">
        <v>28</v>
      </c>
      <c r="AN27" s="51">
        <v>42</v>
      </c>
      <c r="AO27" s="51">
        <v>0.7</v>
      </c>
      <c r="AP27" s="51">
        <v>1.05</v>
      </c>
      <c r="AQ27" s="51">
        <v>1.25</v>
      </c>
      <c r="AR27" s="53" t="s">
        <v>1185</v>
      </c>
      <c r="AS27" s="54">
        <v>2</v>
      </c>
      <c r="AT27" s="54">
        <v>74</v>
      </c>
      <c r="AU27" s="54">
        <v>185</v>
      </c>
      <c r="AV27" s="54">
        <v>16</v>
      </c>
      <c r="AW27" s="54">
        <v>33</v>
      </c>
      <c r="AX27" s="54">
        <v>0.8</v>
      </c>
      <c r="AY27" s="54">
        <v>0.85</v>
      </c>
      <c r="AZ27" s="54">
        <v>1</v>
      </c>
      <c r="BJ27" s="34">
        <f t="shared" si="0"/>
        <v>25.862000000000005</v>
      </c>
      <c r="BK27" s="9">
        <f t="shared" si="1"/>
        <v>0</v>
      </c>
      <c r="BL27" s="34">
        <f t="shared" si="2"/>
        <v>0</v>
      </c>
      <c r="BM27" s="34">
        <f>BL27*(附件!$C$49/(I27*附件!$C$48))</f>
        <v>0</v>
      </c>
      <c r="BN27" s="34">
        <f t="shared" si="3"/>
        <v>0</v>
      </c>
      <c r="BO27" s="34">
        <f t="shared" si="4"/>
        <v>0</v>
      </c>
      <c r="BP27" s="65">
        <f t="shared" si="5"/>
        <v>0</v>
      </c>
      <c r="BQ27" s="9">
        <f t="shared" si="6"/>
        <v>632</v>
      </c>
      <c r="BR27" s="9">
        <f t="shared" si="7"/>
        <v>818.5</v>
      </c>
      <c r="BS27" s="9">
        <f t="shared" si="8"/>
        <v>970</v>
      </c>
      <c r="BT27" s="67">
        <f t="shared" si="9"/>
        <v>53.970964987190435</v>
      </c>
      <c r="BU27" s="67">
        <f t="shared" si="10"/>
        <v>69.897523484201528</v>
      </c>
      <c r="BV27" s="67">
        <f t="shared" si="11"/>
        <v>82.835183603757471</v>
      </c>
      <c r="BW27" s="9">
        <f t="shared" si="12"/>
        <v>0</v>
      </c>
      <c r="BX27" s="9">
        <f t="shared" si="13"/>
        <v>0</v>
      </c>
      <c r="BY27" s="9">
        <f t="shared" si="14"/>
        <v>0</v>
      </c>
      <c r="BZ27" s="68">
        <f t="shared" si="15"/>
        <v>0</v>
      </c>
      <c r="CA27" s="68">
        <f t="shared" si="16"/>
        <v>0</v>
      </c>
      <c r="CB27" s="68">
        <f t="shared" si="17"/>
        <v>0</v>
      </c>
    </row>
    <row r="28" spans="1:80" ht="20.25" customHeight="1" x14ac:dyDescent="0.2">
      <c r="A28" s="85">
        <v>17260</v>
      </c>
      <c r="B28" s="86" t="s">
        <v>1172</v>
      </c>
      <c r="C28" s="9" t="s">
        <v>923</v>
      </c>
      <c r="D28" s="9" t="s">
        <v>196</v>
      </c>
      <c r="E28" s="9">
        <v>13</v>
      </c>
      <c r="F28" s="9">
        <v>12.13</v>
      </c>
      <c r="G28" s="9">
        <v>10.199999999999999</v>
      </c>
      <c r="H28" s="9">
        <v>45</v>
      </c>
      <c r="I28" s="9">
        <v>49</v>
      </c>
      <c r="J28" s="34">
        <v>245.46700000000001</v>
      </c>
      <c r="K28" s="34">
        <v>613.846</v>
      </c>
      <c r="L28" s="33">
        <v>12</v>
      </c>
      <c r="M28" s="33" t="s">
        <v>1147</v>
      </c>
      <c r="N28" s="40" t="s">
        <v>1170</v>
      </c>
      <c r="O28" s="58">
        <v>31</v>
      </c>
      <c r="P28" s="41">
        <v>78</v>
      </c>
      <c r="Q28" s="41">
        <v>0.97</v>
      </c>
      <c r="R28" s="41">
        <v>0.76</v>
      </c>
      <c r="S28" s="41">
        <v>30</v>
      </c>
      <c r="T28" s="41">
        <v>180</v>
      </c>
      <c r="AI28" s="50" t="s">
        <v>1171</v>
      </c>
      <c r="AJ28" s="51">
        <v>2</v>
      </c>
      <c r="AK28" s="51">
        <v>152</v>
      </c>
      <c r="AL28" s="51">
        <v>380</v>
      </c>
      <c r="AM28" s="51">
        <v>19</v>
      </c>
      <c r="AN28" s="51">
        <v>36</v>
      </c>
      <c r="AO28" s="51">
        <v>0.8</v>
      </c>
      <c r="AP28" s="51">
        <v>0.9</v>
      </c>
      <c r="AQ28" s="51">
        <v>1.1000000000000001</v>
      </c>
      <c r="BJ28" s="34">
        <f t="shared" si="0"/>
        <v>22.540000000000003</v>
      </c>
      <c r="BK28" s="9">
        <f t="shared" si="1"/>
        <v>78</v>
      </c>
      <c r="BL28" s="34">
        <f t="shared" si="2"/>
        <v>102.63157894736842</v>
      </c>
      <c r="BM28" s="34">
        <f>BL28*(附件!$C$49/(I28*附件!$C$48))</f>
        <v>3490.8700322234163</v>
      </c>
      <c r="BN28" s="34">
        <f t="shared" si="3"/>
        <v>154.87444685995635</v>
      </c>
      <c r="BO28" s="34">
        <f t="shared" si="4"/>
        <v>342.2421600219036</v>
      </c>
      <c r="BP28" s="65">
        <f t="shared" si="5"/>
        <v>497.11660688185998</v>
      </c>
      <c r="BQ28" s="9">
        <f t="shared" si="6"/>
        <v>608</v>
      </c>
      <c r="BR28" s="9">
        <f t="shared" si="7"/>
        <v>684</v>
      </c>
      <c r="BS28" s="9">
        <f t="shared" si="8"/>
        <v>836.00000000000011</v>
      </c>
      <c r="BT28" s="67">
        <f t="shared" si="9"/>
        <v>59.607843137254903</v>
      </c>
      <c r="BU28" s="67">
        <f t="shared" si="10"/>
        <v>67.058823529411768</v>
      </c>
      <c r="BV28" s="67">
        <f t="shared" si="11"/>
        <v>81.960784313725512</v>
      </c>
      <c r="BW28" s="9">
        <f t="shared" si="12"/>
        <v>0</v>
      </c>
      <c r="BX28" s="9">
        <f t="shared" si="13"/>
        <v>0</v>
      </c>
      <c r="BY28" s="9">
        <f t="shared" si="14"/>
        <v>0</v>
      </c>
      <c r="BZ28" s="68">
        <f t="shared" si="15"/>
        <v>0</v>
      </c>
      <c r="CA28" s="68">
        <f t="shared" si="16"/>
        <v>0</v>
      </c>
      <c r="CB28" s="68">
        <f t="shared" si="17"/>
        <v>0</v>
      </c>
    </row>
    <row r="29" spans="1:80" ht="20.25" customHeight="1" x14ac:dyDescent="0.2">
      <c r="A29" s="85">
        <v>19200</v>
      </c>
      <c r="B29" s="86" t="s">
        <v>201</v>
      </c>
      <c r="C29" s="9" t="s">
        <v>921</v>
      </c>
      <c r="D29" s="9" t="s">
        <v>200</v>
      </c>
      <c r="E29" s="9">
        <v>10</v>
      </c>
      <c r="F29" s="9">
        <v>14.55</v>
      </c>
      <c r="G29" s="9">
        <v>12.02</v>
      </c>
      <c r="H29" s="9">
        <v>25</v>
      </c>
      <c r="I29" s="9">
        <v>45</v>
      </c>
      <c r="J29" s="34">
        <v>235.494</v>
      </c>
      <c r="K29" s="34">
        <v>589.85400000000004</v>
      </c>
      <c r="L29" s="33">
        <v>1.8</v>
      </c>
      <c r="M29" s="33" t="s">
        <v>1147</v>
      </c>
      <c r="N29" s="40" t="s">
        <v>1202</v>
      </c>
      <c r="O29" s="58">
        <v>14</v>
      </c>
      <c r="P29" s="41">
        <v>37</v>
      </c>
      <c r="Q29" s="41">
        <v>0.84</v>
      </c>
      <c r="R29" s="41">
        <v>0.68</v>
      </c>
      <c r="S29" s="41">
        <v>36</v>
      </c>
      <c r="T29" s="41">
        <v>80</v>
      </c>
      <c r="AB29" s="48"/>
      <c r="AI29" s="50" t="s">
        <v>1253</v>
      </c>
      <c r="AJ29" s="51">
        <v>2</v>
      </c>
      <c r="AK29" s="51">
        <v>157</v>
      </c>
      <c r="AL29" s="51">
        <v>393</v>
      </c>
      <c r="AM29" s="51">
        <v>25</v>
      </c>
      <c r="AN29" s="51">
        <v>40</v>
      </c>
      <c r="AO29" s="51">
        <v>0.75</v>
      </c>
      <c r="AP29" s="51">
        <v>1</v>
      </c>
      <c r="AQ29" s="51">
        <v>1.2</v>
      </c>
      <c r="BJ29" s="34">
        <f t="shared" si="0"/>
        <v>26.544000000000004</v>
      </c>
      <c r="BK29" s="9">
        <f t="shared" si="1"/>
        <v>37</v>
      </c>
      <c r="BL29" s="34">
        <f t="shared" si="2"/>
        <v>59.605101846150419</v>
      </c>
      <c r="BM29" s="34">
        <f>BL29*(附件!$C$49/(I29*附件!$C$48))</f>
        <v>2207.596364672238</v>
      </c>
      <c r="BN29" s="34">
        <f t="shared" si="3"/>
        <v>83.167433871015589</v>
      </c>
      <c r="BO29" s="34">
        <f t="shared" si="4"/>
        <v>0</v>
      </c>
      <c r="BP29" s="65">
        <f t="shared" si="5"/>
        <v>83.167433871015589</v>
      </c>
      <c r="BQ29" s="9">
        <f t="shared" si="6"/>
        <v>589.5</v>
      </c>
      <c r="BR29" s="9">
        <f t="shared" si="7"/>
        <v>786</v>
      </c>
      <c r="BS29" s="9">
        <f t="shared" si="8"/>
        <v>943.19999999999993</v>
      </c>
      <c r="BT29" s="67">
        <f t="shared" si="9"/>
        <v>49.0432612312812</v>
      </c>
      <c r="BU29" s="67">
        <f t="shared" si="10"/>
        <v>65.3910149750416</v>
      </c>
      <c r="BV29" s="67">
        <f t="shared" si="11"/>
        <v>78.469217970049911</v>
      </c>
      <c r="BW29" s="9">
        <f t="shared" si="12"/>
        <v>0</v>
      </c>
      <c r="BX29" s="9">
        <f t="shared" si="13"/>
        <v>0</v>
      </c>
      <c r="BY29" s="9">
        <f t="shared" si="14"/>
        <v>0</v>
      </c>
      <c r="BZ29" s="68">
        <f t="shared" si="15"/>
        <v>0</v>
      </c>
      <c r="CA29" s="68">
        <f t="shared" si="16"/>
        <v>0</v>
      </c>
      <c r="CB29" s="68">
        <f t="shared" si="17"/>
        <v>0</v>
      </c>
    </row>
    <row r="30" spans="1:80" ht="20.25" customHeight="1" x14ac:dyDescent="0.2">
      <c r="A30" s="85">
        <v>39100</v>
      </c>
      <c r="B30" s="86" t="s">
        <v>1248</v>
      </c>
      <c r="C30" s="9" t="s">
        <v>923</v>
      </c>
      <c r="D30" s="9" t="s">
        <v>200</v>
      </c>
      <c r="E30" s="9">
        <v>13</v>
      </c>
      <c r="F30" s="9">
        <v>12.57</v>
      </c>
      <c r="G30" s="9">
        <v>10.44</v>
      </c>
      <c r="H30" s="9">
        <v>45</v>
      </c>
      <c r="I30" s="9">
        <v>48</v>
      </c>
      <c r="J30" s="34">
        <v>232.995</v>
      </c>
      <c r="K30" s="34">
        <v>581.54700000000003</v>
      </c>
      <c r="L30" s="33">
        <v>1</v>
      </c>
      <c r="M30" s="33" t="s">
        <v>1152</v>
      </c>
      <c r="N30" s="40" t="s">
        <v>1180</v>
      </c>
      <c r="O30" s="58">
        <v>10</v>
      </c>
      <c r="P30" s="41">
        <v>26</v>
      </c>
      <c r="Q30" s="41">
        <v>0.48</v>
      </c>
      <c r="R30" s="41">
        <v>0.38</v>
      </c>
      <c r="S30" s="41">
        <v>24</v>
      </c>
      <c r="T30" s="41">
        <v>80</v>
      </c>
      <c r="AB30" s="48"/>
      <c r="AI30" s="50" t="s">
        <v>1178</v>
      </c>
      <c r="AJ30" s="51">
        <v>1</v>
      </c>
      <c r="AK30" s="51">
        <v>161</v>
      </c>
      <c r="AL30" s="51">
        <v>402</v>
      </c>
      <c r="AM30" s="51">
        <v>22</v>
      </c>
      <c r="AN30" s="51">
        <v>40</v>
      </c>
      <c r="AO30" s="51">
        <v>0.8</v>
      </c>
      <c r="AP30" s="51">
        <v>0.95</v>
      </c>
      <c r="AQ30" s="51">
        <v>1.1499999999999999</v>
      </c>
      <c r="AR30" s="53" t="s">
        <v>1185</v>
      </c>
      <c r="AS30" s="54">
        <v>2</v>
      </c>
      <c r="AT30" s="54">
        <v>69</v>
      </c>
      <c r="AU30" s="54">
        <v>173</v>
      </c>
      <c r="AV30" s="54">
        <v>16</v>
      </c>
      <c r="AW30" s="54">
        <v>33</v>
      </c>
      <c r="AX30" s="54">
        <v>0.8</v>
      </c>
      <c r="AY30" s="54">
        <v>0.85</v>
      </c>
      <c r="AZ30" s="54">
        <v>1</v>
      </c>
      <c r="BJ30" s="34">
        <f t="shared" si="0"/>
        <v>23.068000000000001</v>
      </c>
      <c r="BK30" s="9">
        <f t="shared" si="1"/>
        <v>26</v>
      </c>
      <c r="BL30" s="34">
        <f t="shared" si="2"/>
        <v>61.197649910520553</v>
      </c>
      <c r="BM30" s="34">
        <f>BL30*(附件!$C$49/(I30*附件!$C$48))</f>
        <v>2124.918399670853</v>
      </c>
      <c r="BN30" s="34">
        <f t="shared" si="3"/>
        <v>92.115415279645092</v>
      </c>
      <c r="BO30" s="34">
        <f t="shared" si="4"/>
        <v>0</v>
      </c>
      <c r="BP30" s="65">
        <f t="shared" si="5"/>
        <v>92.115415279645092</v>
      </c>
      <c r="BQ30" s="9">
        <f t="shared" si="6"/>
        <v>598.40000000000009</v>
      </c>
      <c r="BR30" s="9">
        <f t="shared" si="7"/>
        <v>676</v>
      </c>
      <c r="BS30" s="9">
        <f t="shared" si="8"/>
        <v>808.3</v>
      </c>
      <c r="BT30" s="67">
        <f t="shared" si="9"/>
        <v>57.318007662835264</v>
      </c>
      <c r="BU30" s="67">
        <f t="shared" si="10"/>
        <v>64.750957854406138</v>
      </c>
      <c r="BV30" s="67">
        <f t="shared" si="11"/>
        <v>77.423371647509583</v>
      </c>
      <c r="BW30" s="9">
        <f t="shared" si="12"/>
        <v>0</v>
      </c>
      <c r="BX30" s="9">
        <f t="shared" si="13"/>
        <v>0</v>
      </c>
      <c r="BY30" s="9">
        <f t="shared" si="14"/>
        <v>0</v>
      </c>
      <c r="BZ30" s="68">
        <f t="shared" si="15"/>
        <v>0</v>
      </c>
      <c r="CA30" s="68">
        <f t="shared" si="16"/>
        <v>0</v>
      </c>
      <c r="CB30" s="68">
        <f t="shared" si="17"/>
        <v>0</v>
      </c>
    </row>
    <row r="31" spans="1:80" ht="20.25" customHeight="1" x14ac:dyDescent="0.2">
      <c r="A31" s="85">
        <v>37300</v>
      </c>
      <c r="B31" s="86" t="s">
        <v>1275</v>
      </c>
      <c r="C31" s="9" t="s">
        <v>923</v>
      </c>
      <c r="D31" s="9" t="s">
        <v>196</v>
      </c>
      <c r="E31" s="9">
        <v>13</v>
      </c>
      <c r="F31" s="9">
        <v>12.37</v>
      </c>
      <c r="G31" s="9">
        <v>10.44</v>
      </c>
      <c r="H31" s="9">
        <v>45</v>
      </c>
      <c r="I31" s="9">
        <v>60</v>
      </c>
      <c r="J31" s="34">
        <v>222.30799999999999</v>
      </c>
      <c r="K31" s="34">
        <v>555.77</v>
      </c>
      <c r="L31" s="33">
        <v>10</v>
      </c>
      <c r="M31" s="33" t="s">
        <v>1152</v>
      </c>
      <c r="N31" s="40" t="s">
        <v>1173</v>
      </c>
      <c r="O31" s="58">
        <v>35</v>
      </c>
      <c r="P31" s="41">
        <v>85</v>
      </c>
      <c r="Q31" s="41">
        <v>1.1200000000000001</v>
      </c>
      <c r="R31" s="41">
        <v>0.9</v>
      </c>
      <c r="S31" s="41">
        <v>36</v>
      </c>
      <c r="T31" s="41">
        <v>80</v>
      </c>
      <c r="AB31" s="47"/>
      <c r="AI31" s="50" t="s">
        <v>1171</v>
      </c>
      <c r="AJ31" s="51">
        <v>2</v>
      </c>
      <c r="AK31" s="51">
        <v>144</v>
      </c>
      <c r="AL31" s="51">
        <v>360</v>
      </c>
      <c r="AM31" s="51">
        <v>19</v>
      </c>
      <c r="AN31" s="51">
        <v>36</v>
      </c>
      <c r="AO31" s="51">
        <v>0.8</v>
      </c>
      <c r="AP31" s="51">
        <v>0.9</v>
      </c>
      <c r="AQ31" s="51">
        <v>1.1000000000000001</v>
      </c>
      <c r="BJ31" s="34">
        <f t="shared" si="0"/>
        <v>23.068000000000001</v>
      </c>
      <c r="BK31" s="9">
        <f t="shared" si="1"/>
        <v>85</v>
      </c>
      <c r="BL31" s="34">
        <f t="shared" si="2"/>
        <v>103.45870530653137</v>
      </c>
      <c r="BM31" s="34">
        <f>BL31*(附件!$C$49/(I31*附件!$C$48))</f>
        <v>2873.8529251814271</v>
      </c>
      <c r="BN31" s="34">
        <f t="shared" si="3"/>
        <v>124.58179838657131</v>
      </c>
      <c r="BO31" s="34">
        <f t="shared" si="4"/>
        <v>275.273268695539</v>
      </c>
      <c r="BP31" s="65">
        <f t="shared" si="5"/>
        <v>399.85506708211028</v>
      </c>
      <c r="BQ31" s="9">
        <f t="shared" si="6"/>
        <v>576</v>
      </c>
      <c r="BR31" s="9">
        <f t="shared" si="7"/>
        <v>648</v>
      </c>
      <c r="BS31" s="9">
        <f t="shared" si="8"/>
        <v>792.00000000000011</v>
      </c>
      <c r="BT31" s="67">
        <f t="shared" si="9"/>
        <v>55.172413793103452</v>
      </c>
      <c r="BU31" s="67">
        <f t="shared" si="10"/>
        <v>62.068965517241381</v>
      </c>
      <c r="BV31" s="67">
        <f t="shared" si="11"/>
        <v>75.862068965517253</v>
      </c>
      <c r="BW31" s="9">
        <f t="shared" si="12"/>
        <v>0</v>
      </c>
      <c r="BX31" s="9">
        <f t="shared" si="13"/>
        <v>0</v>
      </c>
      <c r="BY31" s="9">
        <f t="shared" si="14"/>
        <v>0</v>
      </c>
      <c r="BZ31" s="68">
        <f t="shared" si="15"/>
        <v>0</v>
      </c>
      <c r="CA31" s="68">
        <f t="shared" si="16"/>
        <v>0</v>
      </c>
      <c r="CB31" s="68">
        <f t="shared" si="17"/>
        <v>0</v>
      </c>
    </row>
    <row r="32" spans="1:80" ht="20.25" customHeight="1" x14ac:dyDescent="0.2">
      <c r="A32" s="85">
        <v>39060</v>
      </c>
      <c r="B32" s="86" t="s">
        <v>1226</v>
      </c>
      <c r="C32" s="9" t="s">
        <v>921</v>
      </c>
      <c r="D32" s="9" t="s">
        <v>200</v>
      </c>
      <c r="E32" s="9">
        <v>11</v>
      </c>
      <c r="F32" s="9">
        <v>12.44</v>
      </c>
      <c r="G32" s="9">
        <v>10.51</v>
      </c>
      <c r="H32" s="9">
        <v>25</v>
      </c>
      <c r="I32" s="9">
        <v>45</v>
      </c>
      <c r="J32" s="34">
        <v>213.04900000000001</v>
      </c>
      <c r="K32" s="34">
        <v>564.98099999999999</v>
      </c>
      <c r="L32" s="33">
        <v>1</v>
      </c>
      <c r="M32" s="33" t="s">
        <v>1152</v>
      </c>
      <c r="N32" s="40" t="s">
        <v>1180</v>
      </c>
      <c r="O32" s="58">
        <v>10</v>
      </c>
      <c r="P32" s="41">
        <v>27</v>
      </c>
      <c r="Q32" s="41">
        <v>0.48</v>
      </c>
      <c r="R32" s="41">
        <v>0.38</v>
      </c>
      <c r="S32" s="41">
        <v>24</v>
      </c>
      <c r="T32" s="41">
        <v>80</v>
      </c>
      <c r="AB32" s="47"/>
      <c r="AI32" s="50" t="s">
        <v>1194</v>
      </c>
      <c r="AJ32" s="51">
        <v>1</v>
      </c>
      <c r="AK32" s="51">
        <v>144</v>
      </c>
      <c r="AL32" s="51">
        <v>374</v>
      </c>
      <c r="AM32" s="51">
        <v>19</v>
      </c>
      <c r="AN32" s="51">
        <v>36</v>
      </c>
      <c r="AO32" s="51">
        <v>0.8</v>
      </c>
      <c r="AP32" s="51">
        <v>0.9</v>
      </c>
      <c r="AQ32" s="51">
        <v>1.1000000000000001</v>
      </c>
      <c r="AR32" s="53" t="s">
        <v>1185</v>
      </c>
      <c r="AS32" s="54">
        <v>2</v>
      </c>
      <c r="AT32" s="54">
        <v>74</v>
      </c>
      <c r="AU32" s="54">
        <v>192</v>
      </c>
      <c r="AV32" s="54">
        <v>16</v>
      </c>
      <c r="AW32" s="54">
        <v>33</v>
      </c>
      <c r="AX32" s="54">
        <v>0.8</v>
      </c>
      <c r="AY32" s="54">
        <v>0.85</v>
      </c>
      <c r="AZ32" s="54">
        <v>1</v>
      </c>
      <c r="BJ32" s="34">
        <f t="shared" si="0"/>
        <v>23.222000000000001</v>
      </c>
      <c r="BK32" s="9">
        <f t="shared" si="1"/>
        <v>27</v>
      </c>
      <c r="BL32" s="34">
        <f t="shared" si="2"/>
        <v>63.551405676309813</v>
      </c>
      <c r="BM32" s="34">
        <f>BL32*(附件!$C$49/(I32*附件!$C$48))</f>
        <v>2353.7557657892526</v>
      </c>
      <c r="BN32" s="34">
        <f t="shared" si="3"/>
        <v>101.35887373134322</v>
      </c>
      <c r="BO32" s="34">
        <f t="shared" si="4"/>
        <v>0</v>
      </c>
      <c r="BP32" s="65">
        <f t="shared" si="5"/>
        <v>101.35887373134322</v>
      </c>
      <c r="BQ32" s="9">
        <f t="shared" si="6"/>
        <v>606.40000000000009</v>
      </c>
      <c r="BR32" s="9">
        <f t="shared" si="7"/>
        <v>663</v>
      </c>
      <c r="BS32" s="9">
        <f t="shared" si="8"/>
        <v>795.40000000000009</v>
      </c>
      <c r="BT32" s="67">
        <f t="shared" si="9"/>
        <v>57.697431018078028</v>
      </c>
      <c r="BU32" s="67">
        <f t="shared" si="10"/>
        <v>63.082778306374884</v>
      </c>
      <c r="BV32" s="67">
        <f t="shared" si="11"/>
        <v>75.680304471931507</v>
      </c>
      <c r="BW32" s="9">
        <f t="shared" si="12"/>
        <v>0</v>
      </c>
      <c r="BX32" s="9">
        <f t="shared" si="13"/>
        <v>0</v>
      </c>
      <c r="BY32" s="9">
        <f t="shared" si="14"/>
        <v>0</v>
      </c>
      <c r="BZ32" s="68">
        <f t="shared" si="15"/>
        <v>0</v>
      </c>
      <c r="CA32" s="68">
        <f t="shared" si="16"/>
        <v>0</v>
      </c>
      <c r="CB32" s="68">
        <f t="shared" si="17"/>
        <v>0</v>
      </c>
    </row>
    <row r="33" spans="1:80" ht="20.25" customHeight="1" x14ac:dyDescent="0.2">
      <c r="A33" s="85">
        <v>27100</v>
      </c>
      <c r="B33" s="86" t="s">
        <v>1276</v>
      </c>
      <c r="C33" s="9" t="s">
        <v>923</v>
      </c>
      <c r="D33" s="9" t="s">
        <v>196</v>
      </c>
      <c r="E33" s="9">
        <v>13</v>
      </c>
      <c r="F33" s="9">
        <v>12.46</v>
      </c>
      <c r="G33" s="9">
        <v>10.6</v>
      </c>
      <c r="H33" s="9">
        <v>45</v>
      </c>
      <c r="I33" s="9">
        <v>53</v>
      </c>
      <c r="J33" s="34">
        <v>233.947</v>
      </c>
      <c r="K33" s="34">
        <v>584.80799999999999</v>
      </c>
      <c r="L33" s="33">
        <v>10</v>
      </c>
      <c r="M33" s="33" t="s">
        <v>1146</v>
      </c>
      <c r="N33" s="40" t="s">
        <v>1197</v>
      </c>
      <c r="O33" s="58">
        <v>33</v>
      </c>
      <c r="P33" s="41">
        <v>80</v>
      </c>
      <c r="Q33" s="41">
        <v>1.1200000000000001</v>
      </c>
      <c r="R33" s="41">
        <v>0.9</v>
      </c>
      <c r="S33" s="41">
        <v>36</v>
      </c>
      <c r="T33" s="41">
        <v>80</v>
      </c>
      <c r="AI33" s="50" t="s">
        <v>1171</v>
      </c>
      <c r="AJ33" s="51">
        <v>2</v>
      </c>
      <c r="AK33" s="51">
        <v>144</v>
      </c>
      <c r="AL33" s="51">
        <v>360</v>
      </c>
      <c r="AM33" s="51">
        <v>19</v>
      </c>
      <c r="AN33" s="51">
        <v>36</v>
      </c>
      <c r="AO33" s="51">
        <v>0.8</v>
      </c>
      <c r="AP33" s="51">
        <v>0.9</v>
      </c>
      <c r="AQ33" s="51">
        <v>1.1000000000000001</v>
      </c>
      <c r="BJ33" s="34">
        <f t="shared" si="0"/>
        <v>23.42</v>
      </c>
      <c r="BK33" s="9">
        <f t="shared" si="1"/>
        <v>80</v>
      </c>
      <c r="BL33" s="34">
        <f t="shared" si="2"/>
        <v>97.372899112029515</v>
      </c>
      <c r="BM33" s="34">
        <f>BL33*(附件!$C$49/(I33*附件!$C$48))</f>
        <v>3062.0408525795447</v>
      </c>
      <c r="BN33" s="34">
        <f t="shared" si="3"/>
        <v>130.74469908537765</v>
      </c>
      <c r="BO33" s="34">
        <f t="shared" si="4"/>
        <v>288.87177854524009</v>
      </c>
      <c r="BP33" s="65">
        <f t="shared" si="5"/>
        <v>419.61647763061774</v>
      </c>
      <c r="BQ33" s="9">
        <f t="shared" si="6"/>
        <v>576</v>
      </c>
      <c r="BR33" s="9">
        <f t="shared" si="7"/>
        <v>648</v>
      </c>
      <c r="BS33" s="9">
        <f t="shared" si="8"/>
        <v>792.00000000000011</v>
      </c>
      <c r="BT33" s="67">
        <f t="shared" si="9"/>
        <v>54.339622641509436</v>
      </c>
      <c r="BU33" s="67">
        <f t="shared" si="10"/>
        <v>61.132075471698116</v>
      </c>
      <c r="BV33" s="67">
        <f t="shared" si="11"/>
        <v>74.716981132075489</v>
      </c>
      <c r="BW33" s="9">
        <f t="shared" si="12"/>
        <v>0</v>
      </c>
      <c r="BX33" s="9">
        <f t="shared" si="13"/>
        <v>0</v>
      </c>
      <c r="BY33" s="9">
        <f t="shared" si="14"/>
        <v>0</v>
      </c>
      <c r="BZ33" s="68">
        <f t="shared" si="15"/>
        <v>0</v>
      </c>
      <c r="CA33" s="68">
        <f t="shared" si="16"/>
        <v>0</v>
      </c>
      <c r="CB33" s="68">
        <f t="shared" si="17"/>
        <v>0</v>
      </c>
    </row>
    <row r="34" spans="1:80" ht="20.25" customHeight="1" x14ac:dyDescent="0.2">
      <c r="A34" s="85">
        <v>27300</v>
      </c>
      <c r="B34" s="86" t="s">
        <v>1274</v>
      </c>
      <c r="C34" s="9" t="s">
        <v>923</v>
      </c>
      <c r="D34" s="9" t="s">
        <v>196</v>
      </c>
      <c r="E34" s="9">
        <v>13</v>
      </c>
      <c r="F34" s="9">
        <v>13.18</v>
      </c>
      <c r="G34" s="9">
        <v>10.61</v>
      </c>
      <c r="H34" s="9">
        <v>45</v>
      </c>
      <c r="I34" s="9">
        <v>52</v>
      </c>
      <c r="J34" s="34">
        <v>238.755</v>
      </c>
      <c r="K34" s="34">
        <v>596.447</v>
      </c>
      <c r="L34" s="33">
        <v>10</v>
      </c>
      <c r="M34" s="33" t="s">
        <v>1146</v>
      </c>
      <c r="N34" s="40" t="s">
        <v>1197</v>
      </c>
      <c r="O34" s="58">
        <v>36</v>
      </c>
      <c r="P34" s="41">
        <v>86</v>
      </c>
      <c r="Q34" s="41">
        <v>1.06</v>
      </c>
      <c r="R34" s="41">
        <v>0.85</v>
      </c>
      <c r="S34" s="41">
        <v>36</v>
      </c>
      <c r="T34" s="41">
        <v>80</v>
      </c>
      <c r="AB34" s="48"/>
      <c r="AI34" s="50" t="s">
        <v>1171</v>
      </c>
      <c r="AJ34" s="51">
        <v>2</v>
      </c>
      <c r="AK34" s="51">
        <v>144</v>
      </c>
      <c r="AL34" s="51">
        <v>360</v>
      </c>
      <c r="AM34" s="51">
        <v>19</v>
      </c>
      <c r="AN34" s="51">
        <v>36</v>
      </c>
      <c r="AO34" s="51">
        <v>0.8</v>
      </c>
      <c r="AP34" s="51">
        <v>0.9</v>
      </c>
      <c r="AQ34" s="51">
        <v>1.1000000000000001</v>
      </c>
      <c r="BJ34" s="34">
        <f t="shared" si="0"/>
        <v>23.442000000000004</v>
      </c>
      <c r="BK34" s="9">
        <f t="shared" si="1"/>
        <v>86</v>
      </c>
      <c r="BL34" s="34">
        <f t="shared" si="2"/>
        <v>110.8332704598689</v>
      </c>
      <c r="BM34" s="34">
        <f>BL34*(附件!$C$49/(I34*附件!$C$48))</f>
        <v>3552.3484121752854</v>
      </c>
      <c r="BN34" s="34">
        <f t="shared" si="3"/>
        <v>151.53777033424132</v>
      </c>
      <c r="BO34" s="34">
        <f t="shared" si="4"/>
        <v>334.81134893263766</v>
      </c>
      <c r="BP34" s="65">
        <f t="shared" si="5"/>
        <v>486.34911926687897</v>
      </c>
      <c r="BQ34" s="9">
        <f t="shared" si="6"/>
        <v>576</v>
      </c>
      <c r="BR34" s="9">
        <f t="shared" si="7"/>
        <v>648</v>
      </c>
      <c r="BS34" s="9">
        <f t="shared" si="8"/>
        <v>792.00000000000011</v>
      </c>
      <c r="BT34" s="67">
        <f t="shared" si="9"/>
        <v>54.288407163053726</v>
      </c>
      <c r="BU34" s="67">
        <f t="shared" si="10"/>
        <v>61.07445805843544</v>
      </c>
      <c r="BV34" s="67">
        <f t="shared" si="11"/>
        <v>74.64655984919888</v>
      </c>
      <c r="BW34" s="9">
        <f t="shared" si="12"/>
        <v>0</v>
      </c>
      <c r="BX34" s="9">
        <f t="shared" si="13"/>
        <v>0</v>
      </c>
      <c r="BY34" s="9">
        <f t="shared" si="14"/>
        <v>0</v>
      </c>
      <c r="BZ34" s="68">
        <f t="shared" si="15"/>
        <v>0</v>
      </c>
      <c r="CA34" s="68">
        <f t="shared" si="16"/>
        <v>0</v>
      </c>
      <c r="CB34" s="68">
        <f t="shared" si="17"/>
        <v>0</v>
      </c>
    </row>
    <row r="35" spans="1:80" ht="20.25" customHeight="1" x14ac:dyDescent="0.2">
      <c r="A35" s="85">
        <v>17200</v>
      </c>
      <c r="B35" s="86" t="s">
        <v>208</v>
      </c>
      <c r="C35" s="9" t="s">
        <v>921</v>
      </c>
      <c r="D35" s="9" t="s">
        <v>196</v>
      </c>
      <c r="E35" s="9">
        <v>11</v>
      </c>
      <c r="F35" s="9">
        <v>12.61</v>
      </c>
      <c r="G35" s="9">
        <v>11.03</v>
      </c>
      <c r="H35" s="9">
        <v>25</v>
      </c>
      <c r="I35" s="9">
        <v>48</v>
      </c>
      <c r="J35" s="34">
        <v>224.68799999999999</v>
      </c>
      <c r="K35" s="34">
        <v>596.56600000000003</v>
      </c>
      <c r="L35" s="33">
        <v>10</v>
      </c>
      <c r="M35" s="33" t="s">
        <v>1147</v>
      </c>
      <c r="N35" s="40" t="s">
        <v>1170</v>
      </c>
      <c r="O35" s="58">
        <v>27</v>
      </c>
      <c r="P35" s="41">
        <v>72</v>
      </c>
      <c r="Q35" s="41">
        <v>1.02</v>
      </c>
      <c r="R35" s="41">
        <v>0.81</v>
      </c>
      <c r="S35" s="41">
        <v>30</v>
      </c>
      <c r="T35" s="41">
        <v>180</v>
      </c>
      <c r="AB35" s="47"/>
      <c r="AI35" s="50" t="s">
        <v>1171</v>
      </c>
      <c r="AJ35" s="51">
        <v>2</v>
      </c>
      <c r="AK35" s="51">
        <v>144</v>
      </c>
      <c r="AL35" s="51">
        <v>374</v>
      </c>
      <c r="AM35" s="51">
        <v>19</v>
      </c>
      <c r="AN35" s="51">
        <v>36</v>
      </c>
      <c r="AO35" s="51">
        <v>0.8</v>
      </c>
      <c r="AP35" s="51">
        <v>0.9</v>
      </c>
      <c r="AQ35" s="51">
        <v>1.1000000000000001</v>
      </c>
      <c r="BJ35" s="34">
        <f t="shared" ref="BJ35:BJ66" si="18">2.2*G35+0.1</f>
        <v>24.366000000000003</v>
      </c>
      <c r="BK35" s="9">
        <f t="shared" ref="BK35:BK66" si="19">P35+W35+AD35</f>
        <v>72</v>
      </c>
      <c r="BL35" s="34">
        <f t="shared" ref="BL35:BL66" si="20">(IFERROR(P35/R35*(S35/30)^0.5,0)+IFERROR(W35/Y35*(Z35/30)^0.5,0)+IFERROR(AD35/AF35*(AG35/30)^0.5,0))</f>
        <v>88.888888888888886</v>
      </c>
      <c r="BM35" s="34">
        <f>BL35*(附件!$C$49/(I35*附件!$C$48))</f>
        <v>3086.4197530864203</v>
      </c>
      <c r="BN35" s="34">
        <f t="shared" ref="BN35:BN66" si="21">BM35/BJ35</f>
        <v>126.66911898081014</v>
      </c>
      <c r="BO35" s="34">
        <f t="shared" ref="BO35:BO66" si="22">IF(OR(D35="战斗机",ISNUMBER(FIND("飞龙T0",B35))),BM35/G35,0)</f>
        <v>279.82046718825211</v>
      </c>
      <c r="BP35" s="65">
        <f t="shared" ref="BP35:BP66" si="23">BN35+BO35</f>
        <v>406.48958616906225</v>
      </c>
      <c r="BQ35" s="9">
        <f t="shared" ref="BQ35:BQ66" si="24">AJ35*AL35*AO35+AS35*AU35*AX35</f>
        <v>598.4</v>
      </c>
      <c r="BR35" s="9">
        <f t="shared" ref="BR35:BR66" si="25">AJ35*AL35*AP35+AS35*AU35*AY35</f>
        <v>673.2</v>
      </c>
      <c r="BS35" s="9">
        <f t="shared" ref="BS35:BS66" si="26">AJ35*AL35*AQ35+AS35*AU35*AZ35</f>
        <v>822.80000000000007</v>
      </c>
      <c r="BT35" s="67">
        <f t="shared" ref="BT35:BT66" si="27">BQ35/G35</f>
        <v>54.252039891205804</v>
      </c>
      <c r="BU35" s="67">
        <f t="shared" ref="BU35:BU66" si="28">BR35/G35</f>
        <v>61.033544877606538</v>
      </c>
      <c r="BV35" s="67">
        <f t="shared" ref="BV35:BV66" si="29">BS35/G35</f>
        <v>74.596554850407983</v>
      </c>
      <c r="BW35" s="9">
        <f t="shared" ref="BW35:BW66" si="30">$BC35*$BE35*BG35</f>
        <v>0</v>
      </c>
      <c r="BX35" s="9">
        <f t="shared" ref="BX35:BX66" si="31">$BC35*$BE35*BH35</f>
        <v>0</v>
      </c>
      <c r="BY35" s="9">
        <f t="shared" ref="BY35:BY66" si="32">$BC35*$BE35*BI35</f>
        <v>0</v>
      </c>
      <c r="BZ35" s="68">
        <f t="shared" ref="BZ35:BZ66" si="33">BW35/$G35</f>
        <v>0</v>
      </c>
      <c r="CA35" s="68">
        <f t="shared" ref="CA35:CA66" si="34">BX35/$G35</f>
        <v>0</v>
      </c>
      <c r="CB35" s="68">
        <f t="shared" ref="CB35:CB66" si="35">BY35/$G35</f>
        <v>0</v>
      </c>
    </row>
    <row r="36" spans="1:80" ht="20.25" customHeight="1" x14ac:dyDescent="0.2">
      <c r="A36" s="85">
        <v>37400</v>
      </c>
      <c r="B36" s="86" t="s">
        <v>1205</v>
      </c>
      <c r="C36" s="9" t="s">
        <v>923</v>
      </c>
      <c r="D36" s="9" t="s">
        <v>196</v>
      </c>
      <c r="E36" s="9">
        <v>13</v>
      </c>
      <c r="F36" s="9">
        <v>12.64</v>
      </c>
      <c r="G36" s="9">
        <v>10.71</v>
      </c>
      <c r="H36" s="9">
        <v>45</v>
      </c>
      <c r="I36" s="9">
        <v>60</v>
      </c>
      <c r="J36" s="34">
        <v>200.101</v>
      </c>
      <c r="K36" s="34">
        <v>500.19299999999998</v>
      </c>
      <c r="L36" s="33">
        <v>10</v>
      </c>
      <c r="M36" s="33" t="s">
        <v>1152</v>
      </c>
      <c r="N36" s="40" t="s">
        <v>1173</v>
      </c>
      <c r="O36" s="58">
        <v>35</v>
      </c>
      <c r="P36" s="41">
        <v>85</v>
      </c>
      <c r="Q36" s="41">
        <v>1.1200000000000001</v>
      </c>
      <c r="R36" s="41">
        <v>0.9</v>
      </c>
      <c r="S36" s="41">
        <v>36</v>
      </c>
      <c r="T36" s="41">
        <v>80</v>
      </c>
      <c r="U36" s="45" t="s">
        <v>1204</v>
      </c>
      <c r="V36" s="46">
        <v>15</v>
      </c>
      <c r="W36" s="46">
        <v>27</v>
      </c>
      <c r="X36" s="46">
        <v>0.59</v>
      </c>
      <c r="Y36" s="46">
        <v>0.47</v>
      </c>
      <c r="Z36" s="46">
        <v>30</v>
      </c>
      <c r="AA36" s="46">
        <v>80</v>
      </c>
      <c r="AB36" s="48"/>
      <c r="AI36" s="50" t="s">
        <v>1171</v>
      </c>
      <c r="AJ36" s="51">
        <v>2</v>
      </c>
      <c r="AK36" s="51">
        <v>144</v>
      </c>
      <c r="AL36" s="51">
        <v>360</v>
      </c>
      <c r="AM36" s="51">
        <v>19</v>
      </c>
      <c r="AN36" s="51">
        <v>36</v>
      </c>
      <c r="AO36" s="51">
        <v>0.8</v>
      </c>
      <c r="AP36" s="51">
        <v>0.9</v>
      </c>
      <c r="AQ36" s="51">
        <v>1.1000000000000001</v>
      </c>
      <c r="BJ36" s="34">
        <f t="shared" si="18"/>
        <v>23.662000000000006</v>
      </c>
      <c r="BK36" s="9">
        <f t="shared" si="19"/>
        <v>112</v>
      </c>
      <c r="BL36" s="34">
        <f t="shared" si="20"/>
        <v>160.90551381716966</v>
      </c>
      <c r="BM36" s="34">
        <f>BL36*(附件!$C$49/(I36*附件!$C$48))</f>
        <v>4469.5976060324911</v>
      </c>
      <c r="BN36" s="34">
        <f t="shared" si="21"/>
        <v>188.893483476988</v>
      </c>
      <c r="BO36" s="34">
        <f t="shared" si="22"/>
        <v>417.32937497969101</v>
      </c>
      <c r="BP36" s="65">
        <f t="shared" si="23"/>
        <v>606.22285845667898</v>
      </c>
      <c r="BQ36" s="9">
        <f t="shared" si="24"/>
        <v>576</v>
      </c>
      <c r="BR36" s="9">
        <f t="shared" si="25"/>
        <v>648</v>
      </c>
      <c r="BS36" s="9">
        <f t="shared" si="26"/>
        <v>792.00000000000011</v>
      </c>
      <c r="BT36" s="67">
        <f t="shared" si="27"/>
        <v>53.78151260504201</v>
      </c>
      <c r="BU36" s="67">
        <f t="shared" si="28"/>
        <v>60.504201680672267</v>
      </c>
      <c r="BV36" s="67">
        <f t="shared" si="29"/>
        <v>73.94957983193278</v>
      </c>
      <c r="BW36" s="9">
        <f t="shared" si="30"/>
        <v>0</v>
      </c>
      <c r="BX36" s="9">
        <f t="shared" si="31"/>
        <v>0</v>
      </c>
      <c r="BY36" s="9">
        <f t="shared" si="32"/>
        <v>0</v>
      </c>
      <c r="BZ36" s="68">
        <f t="shared" si="33"/>
        <v>0</v>
      </c>
      <c r="CA36" s="68">
        <f t="shared" si="34"/>
        <v>0</v>
      </c>
      <c r="CB36" s="68">
        <f t="shared" si="35"/>
        <v>0</v>
      </c>
    </row>
    <row r="37" spans="1:80" ht="20.25" customHeight="1" x14ac:dyDescent="0.2">
      <c r="A37" s="85">
        <v>39320</v>
      </c>
      <c r="B37" s="86" t="s">
        <v>1278</v>
      </c>
      <c r="C37" s="9" t="s">
        <v>923</v>
      </c>
      <c r="D37" s="9" t="s">
        <v>200</v>
      </c>
      <c r="E37" s="9">
        <v>13</v>
      </c>
      <c r="F37" s="9">
        <v>15.36</v>
      </c>
      <c r="G37" s="9">
        <v>12.97</v>
      </c>
      <c r="H37" s="9">
        <v>45</v>
      </c>
      <c r="I37" s="9">
        <v>48</v>
      </c>
      <c r="J37" s="34">
        <v>232.995</v>
      </c>
      <c r="K37" s="34">
        <v>686.46500000000003</v>
      </c>
      <c r="L37" s="33">
        <v>1</v>
      </c>
      <c r="M37" s="33" t="s">
        <v>1152</v>
      </c>
      <c r="N37" s="40" t="s">
        <v>1180</v>
      </c>
      <c r="O37" s="58">
        <v>10</v>
      </c>
      <c r="P37" s="41">
        <v>31</v>
      </c>
      <c r="Q37" s="41">
        <v>0.48</v>
      </c>
      <c r="R37" s="41">
        <v>0.38</v>
      </c>
      <c r="S37" s="41">
        <v>24</v>
      </c>
      <c r="T37" s="41">
        <v>80</v>
      </c>
      <c r="AB37" s="47"/>
      <c r="AI37" s="50" t="s">
        <v>1178</v>
      </c>
      <c r="AJ37" s="51">
        <v>1</v>
      </c>
      <c r="AK37" s="51">
        <v>161</v>
      </c>
      <c r="AL37" s="51">
        <v>474</v>
      </c>
      <c r="AM37" s="51">
        <v>22</v>
      </c>
      <c r="AN37" s="51">
        <v>40</v>
      </c>
      <c r="AO37" s="51">
        <v>0.8</v>
      </c>
      <c r="AP37" s="51">
        <v>0.95</v>
      </c>
      <c r="AQ37" s="51">
        <v>1.1499999999999999</v>
      </c>
      <c r="AR37" s="53" t="s">
        <v>1185</v>
      </c>
      <c r="AS37" s="54">
        <v>2</v>
      </c>
      <c r="AT37" s="54">
        <v>69</v>
      </c>
      <c r="AU37" s="54">
        <v>204</v>
      </c>
      <c r="AV37" s="54">
        <v>16</v>
      </c>
      <c r="AW37" s="54">
        <v>33</v>
      </c>
      <c r="AX37" s="54">
        <v>0.8</v>
      </c>
      <c r="AY37" s="54">
        <v>0.85</v>
      </c>
      <c r="AZ37" s="54">
        <v>1</v>
      </c>
      <c r="BJ37" s="34">
        <f t="shared" si="18"/>
        <v>28.634000000000004</v>
      </c>
      <c r="BK37" s="9">
        <f t="shared" si="19"/>
        <v>31</v>
      </c>
      <c r="BL37" s="34">
        <f t="shared" si="20"/>
        <v>72.966428739466821</v>
      </c>
      <c r="BM37" s="34">
        <f>BL37*(附件!$C$49/(I37*附件!$C$48))</f>
        <v>2533.5565534537095</v>
      </c>
      <c r="BN37" s="34">
        <f t="shared" si="21"/>
        <v>88.48070662337463</v>
      </c>
      <c r="BO37" s="34">
        <f t="shared" si="22"/>
        <v>0</v>
      </c>
      <c r="BP37" s="65">
        <f t="shared" si="23"/>
        <v>88.48070662337463</v>
      </c>
      <c r="BQ37" s="9">
        <f t="shared" si="24"/>
        <v>705.60000000000014</v>
      </c>
      <c r="BR37" s="9">
        <f t="shared" si="25"/>
        <v>797.09999999999991</v>
      </c>
      <c r="BS37" s="9">
        <f t="shared" si="26"/>
        <v>953.09999999999991</v>
      </c>
      <c r="BT37" s="67">
        <f t="shared" si="27"/>
        <v>54.402467232074024</v>
      </c>
      <c r="BU37" s="67">
        <f t="shared" si="28"/>
        <v>61.45720894371626</v>
      </c>
      <c r="BV37" s="67">
        <f t="shared" si="29"/>
        <v>73.48496530454895</v>
      </c>
      <c r="BW37" s="9">
        <f t="shared" si="30"/>
        <v>0</v>
      </c>
      <c r="BX37" s="9">
        <f t="shared" si="31"/>
        <v>0</v>
      </c>
      <c r="BY37" s="9">
        <f t="shared" si="32"/>
        <v>0</v>
      </c>
      <c r="BZ37" s="68">
        <f t="shared" si="33"/>
        <v>0</v>
      </c>
      <c r="CA37" s="68">
        <f t="shared" si="34"/>
        <v>0</v>
      </c>
      <c r="CB37" s="68">
        <f t="shared" si="35"/>
        <v>0</v>
      </c>
    </row>
    <row r="38" spans="1:80" ht="20.25" customHeight="1" x14ac:dyDescent="0.2">
      <c r="A38" s="85">
        <v>19100</v>
      </c>
      <c r="B38" s="86" t="s">
        <v>218</v>
      </c>
      <c r="C38" s="9" t="s">
        <v>916</v>
      </c>
      <c r="D38" s="9" t="s">
        <v>200</v>
      </c>
      <c r="E38" s="9">
        <v>6</v>
      </c>
      <c r="F38" s="9">
        <v>14.03</v>
      </c>
      <c r="G38" s="9">
        <v>12.89</v>
      </c>
      <c r="H38" s="9">
        <v>12</v>
      </c>
      <c r="I38" s="9">
        <v>45</v>
      </c>
      <c r="J38" s="34">
        <v>213.88200000000001</v>
      </c>
      <c r="K38" s="34">
        <v>407.27100000000002</v>
      </c>
      <c r="L38" s="33">
        <v>0.9</v>
      </c>
      <c r="M38" s="33" t="s">
        <v>1147</v>
      </c>
      <c r="N38" s="40" t="s">
        <v>1206</v>
      </c>
      <c r="O38" s="58">
        <v>12</v>
      </c>
      <c r="P38" s="41">
        <v>20</v>
      </c>
      <c r="Q38" s="41">
        <v>0.59</v>
      </c>
      <c r="R38" s="41">
        <v>0.51</v>
      </c>
      <c r="S38" s="41">
        <v>30</v>
      </c>
      <c r="T38" s="41">
        <v>180</v>
      </c>
      <c r="AB38" s="47"/>
      <c r="AI38" s="50" t="s">
        <v>1184</v>
      </c>
      <c r="AJ38" s="51">
        <v>1</v>
      </c>
      <c r="AK38" s="51">
        <v>167</v>
      </c>
      <c r="AL38" s="51">
        <v>315</v>
      </c>
      <c r="AM38" s="51">
        <v>28</v>
      </c>
      <c r="AN38" s="51">
        <v>42</v>
      </c>
      <c r="AO38" s="51">
        <v>0.7</v>
      </c>
      <c r="AP38" s="51">
        <v>1.05</v>
      </c>
      <c r="AQ38" s="51">
        <v>1.25</v>
      </c>
      <c r="AR38" s="53" t="s">
        <v>1171</v>
      </c>
      <c r="AS38" s="54">
        <v>2</v>
      </c>
      <c r="AT38" s="54">
        <v>132</v>
      </c>
      <c r="AU38" s="54">
        <v>249</v>
      </c>
      <c r="AV38" s="54">
        <v>19</v>
      </c>
      <c r="AW38" s="54">
        <v>36</v>
      </c>
      <c r="AX38" s="54">
        <v>0.8</v>
      </c>
      <c r="AY38" s="54">
        <v>0.9</v>
      </c>
      <c r="AZ38" s="54">
        <v>1.1000000000000001</v>
      </c>
      <c r="BJ38" s="34">
        <f t="shared" si="18"/>
        <v>28.458000000000006</v>
      </c>
      <c r="BK38" s="9">
        <f t="shared" si="19"/>
        <v>20</v>
      </c>
      <c r="BL38" s="34">
        <f t="shared" si="20"/>
        <v>39.215686274509807</v>
      </c>
      <c r="BM38" s="34">
        <f>BL38*(附件!$C$49/(I38*附件!$C$48))</f>
        <v>1452.4328249818448</v>
      </c>
      <c r="BN38" s="34">
        <f t="shared" si="21"/>
        <v>51.037768816566327</v>
      </c>
      <c r="BO38" s="34">
        <f t="shared" si="22"/>
        <v>0</v>
      </c>
      <c r="BP38" s="65">
        <f t="shared" si="23"/>
        <v>51.037768816566327</v>
      </c>
      <c r="BQ38" s="9">
        <f t="shared" si="24"/>
        <v>618.90000000000009</v>
      </c>
      <c r="BR38" s="9">
        <f t="shared" si="25"/>
        <v>778.95</v>
      </c>
      <c r="BS38" s="9">
        <f t="shared" si="26"/>
        <v>941.55000000000007</v>
      </c>
      <c r="BT38" s="67">
        <f t="shared" si="27"/>
        <v>48.013964313421262</v>
      </c>
      <c r="BU38" s="67">
        <f t="shared" si="28"/>
        <v>60.430566330488752</v>
      </c>
      <c r="BV38" s="67">
        <f t="shared" si="29"/>
        <v>73.044996121024056</v>
      </c>
      <c r="BW38" s="9">
        <f t="shared" si="30"/>
        <v>0</v>
      </c>
      <c r="BX38" s="9">
        <f t="shared" si="31"/>
        <v>0</v>
      </c>
      <c r="BY38" s="9">
        <f t="shared" si="32"/>
        <v>0</v>
      </c>
      <c r="BZ38" s="68">
        <f t="shared" si="33"/>
        <v>0</v>
      </c>
      <c r="CA38" s="68">
        <f t="shared" si="34"/>
        <v>0</v>
      </c>
      <c r="CB38" s="68">
        <f t="shared" si="35"/>
        <v>0</v>
      </c>
    </row>
    <row r="39" spans="1:80" ht="20.25" customHeight="1" x14ac:dyDescent="0.2">
      <c r="A39" s="85">
        <v>39060</v>
      </c>
      <c r="B39" s="86" t="s">
        <v>1227</v>
      </c>
      <c r="C39" s="9" t="s">
        <v>921</v>
      </c>
      <c r="D39" s="9" t="s">
        <v>200</v>
      </c>
      <c r="E39" s="9">
        <v>11</v>
      </c>
      <c r="F39" s="9">
        <v>12.44</v>
      </c>
      <c r="G39" s="9">
        <v>10.51</v>
      </c>
      <c r="H39" s="9">
        <v>25</v>
      </c>
      <c r="I39" s="9">
        <v>45</v>
      </c>
      <c r="J39" s="34">
        <v>213.04900000000001</v>
      </c>
      <c r="K39" s="34">
        <v>533.68200000000002</v>
      </c>
      <c r="L39" s="33">
        <v>1</v>
      </c>
      <c r="M39" s="33" t="s">
        <v>1152</v>
      </c>
      <c r="N39" s="40" t="s">
        <v>1180</v>
      </c>
      <c r="O39" s="58">
        <v>10</v>
      </c>
      <c r="P39" s="41">
        <v>26</v>
      </c>
      <c r="Q39" s="41">
        <v>0.48</v>
      </c>
      <c r="R39" s="41">
        <v>0.38</v>
      </c>
      <c r="S39" s="41">
        <v>24</v>
      </c>
      <c r="T39" s="41">
        <v>80</v>
      </c>
      <c r="AB39" s="47"/>
      <c r="AI39" s="50" t="s">
        <v>1194</v>
      </c>
      <c r="AJ39" s="51">
        <v>1</v>
      </c>
      <c r="AK39" s="51">
        <v>144</v>
      </c>
      <c r="AL39" s="51">
        <v>360</v>
      </c>
      <c r="AM39" s="51">
        <v>19</v>
      </c>
      <c r="AN39" s="51">
        <v>36</v>
      </c>
      <c r="AO39" s="51">
        <v>0.8</v>
      </c>
      <c r="AP39" s="51">
        <v>0.9</v>
      </c>
      <c r="AQ39" s="51">
        <v>1.1000000000000001</v>
      </c>
      <c r="AR39" s="53" t="s">
        <v>1185</v>
      </c>
      <c r="AS39" s="54">
        <v>2</v>
      </c>
      <c r="AT39" s="54">
        <v>74</v>
      </c>
      <c r="AU39" s="54">
        <v>185</v>
      </c>
      <c r="AV39" s="54">
        <v>16</v>
      </c>
      <c r="AW39" s="54">
        <v>33</v>
      </c>
      <c r="AX39" s="54">
        <v>0.8</v>
      </c>
      <c r="AY39" s="54">
        <v>0.85</v>
      </c>
      <c r="AZ39" s="54">
        <v>1</v>
      </c>
      <c r="BJ39" s="34">
        <f t="shared" si="18"/>
        <v>23.222000000000001</v>
      </c>
      <c r="BK39" s="9">
        <f t="shared" si="19"/>
        <v>26</v>
      </c>
      <c r="BL39" s="34">
        <f t="shared" si="20"/>
        <v>61.197649910520553</v>
      </c>
      <c r="BM39" s="34">
        <f>BL39*(附件!$C$49/(I39*附件!$C$48))</f>
        <v>2266.5796263155762</v>
      </c>
      <c r="BN39" s="34">
        <f t="shared" si="21"/>
        <v>97.604841370923097</v>
      </c>
      <c r="BO39" s="34">
        <f t="shared" si="22"/>
        <v>0</v>
      </c>
      <c r="BP39" s="65">
        <f t="shared" si="23"/>
        <v>97.604841370923097</v>
      </c>
      <c r="BQ39" s="9">
        <f t="shared" si="24"/>
        <v>584</v>
      </c>
      <c r="BR39" s="9">
        <f t="shared" si="25"/>
        <v>638.5</v>
      </c>
      <c r="BS39" s="9">
        <f t="shared" si="26"/>
        <v>766</v>
      </c>
      <c r="BT39" s="67">
        <f t="shared" si="27"/>
        <v>55.566127497621316</v>
      </c>
      <c r="BU39" s="67">
        <f t="shared" si="28"/>
        <v>60.751665080875355</v>
      </c>
      <c r="BV39" s="67">
        <f t="shared" si="29"/>
        <v>72.882968601332067</v>
      </c>
      <c r="BW39" s="9">
        <f t="shared" si="30"/>
        <v>0</v>
      </c>
      <c r="BX39" s="9">
        <f t="shared" si="31"/>
        <v>0</v>
      </c>
      <c r="BY39" s="9">
        <f t="shared" si="32"/>
        <v>0</v>
      </c>
      <c r="BZ39" s="68">
        <f t="shared" si="33"/>
        <v>0</v>
      </c>
      <c r="CA39" s="68">
        <f t="shared" si="34"/>
        <v>0</v>
      </c>
      <c r="CB39" s="68">
        <f t="shared" si="35"/>
        <v>0</v>
      </c>
    </row>
    <row r="40" spans="1:80" ht="20.25" customHeight="1" x14ac:dyDescent="0.2">
      <c r="A40" s="85">
        <v>17300</v>
      </c>
      <c r="B40" s="86" t="s">
        <v>1218</v>
      </c>
      <c r="C40" s="9" t="s">
        <v>923</v>
      </c>
      <c r="D40" s="9" t="s">
        <v>196</v>
      </c>
      <c r="E40" s="9">
        <v>13</v>
      </c>
      <c r="F40" s="9">
        <v>12.5</v>
      </c>
      <c r="G40" s="9">
        <v>10.9</v>
      </c>
      <c r="H40" s="9">
        <v>45</v>
      </c>
      <c r="I40" s="9">
        <v>50</v>
      </c>
      <c r="J40" s="34">
        <v>245.46700000000001</v>
      </c>
      <c r="K40" s="34">
        <v>613.846</v>
      </c>
      <c r="L40" s="33">
        <v>11</v>
      </c>
      <c r="M40" s="33" t="s">
        <v>1147</v>
      </c>
      <c r="N40" s="40" t="s">
        <v>1195</v>
      </c>
      <c r="O40" s="58">
        <v>22</v>
      </c>
      <c r="P40" s="41">
        <v>46</v>
      </c>
      <c r="Q40" s="41">
        <v>0.79</v>
      </c>
      <c r="R40" s="41">
        <v>0.63</v>
      </c>
      <c r="S40" s="41">
        <v>30</v>
      </c>
      <c r="T40" s="41">
        <v>180</v>
      </c>
      <c r="U40" s="45" t="s">
        <v>1202</v>
      </c>
      <c r="V40" s="46">
        <v>15</v>
      </c>
      <c r="W40" s="46">
        <v>40</v>
      </c>
      <c r="X40" s="46">
        <v>0.8</v>
      </c>
      <c r="Y40" s="46">
        <v>0.65</v>
      </c>
      <c r="Z40" s="46">
        <v>36</v>
      </c>
      <c r="AA40" s="46">
        <v>80</v>
      </c>
      <c r="AB40" s="47"/>
      <c r="AI40" s="50" t="s">
        <v>1171</v>
      </c>
      <c r="AJ40" s="51">
        <v>2</v>
      </c>
      <c r="AK40" s="51">
        <v>144</v>
      </c>
      <c r="AL40" s="51">
        <v>360</v>
      </c>
      <c r="AM40" s="51">
        <v>19</v>
      </c>
      <c r="AN40" s="51">
        <v>36</v>
      </c>
      <c r="AO40" s="51">
        <v>0.8</v>
      </c>
      <c r="AP40" s="51">
        <v>0.9</v>
      </c>
      <c r="AQ40" s="51">
        <v>1.1000000000000001</v>
      </c>
      <c r="BJ40" s="34">
        <f t="shared" si="18"/>
        <v>24.080000000000005</v>
      </c>
      <c r="BK40" s="9">
        <f t="shared" si="19"/>
        <v>86</v>
      </c>
      <c r="BL40" s="34">
        <f t="shared" si="20"/>
        <v>140.4278800934319</v>
      </c>
      <c r="BM40" s="34">
        <f>BL40*(附件!$C$49/(I40*附件!$C$48))</f>
        <v>4680.9293364477298</v>
      </c>
      <c r="BN40" s="34">
        <f t="shared" si="21"/>
        <v>194.39075317473956</v>
      </c>
      <c r="BO40" s="34">
        <f t="shared" si="22"/>
        <v>429.44305838969996</v>
      </c>
      <c r="BP40" s="65">
        <f t="shared" si="23"/>
        <v>623.83381156443954</v>
      </c>
      <c r="BQ40" s="9">
        <f t="shared" si="24"/>
        <v>576</v>
      </c>
      <c r="BR40" s="9">
        <f t="shared" si="25"/>
        <v>648</v>
      </c>
      <c r="BS40" s="9">
        <f t="shared" si="26"/>
        <v>792.00000000000011</v>
      </c>
      <c r="BT40" s="67">
        <f t="shared" si="27"/>
        <v>52.844036697247702</v>
      </c>
      <c r="BU40" s="67">
        <f t="shared" si="28"/>
        <v>59.449541284403665</v>
      </c>
      <c r="BV40" s="67">
        <f t="shared" si="29"/>
        <v>72.660550458715605</v>
      </c>
      <c r="BW40" s="9">
        <f t="shared" si="30"/>
        <v>0</v>
      </c>
      <c r="BX40" s="9">
        <f t="shared" si="31"/>
        <v>0</v>
      </c>
      <c r="BY40" s="9">
        <f t="shared" si="32"/>
        <v>0</v>
      </c>
      <c r="BZ40" s="68">
        <f t="shared" si="33"/>
        <v>0</v>
      </c>
      <c r="CA40" s="68">
        <f t="shared" si="34"/>
        <v>0</v>
      </c>
      <c r="CB40" s="68">
        <f t="shared" si="35"/>
        <v>0</v>
      </c>
    </row>
    <row r="41" spans="1:80" ht="20.25" customHeight="1" x14ac:dyDescent="0.2">
      <c r="A41" s="85">
        <v>17200</v>
      </c>
      <c r="B41" s="86" t="s">
        <v>1277</v>
      </c>
      <c r="C41" s="9" t="s">
        <v>921</v>
      </c>
      <c r="D41" s="9" t="s">
        <v>196</v>
      </c>
      <c r="E41" s="9">
        <v>11</v>
      </c>
      <c r="F41" s="9">
        <v>12.61</v>
      </c>
      <c r="G41" s="9">
        <v>11.03</v>
      </c>
      <c r="H41" s="9">
        <v>25</v>
      </c>
      <c r="I41" s="9">
        <v>48</v>
      </c>
      <c r="J41" s="34">
        <v>224.68799999999999</v>
      </c>
      <c r="K41" s="34">
        <v>562.83900000000006</v>
      </c>
      <c r="L41" s="33">
        <v>10</v>
      </c>
      <c r="M41" s="33" t="s">
        <v>1147</v>
      </c>
      <c r="N41" s="40" t="s">
        <v>1170</v>
      </c>
      <c r="O41" s="58">
        <v>27</v>
      </c>
      <c r="P41" s="41">
        <v>69</v>
      </c>
      <c r="Q41" s="41">
        <v>1.02</v>
      </c>
      <c r="R41" s="41">
        <v>0.81</v>
      </c>
      <c r="S41" s="41">
        <v>30</v>
      </c>
      <c r="T41" s="41">
        <v>180</v>
      </c>
      <c r="AB41" s="48"/>
      <c r="AI41" s="50" t="s">
        <v>1171</v>
      </c>
      <c r="AJ41" s="51">
        <v>2</v>
      </c>
      <c r="AK41" s="51">
        <v>144</v>
      </c>
      <c r="AL41" s="51">
        <v>360</v>
      </c>
      <c r="AM41" s="51">
        <v>19</v>
      </c>
      <c r="AN41" s="51">
        <v>36</v>
      </c>
      <c r="AO41" s="51">
        <v>0.8</v>
      </c>
      <c r="AP41" s="51">
        <v>0.9</v>
      </c>
      <c r="AQ41" s="51">
        <v>1.1000000000000001</v>
      </c>
      <c r="BJ41" s="34">
        <f t="shared" si="18"/>
        <v>24.366000000000003</v>
      </c>
      <c r="BK41" s="9">
        <f t="shared" si="19"/>
        <v>69</v>
      </c>
      <c r="BL41" s="34">
        <f t="shared" si="20"/>
        <v>85.185185185185176</v>
      </c>
      <c r="BM41" s="34">
        <f>BL41*(附件!$C$49/(I41*附件!$C$48))</f>
        <v>2957.8189300411523</v>
      </c>
      <c r="BN41" s="34">
        <f t="shared" si="21"/>
        <v>121.39123902327637</v>
      </c>
      <c r="BO41" s="34">
        <f t="shared" si="22"/>
        <v>268.16128105540821</v>
      </c>
      <c r="BP41" s="65">
        <f t="shared" si="23"/>
        <v>389.55252007868455</v>
      </c>
      <c r="BQ41" s="9">
        <f t="shared" si="24"/>
        <v>576</v>
      </c>
      <c r="BR41" s="9">
        <f t="shared" si="25"/>
        <v>648</v>
      </c>
      <c r="BS41" s="9">
        <f t="shared" si="26"/>
        <v>792.00000000000011</v>
      </c>
      <c r="BT41" s="67">
        <f t="shared" si="27"/>
        <v>52.221214868540351</v>
      </c>
      <c r="BU41" s="67">
        <f t="shared" si="28"/>
        <v>58.748866727107888</v>
      </c>
      <c r="BV41" s="67">
        <f t="shared" si="29"/>
        <v>71.804170444242985</v>
      </c>
      <c r="BW41" s="9">
        <f t="shared" si="30"/>
        <v>0</v>
      </c>
      <c r="BX41" s="9">
        <f t="shared" si="31"/>
        <v>0</v>
      </c>
      <c r="BY41" s="9">
        <f t="shared" si="32"/>
        <v>0</v>
      </c>
      <c r="BZ41" s="68">
        <f t="shared" si="33"/>
        <v>0</v>
      </c>
      <c r="CA41" s="68">
        <f t="shared" si="34"/>
        <v>0</v>
      </c>
      <c r="CB41" s="68">
        <f t="shared" si="35"/>
        <v>0</v>
      </c>
    </row>
    <row r="42" spans="1:80" ht="20.25" customHeight="1" x14ac:dyDescent="0.2">
      <c r="A42" s="85">
        <v>39000</v>
      </c>
      <c r="B42" s="86" t="s">
        <v>229</v>
      </c>
      <c r="C42" s="9" t="s">
        <v>921</v>
      </c>
      <c r="D42" s="9" t="s">
        <v>200</v>
      </c>
      <c r="E42" s="9">
        <v>11</v>
      </c>
      <c r="F42" s="9">
        <v>12.9</v>
      </c>
      <c r="G42" s="9">
        <v>10.91</v>
      </c>
      <c r="H42" s="9">
        <v>25</v>
      </c>
      <c r="I42" s="9">
        <v>45</v>
      </c>
      <c r="J42" s="34">
        <v>213.04900000000001</v>
      </c>
      <c r="K42" s="34">
        <v>564.98099999999999</v>
      </c>
      <c r="L42" s="33">
        <v>1</v>
      </c>
      <c r="M42" s="33" t="s">
        <v>1152</v>
      </c>
      <c r="N42" s="40" t="s">
        <v>1180</v>
      </c>
      <c r="O42" s="58">
        <v>10</v>
      </c>
      <c r="P42" s="41">
        <v>27</v>
      </c>
      <c r="Q42" s="41">
        <v>0.48</v>
      </c>
      <c r="R42" s="41">
        <v>0.38</v>
      </c>
      <c r="S42" s="41">
        <v>24</v>
      </c>
      <c r="T42" s="41">
        <v>80</v>
      </c>
      <c r="AI42" s="50" t="s">
        <v>1194</v>
      </c>
      <c r="AJ42" s="51">
        <v>1</v>
      </c>
      <c r="AK42" s="51">
        <v>144</v>
      </c>
      <c r="AL42" s="51">
        <v>374</v>
      </c>
      <c r="AM42" s="51">
        <v>19</v>
      </c>
      <c r="AN42" s="51">
        <v>36</v>
      </c>
      <c r="AO42" s="51">
        <v>0.8</v>
      </c>
      <c r="AP42" s="51">
        <v>0.9</v>
      </c>
      <c r="AQ42" s="51">
        <v>1.1000000000000001</v>
      </c>
      <c r="AR42" s="53" t="s">
        <v>1185</v>
      </c>
      <c r="AS42" s="54">
        <v>2</v>
      </c>
      <c r="AT42" s="54">
        <v>69</v>
      </c>
      <c r="AU42" s="54">
        <v>180</v>
      </c>
      <c r="AV42" s="54">
        <v>16</v>
      </c>
      <c r="AW42" s="54">
        <v>33</v>
      </c>
      <c r="AX42" s="54">
        <v>0.8</v>
      </c>
      <c r="AY42" s="54">
        <v>0.85</v>
      </c>
      <c r="AZ42" s="54">
        <v>1</v>
      </c>
      <c r="BJ42" s="34">
        <f t="shared" si="18"/>
        <v>24.102000000000004</v>
      </c>
      <c r="BK42" s="9">
        <f t="shared" si="19"/>
        <v>27</v>
      </c>
      <c r="BL42" s="34">
        <f t="shared" si="20"/>
        <v>63.551405676309813</v>
      </c>
      <c r="BM42" s="34">
        <f>BL42*(附件!$C$49/(I42*附件!$C$48))</f>
        <v>2353.7557657892526</v>
      </c>
      <c r="BN42" s="34">
        <f t="shared" si="21"/>
        <v>97.6581099406378</v>
      </c>
      <c r="BO42" s="34">
        <f t="shared" si="22"/>
        <v>0</v>
      </c>
      <c r="BP42" s="65">
        <f t="shared" si="23"/>
        <v>97.6581099406378</v>
      </c>
      <c r="BQ42" s="9">
        <f t="shared" si="24"/>
        <v>587.20000000000005</v>
      </c>
      <c r="BR42" s="9">
        <f t="shared" si="25"/>
        <v>642.6</v>
      </c>
      <c r="BS42" s="9">
        <f t="shared" si="26"/>
        <v>771.40000000000009</v>
      </c>
      <c r="BT42" s="67">
        <f t="shared" si="27"/>
        <v>53.822181484876261</v>
      </c>
      <c r="BU42" s="67">
        <f t="shared" si="28"/>
        <v>58.900091659028419</v>
      </c>
      <c r="BV42" s="67">
        <f t="shared" si="29"/>
        <v>70.705774518790108</v>
      </c>
      <c r="BW42" s="9">
        <f t="shared" si="30"/>
        <v>0</v>
      </c>
      <c r="BX42" s="9">
        <f t="shared" si="31"/>
        <v>0</v>
      </c>
      <c r="BY42" s="9">
        <f t="shared" si="32"/>
        <v>0</v>
      </c>
      <c r="BZ42" s="68">
        <f t="shared" si="33"/>
        <v>0</v>
      </c>
      <c r="CA42" s="68">
        <f t="shared" si="34"/>
        <v>0</v>
      </c>
      <c r="CB42" s="68">
        <f t="shared" si="35"/>
        <v>0</v>
      </c>
    </row>
    <row r="43" spans="1:80" ht="20.25" customHeight="1" x14ac:dyDescent="0.2">
      <c r="A43" s="85">
        <v>39100</v>
      </c>
      <c r="B43" s="86" t="s">
        <v>237</v>
      </c>
      <c r="C43" s="9" t="s">
        <v>921</v>
      </c>
      <c r="D43" s="9" t="s">
        <v>200</v>
      </c>
      <c r="E43" s="9">
        <v>10</v>
      </c>
      <c r="F43" s="9">
        <v>12.84</v>
      </c>
      <c r="G43" s="9">
        <v>10.71</v>
      </c>
      <c r="H43" s="9">
        <v>25</v>
      </c>
      <c r="I43" s="9">
        <v>48</v>
      </c>
      <c r="J43" s="34">
        <v>213.04900000000001</v>
      </c>
      <c r="K43" s="34">
        <v>533.68200000000002</v>
      </c>
      <c r="L43" s="33">
        <v>0.9</v>
      </c>
      <c r="M43" s="33" t="s">
        <v>1152</v>
      </c>
      <c r="N43" s="40" t="s">
        <v>1180</v>
      </c>
      <c r="O43" s="58">
        <v>9</v>
      </c>
      <c r="P43" s="41">
        <v>22</v>
      </c>
      <c r="Q43" s="41">
        <v>0.5</v>
      </c>
      <c r="R43" s="41">
        <v>0.4</v>
      </c>
      <c r="S43" s="41">
        <v>24</v>
      </c>
      <c r="T43" s="41">
        <v>80</v>
      </c>
      <c r="AB43" s="48"/>
      <c r="AI43" s="50" t="s">
        <v>1178</v>
      </c>
      <c r="AJ43" s="51">
        <v>1</v>
      </c>
      <c r="AK43" s="51">
        <v>149</v>
      </c>
      <c r="AL43" s="51">
        <v>369</v>
      </c>
      <c r="AM43" s="51">
        <v>22</v>
      </c>
      <c r="AN43" s="51">
        <v>40</v>
      </c>
      <c r="AO43" s="51">
        <v>0.8</v>
      </c>
      <c r="AP43" s="51">
        <v>0.95</v>
      </c>
      <c r="AQ43" s="51">
        <v>1.1499999999999999</v>
      </c>
      <c r="AR43" s="53" t="s">
        <v>1185</v>
      </c>
      <c r="AS43" s="54">
        <v>2</v>
      </c>
      <c r="AT43" s="54">
        <v>63</v>
      </c>
      <c r="AU43" s="54">
        <v>159</v>
      </c>
      <c r="AV43" s="54">
        <v>16</v>
      </c>
      <c r="AW43" s="54">
        <v>33</v>
      </c>
      <c r="AX43" s="54">
        <v>0.8</v>
      </c>
      <c r="AY43" s="54">
        <v>0.85</v>
      </c>
      <c r="AZ43" s="54">
        <v>1</v>
      </c>
      <c r="BJ43" s="34">
        <f t="shared" si="18"/>
        <v>23.662000000000006</v>
      </c>
      <c r="BK43" s="9">
        <f t="shared" si="19"/>
        <v>22</v>
      </c>
      <c r="BL43" s="34">
        <f t="shared" si="20"/>
        <v>49.193495504995369</v>
      </c>
      <c r="BM43" s="34">
        <f>BL43*(附件!$C$49/(I43*附件!$C$48))</f>
        <v>1708.1074828123394</v>
      </c>
      <c r="BN43" s="34">
        <f t="shared" si="21"/>
        <v>72.187789823866922</v>
      </c>
      <c r="BO43" s="34">
        <f t="shared" si="22"/>
        <v>0</v>
      </c>
      <c r="BP43" s="65">
        <f t="shared" si="23"/>
        <v>72.187789823866922</v>
      </c>
      <c r="BQ43" s="9">
        <f t="shared" si="24"/>
        <v>549.6</v>
      </c>
      <c r="BR43" s="9">
        <f t="shared" si="25"/>
        <v>620.85</v>
      </c>
      <c r="BS43" s="9">
        <f t="shared" si="26"/>
        <v>742.34999999999991</v>
      </c>
      <c r="BT43" s="67">
        <f t="shared" si="27"/>
        <v>51.316526610644253</v>
      </c>
      <c r="BU43" s="67">
        <f t="shared" si="28"/>
        <v>57.969187675070025</v>
      </c>
      <c r="BV43" s="67">
        <f t="shared" si="29"/>
        <v>69.313725490196063</v>
      </c>
      <c r="BW43" s="9">
        <f t="shared" si="30"/>
        <v>0</v>
      </c>
      <c r="BX43" s="9">
        <f t="shared" si="31"/>
        <v>0</v>
      </c>
      <c r="BY43" s="9">
        <f t="shared" si="32"/>
        <v>0</v>
      </c>
      <c r="BZ43" s="68">
        <f t="shared" si="33"/>
        <v>0</v>
      </c>
      <c r="CA43" s="68">
        <f t="shared" si="34"/>
        <v>0</v>
      </c>
      <c r="CB43" s="68">
        <f t="shared" si="35"/>
        <v>0</v>
      </c>
    </row>
    <row r="44" spans="1:80" ht="20.25" customHeight="1" x14ac:dyDescent="0.2">
      <c r="A44" s="85">
        <v>39000</v>
      </c>
      <c r="B44" s="86" t="s">
        <v>1243</v>
      </c>
      <c r="C44" s="9" t="s">
        <v>921</v>
      </c>
      <c r="D44" s="9" t="s">
        <v>200</v>
      </c>
      <c r="E44" s="9">
        <v>11</v>
      </c>
      <c r="F44" s="9">
        <v>12.9</v>
      </c>
      <c r="G44" s="9">
        <v>10.91</v>
      </c>
      <c r="H44" s="9">
        <v>25</v>
      </c>
      <c r="I44" s="9">
        <v>45</v>
      </c>
      <c r="J44" s="34">
        <v>213.04900000000001</v>
      </c>
      <c r="K44" s="34">
        <v>533.68200000000002</v>
      </c>
      <c r="L44" s="33">
        <v>1</v>
      </c>
      <c r="M44" s="33" t="s">
        <v>1152</v>
      </c>
      <c r="N44" s="40" t="s">
        <v>1180</v>
      </c>
      <c r="O44" s="58">
        <v>10</v>
      </c>
      <c r="P44" s="41">
        <v>26</v>
      </c>
      <c r="Q44" s="41">
        <v>0.48</v>
      </c>
      <c r="R44" s="41">
        <v>0.38</v>
      </c>
      <c r="S44" s="41">
        <v>24</v>
      </c>
      <c r="T44" s="41">
        <v>80</v>
      </c>
      <c r="AB44" s="48"/>
      <c r="AI44" s="50" t="s">
        <v>1194</v>
      </c>
      <c r="AJ44" s="51">
        <v>1</v>
      </c>
      <c r="AK44" s="51">
        <v>144</v>
      </c>
      <c r="AL44" s="51">
        <v>360</v>
      </c>
      <c r="AM44" s="51">
        <v>19</v>
      </c>
      <c r="AN44" s="51">
        <v>36</v>
      </c>
      <c r="AO44" s="51">
        <v>0.8</v>
      </c>
      <c r="AP44" s="51">
        <v>0.9</v>
      </c>
      <c r="AQ44" s="51">
        <v>1.1000000000000001</v>
      </c>
      <c r="AR44" s="53" t="s">
        <v>1185</v>
      </c>
      <c r="AS44" s="54">
        <v>2</v>
      </c>
      <c r="AT44" s="54">
        <v>69</v>
      </c>
      <c r="AU44" s="54">
        <v>173</v>
      </c>
      <c r="AV44" s="54">
        <v>16</v>
      </c>
      <c r="AW44" s="54">
        <v>33</v>
      </c>
      <c r="AX44" s="54">
        <v>0.8</v>
      </c>
      <c r="AY44" s="54">
        <v>0.85</v>
      </c>
      <c r="AZ44" s="54">
        <v>1</v>
      </c>
      <c r="BJ44" s="34">
        <f t="shared" si="18"/>
        <v>24.102000000000004</v>
      </c>
      <c r="BK44" s="9">
        <f t="shared" si="19"/>
        <v>26</v>
      </c>
      <c r="BL44" s="34">
        <f t="shared" si="20"/>
        <v>61.197649910520553</v>
      </c>
      <c r="BM44" s="34">
        <f>BL44*(附件!$C$49/(I44*附件!$C$48))</f>
        <v>2266.5796263155762</v>
      </c>
      <c r="BN44" s="34">
        <f t="shared" si="21"/>
        <v>94.041142905799347</v>
      </c>
      <c r="BO44" s="34">
        <f t="shared" si="22"/>
        <v>0</v>
      </c>
      <c r="BP44" s="65">
        <f t="shared" si="23"/>
        <v>94.041142905799347</v>
      </c>
      <c r="BQ44" s="9">
        <f t="shared" si="24"/>
        <v>564.79999999999995</v>
      </c>
      <c r="BR44" s="9">
        <f t="shared" si="25"/>
        <v>618.09999999999991</v>
      </c>
      <c r="BS44" s="9">
        <f t="shared" si="26"/>
        <v>742</v>
      </c>
      <c r="BT44" s="67">
        <f t="shared" si="27"/>
        <v>51.769019248395963</v>
      </c>
      <c r="BU44" s="67">
        <f t="shared" si="28"/>
        <v>56.654445462878087</v>
      </c>
      <c r="BV44" s="67">
        <f t="shared" si="29"/>
        <v>68.010999083409715</v>
      </c>
      <c r="BW44" s="9">
        <f t="shared" si="30"/>
        <v>0</v>
      </c>
      <c r="BX44" s="9">
        <f t="shared" si="31"/>
        <v>0</v>
      </c>
      <c r="BY44" s="9">
        <f t="shared" si="32"/>
        <v>0</v>
      </c>
      <c r="BZ44" s="68">
        <f t="shared" si="33"/>
        <v>0</v>
      </c>
      <c r="CA44" s="68">
        <f t="shared" si="34"/>
        <v>0</v>
      </c>
      <c r="CB44" s="68">
        <f t="shared" si="35"/>
        <v>0</v>
      </c>
    </row>
    <row r="45" spans="1:80" ht="20.25" customHeight="1" x14ac:dyDescent="0.2">
      <c r="A45" s="85">
        <v>37300</v>
      </c>
      <c r="B45" s="86" t="s">
        <v>257</v>
      </c>
      <c r="C45" s="9" t="s">
        <v>921</v>
      </c>
      <c r="D45" s="9" t="s">
        <v>196</v>
      </c>
      <c r="E45" s="9">
        <v>10</v>
      </c>
      <c r="F45" s="9">
        <v>12.62</v>
      </c>
      <c r="G45" s="9">
        <v>10.76</v>
      </c>
      <c r="H45" s="9">
        <v>25</v>
      </c>
      <c r="I45" s="9">
        <v>60</v>
      </c>
      <c r="J45" s="34">
        <v>204.07599999999999</v>
      </c>
      <c r="K45" s="34">
        <v>508.80900000000003</v>
      </c>
      <c r="L45" s="33">
        <v>9.5</v>
      </c>
      <c r="M45" s="33" t="s">
        <v>1152</v>
      </c>
      <c r="N45" s="40" t="s">
        <v>1173</v>
      </c>
      <c r="O45" s="58">
        <v>32</v>
      </c>
      <c r="P45" s="41">
        <v>77</v>
      </c>
      <c r="Q45" s="41">
        <v>1.18</v>
      </c>
      <c r="R45" s="41">
        <v>0.94</v>
      </c>
      <c r="S45" s="41">
        <v>36</v>
      </c>
      <c r="T45" s="41">
        <v>80</v>
      </c>
      <c r="AB45" s="47"/>
      <c r="AI45" s="50" t="s">
        <v>1171</v>
      </c>
      <c r="AJ45" s="51">
        <v>2</v>
      </c>
      <c r="AK45" s="51">
        <v>132</v>
      </c>
      <c r="AL45" s="51">
        <v>330</v>
      </c>
      <c r="AM45" s="51">
        <v>19</v>
      </c>
      <c r="AN45" s="51">
        <v>36</v>
      </c>
      <c r="AO45" s="51">
        <v>0.8</v>
      </c>
      <c r="AP45" s="51">
        <v>0.9</v>
      </c>
      <c r="AQ45" s="51">
        <v>1.1000000000000001</v>
      </c>
      <c r="BJ45" s="34">
        <f t="shared" si="18"/>
        <v>23.772000000000002</v>
      </c>
      <c r="BK45" s="9">
        <f t="shared" si="19"/>
        <v>77</v>
      </c>
      <c r="BL45" s="34">
        <f t="shared" si="20"/>
        <v>89.733270059356997</v>
      </c>
      <c r="BM45" s="34">
        <f>BL45*(附件!$C$49/(I45*附件!$C$48))</f>
        <v>2492.5908349821389</v>
      </c>
      <c r="BN45" s="34">
        <f t="shared" si="21"/>
        <v>104.8540650758093</v>
      </c>
      <c r="BO45" s="34">
        <f t="shared" si="22"/>
        <v>231.6534233254776</v>
      </c>
      <c r="BP45" s="65">
        <f t="shared" si="23"/>
        <v>336.50748840128688</v>
      </c>
      <c r="BQ45" s="9">
        <f t="shared" si="24"/>
        <v>528</v>
      </c>
      <c r="BR45" s="9">
        <f t="shared" si="25"/>
        <v>594</v>
      </c>
      <c r="BS45" s="9">
        <f t="shared" si="26"/>
        <v>726.00000000000011</v>
      </c>
      <c r="BT45" s="67">
        <f t="shared" si="27"/>
        <v>49.070631970260223</v>
      </c>
      <c r="BU45" s="67">
        <f t="shared" si="28"/>
        <v>55.204460966542754</v>
      </c>
      <c r="BV45" s="67">
        <f t="shared" si="29"/>
        <v>67.472118959107817</v>
      </c>
      <c r="BW45" s="9">
        <f t="shared" si="30"/>
        <v>0</v>
      </c>
      <c r="BX45" s="9">
        <f t="shared" si="31"/>
        <v>0</v>
      </c>
      <c r="BY45" s="9">
        <f t="shared" si="32"/>
        <v>0</v>
      </c>
      <c r="BZ45" s="68">
        <f t="shared" si="33"/>
        <v>0</v>
      </c>
      <c r="CA45" s="68">
        <f t="shared" si="34"/>
        <v>0</v>
      </c>
      <c r="CB45" s="68">
        <f t="shared" si="35"/>
        <v>0</v>
      </c>
    </row>
    <row r="46" spans="1:80" ht="20.25" customHeight="1" x14ac:dyDescent="0.2">
      <c r="A46" s="85">
        <v>27100</v>
      </c>
      <c r="B46" s="86" t="s">
        <v>251</v>
      </c>
      <c r="C46" s="9" t="s">
        <v>921</v>
      </c>
      <c r="D46" s="9" t="s">
        <v>196</v>
      </c>
      <c r="E46" s="9">
        <v>10</v>
      </c>
      <c r="F46" s="9">
        <v>12.71</v>
      </c>
      <c r="G46" s="9">
        <v>10.91</v>
      </c>
      <c r="H46" s="9">
        <v>25</v>
      </c>
      <c r="I46" s="9">
        <v>53</v>
      </c>
      <c r="J46" s="34">
        <v>213.88200000000001</v>
      </c>
      <c r="K46" s="34">
        <v>535.82399999999996</v>
      </c>
      <c r="L46" s="33">
        <v>9.5</v>
      </c>
      <c r="M46" s="33" t="s">
        <v>1146</v>
      </c>
      <c r="N46" s="40" t="s">
        <v>1197</v>
      </c>
      <c r="O46" s="58">
        <v>30</v>
      </c>
      <c r="P46" s="41">
        <v>74</v>
      </c>
      <c r="Q46" s="41">
        <v>1.18</v>
      </c>
      <c r="R46" s="41">
        <v>0.94</v>
      </c>
      <c r="S46" s="41">
        <v>36</v>
      </c>
      <c r="T46" s="41">
        <v>80</v>
      </c>
      <c r="AB46" s="47"/>
      <c r="AI46" s="50" t="s">
        <v>1171</v>
      </c>
      <c r="AJ46" s="51">
        <v>2</v>
      </c>
      <c r="AK46" s="51">
        <v>132</v>
      </c>
      <c r="AL46" s="51">
        <v>330</v>
      </c>
      <c r="AM46" s="51">
        <v>19</v>
      </c>
      <c r="AN46" s="51">
        <v>36</v>
      </c>
      <c r="AO46" s="51">
        <v>0.8</v>
      </c>
      <c r="AP46" s="51">
        <v>0.9</v>
      </c>
      <c r="AQ46" s="51">
        <v>1.1000000000000001</v>
      </c>
      <c r="BJ46" s="34">
        <f t="shared" si="18"/>
        <v>24.102000000000004</v>
      </c>
      <c r="BK46" s="9">
        <f t="shared" si="19"/>
        <v>74</v>
      </c>
      <c r="BL46" s="34">
        <f t="shared" si="20"/>
        <v>86.237168628472958</v>
      </c>
      <c r="BM46" s="34">
        <f>BL46*(附件!$C$49/(I46*附件!$C$48))</f>
        <v>2711.8606486941185</v>
      </c>
      <c r="BN46" s="34">
        <f t="shared" si="21"/>
        <v>112.51600069264451</v>
      </c>
      <c r="BO46" s="34">
        <f t="shared" si="22"/>
        <v>248.56651225427299</v>
      </c>
      <c r="BP46" s="65">
        <f t="shared" si="23"/>
        <v>361.08251294691752</v>
      </c>
      <c r="BQ46" s="9">
        <f t="shared" si="24"/>
        <v>528</v>
      </c>
      <c r="BR46" s="9">
        <f t="shared" si="25"/>
        <v>594</v>
      </c>
      <c r="BS46" s="9">
        <f t="shared" si="26"/>
        <v>726.00000000000011</v>
      </c>
      <c r="BT46" s="67">
        <f t="shared" si="27"/>
        <v>48.395967002749771</v>
      </c>
      <c r="BU46" s="67">
        <f t="shared" si="28"/>
        <v>54.445462878093494</v>
      </c>
      <c r="BV46" s="67">
        <f t="shared" si="29"/>
        <v>66.54445462878094</v>
      </c>
      <c r="BW46" s="9">
        <f t="shared" si="30"/>
        <v>0</v>
      </c>
      <c r="BX46" s="9">
        <f t="shared" si="31"/>
        <v>0</v>
      </c>
      <c r="BY46" s="9">
        <f t="shared" si="32"/>
        <v>0</v>
      </c>
      <c r="BZ46" s="68">
        <f t="shared" si="33"/>
        <v>0</v>
      </c>
      <c r="CA46" s="68">
        <f t="shared" si="34"/>
        <v>0</v>
      </c>
      <c r="CB46" s="68">
        <f t="shared" si="35"/>
        <v>0</v>
      </c>
    </row>
    <row r="47" spans="1:80" ht="20.25" customHeight="1" x14ac:dyDescent="0.2">
      <c r="A47" s="85">
        <v>17300</v>
      </c>
      <c r="B47" s="86" t="s">
        <v>211</v>
      </c>
      <c r="C47" s="9" t="s">
        <v>921</v>
      </c>
      <c r="D47" s="9" t="s">
        <v>196</v>
      </c>
      <c r="E47" s="9">
        <v>10</v>
      </c>
      <c r="F47" s="9">
        <v>12.75</v>
      </c>
      <c r="G47" s="9">
        <v>11.15</v>
      </c>
      <c r="H47" s="9">
        <v>25</v>
      </c>
      <c r="I47" s="9">
        <v>50</v>
      </c>
      <c r="J47" s="34">
        <v>224.68799999999999</v>
      </c>
      <c r="K47" s="34">
        <v>562.83900000000006</v>
      </c>
      <c r="L47" s="33">
        <v>10.5</v>
      </c>
      <c r="M47" s="33" t="s">
        <v>1147</v>
      </c>
      <c r="N47" s="40" t="s">
        <v>1195</v>
      </c>
      <c r="O47" s="58">
        <v>20</v>
      </c>
      <c r="P47" s="41">
        <v>42</v>
      </c>
      <c r="Q47" s="41">
        <v>0.84</v>
      </c>
      <c r="R47" s="41">
        <v>0.67</v>
      </c>
      <c r="S47" s="41">
        <v>30</v>
      </c>
      <c r="T47" s="41">
        <v>180</v>
      </c>
      <c r="U47" s="45" t="s">
        <v>1202</v>
      </c>
      <c r="V47" s="46">
        <v>14</v>
      </c>
      <c r="W47" s="46">
        <v>37</v>
      </c>
      <c r="X47" s="46">
        <v>0.84</v>
      </c>
      <c r="Y47" s="46">
        <v>0.68</v>
      </c>
      <c r="Z47" s="46">
        <v>36</v>
      </c>
      <c r="AA47" s="46">
        <v>80</v>
      </c>
      <c r="AI47" s="50" t="s">
        <v>1171</v>
      </c>
      <c r="AJ47" s="51">
        <v>2</v>
      </c>
      <c r="AK47" s="51">
        <v>132</v>
      </c>
      <c r="AL47" s="51">
        <v>330</v>
      </c>
      <c r="AM47" s="51">
        <v>19</v>
      </c>
      <c r="AN47" s="51">
        <v>36</v>
      </c>
      <c r="AO47" s="51">
        <v>0.8</v>
      </c>
      <c r="AP47" s="51">
        <v>0.9</v>
      </c>
      <c r="AQ47" s="51">
        <v>1.1000000000000001</v>
      </c>
      <c r="BJ47" s="34">
        <f t="shared" si="18"/>
        <v>24.630000000000003</v>
      </c>
      <c r="BK47" s="9">
        <f t="shared" si="19"/>
        <v>79</v>
      </c>
      <c r="BL47" s="34">
        <f t="shared" si="20"/>
        <v>122.29166901032951</v>
      </c>
      <c r="BM47" s="34">
        <f>BL47*(附件!$C$49/(I47*附件!$C$48))</f>
        <v>4076.3889670109843</v>
      </c>
      <c r="BN47" s="34">
        <f t="shared" si="21"/>
        <v>165.50503317137571</v>
      </c>
      <c r="BO47" s="34">
        <f t="shared" si="22"/>
        <v>365.59542305031249</v>
      </c>
      <c r="BP47" s="65">
        <f t="shared" si="23"/>
        <v>531.10045622168821</v>
      </c>
      <c r="BQ47" s="9">
        <f t="shared" si="24"/>
        <v>528</v>
      </c>
      <c r="BR47" s="9">
        <f t="shared" si="25"/>
        <v>594</v>
      </c>
      <c r="BS47" s="9">
        <f t="shared" si="26"/>
        <v>726.00000000000011</v>
      </c>
      <c r="BT47" s="67">
        <f t="shared" si="27"/>
        <v>47.3542600896861</v>
      </c>
      <c r="BU47" s="67">
        <f t="shared" si="28"/>
        <v>53.27354260089686</v>
      </c>
      <c r="BV47" s="67">
        <f t="shared" si="29"/>
        <v>65.112107623318394</v>
      </c>
      <c r="BW47" s="9">
        <f t="shared" si="30"/>
        <v>0</v>
      </c>
      <c r="BX47" s="9">
        <f t="shared" si="31"/>
        <v>0</v>
      </c>
      <c r="BY47" s="9">
        <f t="shared" si="32"/>
        <v>0</v>
      </c>
      <c r="BZ47" s="68">
        <f t="shared" si="33"/>
        <v>0</v>
      </c>
      <c r="CA47" s="68">
        <f t="shared" si="34"/>
        <v>0</v>
      </c>
      <c r="CB47" s="68">
        <f t="shared" si="35"/>
        <v>0</v>
      </c>
    </row>
    <row r="48" spans="1:80" ht="20.25" customHeight="1" x14ac:dyDescent="0.2">
      <c r="A48" s="85">
        <v>29300</v>
      </c>
      <c r="B48" s="86" t="s">
        <v>239</v>
      </c>
      <c r="C48" s="9" t="s">
        <v>923</v>
      </c>
      <c r="D48" s="9" t="s">
        <v>200</v>
      </c>
      <c r="E48" s="9">
        <v>13</v>
      </c>
      <c r="F48" s="9">
        <v>12.7</v>
      </c>
      <c r="G48" s="9">
        <v>10.38</v>
      </c>
      <c r="H48" s="9">
        <v>45</v>
      </c>
      <c r="I48" s="9">
        <v>52</v>
      </c>
      <c r="J48" s="34">
        <v>211.62100000000001</v>
      </c>
      <c r="K48" s="34">
        <v>624.29499999999996</v>
      </c>
      <c r="L48" s="33">
        <v>6</v>
      </c>
      <c r="M48" s="33" t="s">
        <v>1146</v>
      </c>
      <c r="N48" s="40" t="s">
        <v>1180</v>
      </c>
      <c r="O48" s="58">
        <v>10</v>
      </c>
      <c r="P48" s="41">
        <v>31</v>
      </c>
      <c r="Q48" s="41">
        <v>0.48</v>
      </c>
      <c r="R48" s="41">
        <v>0.38</v>
      </c>
      <c r="S48" s="41">
        <v>24</v>
      </c>
      <c r="T48" s="41">
        <v>80</v>
      </c>
      <c r="AI48" s="50" t="s">
        <v>1222</v>
      </c>
      <c r="AJ48" s="51">
        <v>1</v>
      </c>
      <c r="AK48" s="51">
        <v>171</v>
      </c>
      <c r="AL48" s="51">
        <v>506</v>
      </c>
      <c r="AM48" s="51">
        <v>25</v>
      </c>
      <c r="AN48" s="51">
        <v>40</v>
      </c>
      <c r="AO48" s="51">
        <v>0.8</v>
      </c>
      <c r="AP48" s="51">
        <v>1.1000000000000001</v>
      </c>
      <c r="AQ48" s="51">
        <v>1.3</v>
      </c>
      <c r="BJ48" s="34">
        <f t="shared" si="18"/>
        <v>22.936000000000003</v>
      </c>
      <c r="BK48" s="9">
        <f t="shared" si="19"/>
        <v>31</v>
      </c>
      <c r="BL48" s="34">
        <f t="shared" si="20"/>
        <v>72.966428739466821</v>
      </c>
      <c r="BM48" s="34">
        <f>BL48*(附件!$C$49/(I48*附件!$C$48))</f>
        <v>2338.6675878034239</v>
      </c>
      <c r="BN48" s="34">
        <f t="shared" si="21"/>
        <v>101.9649279649208</v>
      </c>
      <c r="BO48" s="34">
        <f t="shared" si="22"/>
        <v>0</v>
      </c>
      <c r="BP48" s="65">
        <f t="shared" si="23"/>
        <v>101.9649279649208</v>
      </c>
      <c r="BQ48" s="9">
        <f t="shared" si="24"/>
        <v>404.8</v>
      </c>
      <c r="BR48" s="9">
        <f t="shared" si="25"/>
        <v>556.6</v>
      </c>
      <c r="BS48" s="9">
        <f t="shared" si="26"/>
        <v>657.80000000000007</v>
      </c>
      <c r="BT48" s="67">
        <f t="shared" si="27"/>
        <v>38.998073217726393</v>
      </c>
      <c r="BU48" s="67">
        <f t="shared" si="28"/>
        <v>53.622350674373791</v>
      </c>
      <c r="BV48" s="67">
        <f t="shared" si="29"/>
        <v>63.371868978805395</v>
      </c>
      <c r="BW48" s="9">
        <f t="shared" si="30"/>
        <v>0</v>
      </c>
      <c r="BX48" s="9">
        <f t="shared" si="31"/>
        <v>0</v>
      </c>
      <c r="BY48" s="9">
        <f t="shared" si="32"/>
        <v>0</v>
      </c>
      <c r="BZ48" s="68">
        <f t="shared" si="33"/>
        <v>0</v>
      </c>
      <c r="CA48" s="68">
        <f t="shared" si="34"/>
        <v>0</v>
      </c>
      <c r="CB48" s="68">
        <f t="shared" si="35"/>
        <v>0</v>
      </c>
    </row>
    <row r="49" spans="1:80" ht="20.25" customHeight="1" x14ac:dyDescent="0.2">
      <c r="A49" s="85">
        <v>49000</v>
      </c>
      <c r="B49" s="86" t="s">
        <v>213</v>
      </c>
      <c r="C49" s="9" t="s">
        <v>916</v>
      </c>
      <c r="D49" s="9" t="s">
        <v>200</v>
      </c>
      <c r="E49" s="9">
        <v>6</v>
      </c>
      <c r="F49" s="9">
        <v>13.83</v>
      </c>
      <c r="G49" s="9">
        <v>12.64</v>
      </c>
      <c r="H49" s="9">
        <v>12</v>
      </c>
      <c r="I49" s="9">
        <v>46</v>
      </c>
      <c r="J49" s="34">
        <v>204.55199999999999</v>
      </c>
      <c r="K49" s="34">
        <v>388.32499999999999</v>
      </c>
      <c r="L49" s="33">
        <v>0.9</v>
      </c>
      <c r="M49" s="33" t="s">
        <v>1151</v>
      </c>
      <c r="N49" s="40" t="s">
        <v>1177</v>
      </c>
      <c r="O49" s="58">
        <v>16</v>
      </c>
      <c r="P49" s="41">
        <v>22</v>
      </c>
      <c r="Q49" s="41">
        <v>0.48</v>
      </c>
      <c r="R49" s="41">
        <v>0.43</v>
      </c>
      <c r="S49" s="41">
        <v>24</v>
      </c>
      <c r="T49" s="41">
        <v>80</v>
      </c>
      <c r="AB49" s="48"/>
      <c r="AI49" s="50" t="s">
        <v>1178</v>
      </c>
      <c r="AJ49" s="51">
        <v>1</v>
      </c>
      <c r="AK49" s="51">
        <v>149</v>
      </c>
      <c r="AL49" s="51">
        <v>279</v>
      </c>
      <c r="AM49" s="51">
        <v>22</v>
      </c>
      <c r="AN49" s="51">
        <v>40</v>
      </c>
      <c r="AO49" s="51">
        <v>0.8</v>
      </c>
      <c r="AP49" s="51">
        <v>0.95</v>
      </c>
      <c r="AQ49" s="51">
        <v>1.1499999999999999</v>
      </c>
      <c r="AR49" s="53" t="s">
        <v>1179</v>
      </c>
      <c r="AS49" s="54">
        <v>4</v>
      </c>
      <c r="AT49" s="54">
        <v>63</v>
      </c>
      <c r="AU49" s="54">
        <v>117</v>
      </c>
      <c r="AV49" s="54">
        <v>16</v>
      </c>
      <c r="AW49" s="54">
        <v>33</v>
      </c>
      <c r="AX49" s="54">
        <v>0.8</v>
      </c>
      <c r="AY49" s="54">
        <v>0.85</v>
      </c>
      <c r="AZ49" s="54">
        <v>1</v>
      </c>
      <c r="BJ49" s="34">
        <f t="shared" si="18"/>
        <v>27.908000000000005</v>
      </c>
      <c r="BK49" s="9">
        <f t="shared" si="19"/>
        <v>22</v>
      </c>
      <c r="BL49" s="34">
        <f t="shared" si="20"/>
        <v>45.761391167437552</v>
      </c>
      <c r="BM49" s="34">
        <f>BL49*(附件!$C$49/(I49*附件!$C$48))</f>
        <v>1658.0214191100563</v>
      </c>
      <c r="BN49" s="34">
        <f t="shared" si="21"/>
        <v>59.410255808730689</v>
      </c>
      <c r="BO49" s="34">
        <f t="shared" si="22"/>
        <v>0</v>
      </c>
      <c r="BP49" s="65">
        <f t="shared" si="23"/>
        <v>59.410255808730689</v>
      </c>
      <c r="BQ49" s="9">
        <f t="shared" si="24"/>
        <v>597.6</v>
      </c>
      <c r="BR49" s="9">
        <f t="shared" si="25"/>
        <v>662.85</v>
      </c>
      <c r="BS49" s="9">
        <f t="shared" si="26"/>
        <v>788.84999999999991</v>
      </c>
      <c r="BT49" s="67">
        <f t="shared" si="27"/>
        <v>47.278481012658226</v>
      </c>
      <c r="BU49" s="67">
        <f t="shared" si="28"/>
        <v>52.440664556962027</v>
      </c>
      <c r="BV49" s="67">
        <f t="shared" si="29"/>
        <v>62.40901898734176</v>
      </c>
      <c r="BW49" s="9">
        <f t="shared" si="30"/>
        <v>0</v>
      </c>
      <c r="BX49" s="9">
        <f t="shared" si="31"/>
        <v>0</v>
      </c>
      <c r="BY49" s="9">
        <f t="shared" si="32"/>
        <v>0</v>
      </c>
      <c r="BZ49" s="68">
        <f t="shared" si="33"/>
        <v>0</v>
      </c>
      <c r="CA49" s="68">
        <f t="shared" si="34"/>
        <v>0</v>
      </c>
      <c r="CB49" s="68">
        <f t="shared" si="35"/>
        <v>0</v>
      </c>
    </row>
    <row r="50" spans="1:80" ht="20.25" customHeight="1" x14ac:dyDescent="0.2">
      <c r="A50" s="85">
        <v>39320</v>
      </c>
      <c r="B50" s="86" t="s">
        <v>1279</v>
      </c>
      <c r="C50" s="9" t="s">
        <v>923</v>
      </c>
      <c r="D50" s="9" t="s">
        <v>200</v>
      </c>
      <c r="E50" s="9">
        <v>13</v>
      </c>
      <c r="F50" s="9">
        <v>15.36</v>
      </c>
      <c r="G50" s="9">
        <v>12.97</v>
      </c>
      <c r="H50" s="9">
        <v>45</v>
      </c>
      <c r="I50" s="9">
        <v>48</v>
      </c>
      <c r="J50" s="34">
        <v>232.995</v>
      </c>
      <c r="K50" s="34">
        <v>581.54700000000003</v>
      </c>
      <c r="L50" s="33">
        <v>1</v>
      </c>
      <c r="M50" s="33" t="s">
        <v>1152</v>
      </c>
      <c r="N50" s="40" t="s">
        <v>1180</v>
      </c>
      <c r="O50" s="58">
        <v>10</v>
      </c>
      <c r="P50" s="41">
        <v>26</v>
      </c>
      <c r="Q50" s="41">
        <v>0.48</v>
      </c>
      <c r="R50" s="41">
        <v>0.38</v>
      </c>
      <c r="S50" s="41">
        <v>24</v>
      </c>
      <c r="T50" s="41">
        <v>80</v>
      </c>
      <c r="AB50" s="48"/>
      <c r="AI50" s="50" t="s">
        <v>1178</v>
      </c>
      <c r="AJ50" s="51">
        <v>1</v>
      </c>
      <c r="AK50" s="51">
        <v>161</v>
      </c>
      <c r="AL50" s="51">
        <v>402</v>
      </c>
      <c r="AM50" s="51">
        <v>22</v>
      </c>
      <c r="AN50" s="51">
        <v>40</v>
      </c>
      <c r="AO50" s="51">
        <v>0.8</v>
      </c>
      <c r="AP50" s="51">
        <v>0.95</v>
      </c>
      <c r="AQ50" s="51">
        <v>1.1499999999999999</v>
      </c>
      <c r="AR50" s="53" t="s">
        <v>1185</v>
      </c>
      <c r="AS50" s="54">
        <v>2</v>
      </c>
      <c r="AT50" s="54">
        <v>69</v>
      </c>
      <c r="AU50" s="54">
        <v>173</v>
      </c>
      <c r="AV50" s="54">
        <v>16</v>
      </c>
      <c r="AW50" s="54">
        <v>33</v>
      </c>
      <c r="AX50" s="54">
        <v>0.8</v>
      </c>
      <c r="AY50" s="54">
        <v>0.85</v>
      </c>
      <c r="AZ50" s="54">
        <v>1</v>
      </c>
      <c r="BJ50" s="34">
        <f t="shared" si="18"/>
        <v>28.634000000000004</v>
      </c>
      <c r="BK50" s="9">
        <f t="shared" si="19"/>
        <v>26</v>
      </c>
      <c r="BL50" s="34">
        <f t="shared" si="20"/>
        <v>61.197649910520553</v>
      </c>
      <c r="BM50" s="34">
        <f>BL50*(附件!$C$49/(I50*附件!$C$48))</f>
        <v>2124.918399670853</v>
      </c>
      <c r="BN50" s="34">
        <f t="shared" si="21"/>
        <v>74.209624909927101</v>
      </c>
      <c r="BO50" s="34">
        <f t="shared" si="22"/>
        <v>0</v>
      </c>
      <c r="BP50" s="65">
        <f t="shared" si="23"/>
        <v>74.209624909927101</v>
      </c>
      <c r="BQ50" s="9">
        <f t="shared" si="24"/>
        <v>598.40000000000009</v>
      </c>
      <c r="BR50" s="9">
        <f t="shared" si="25"/>
        <v>676</v>
      </c>
      <c r="BS50" s="9">
        <f t="shared" si="26"/>
        <v>808.3</v>
      </c>
      <c r="BT50" s="67">
        <f t="shared" si="27"/>
        <v>46.137239784117199</v>
      </c>
      <c r="BU50" s="67">
        <f t="shared" si="28"/>
        <v>52.120277563608326</v>
      </c>
      <c r="BV50" s="67">
        <f t="shared" si="29"/>
        <v>62.320740169622198</v>
      </c>
      <c r="BW50" s="9">
        <f t="shared" si="30"/>
        <v>0</v>
      </c>
      <c r="BX50" s="9">
        <f t="shared" si="31"/>
        <v>0</v>
      </c>
      <c r="BY50" s="9">
        <f t="shared" si="32"/>
        <v>0</v>
      </c>
      <c r="BZ50" s="68">
        <f t="shared" si="33"/>
        <v>0</v>
      </c>
      <c r="CA50" s="68">
        <f t="shared" si="34"/>
        <v>0</v>
      </c>
      <c r="CB50" s="68">
        <f t="shared" si="35"/>
        <v>0</v>
      </c>
    </row>
    <row r="51" spans="1:80" ht="20.25" customHeight="1" x14ac:dyDescent="0.2">
      <c r="A51" s="85">
        <v>17380</v>
      </c>
      <c r="B51" s="86" t="s">
        <v>1196</v>
      </c>
      <c r="C51" s="9" t="s">
        <v>923</v>
      </c>
      <c r="D51" s="9" t="s">
        <v>196</v>
      </c>
      <c r="E51" s="9">
        <v>13</v>
      </c>
      <c r="F51" s="9">
        <v>11.97</v>
      </c>
      <c r="G51" s="9">
        <v>9.64</v>
      </c>
      <c r="H51" s="9">
        <v>45</v>
      </c>
      <c r="I51" s="9">
        <v>50</v>
      </c>
      <c r="J51" s="34">
        <v>265.65100000000001</v>
      </c>
      <c r="K51" s="34">
        <v>782.005</v>
      </c>
      <c r="L51" s="33">
        <v>12</v>
      </c>
      <c r="M51" s="33" t="s">
        <v>1147</v>
      </c>
      <c r="N51" s="40" t="s">
        <v>1197</v>
      </c>
      <c r="O51" s="58">
        <v>36</v>
      </c>
      <c r="P51" s="41">
        <v>101</v>
      </c>
      <c r="Q51" s="41">
        <v>1.06</v>
      </c>
      <c r="R51" s="41">
        <v>0.85</v>
      </c>
      <c r="S51" s="41">
        <v>36</v>
      </c>
      <c r="T51" s="41">
        <v>80</v>
      </c>
      <c r="AB51" s="47"/>
      <c r="AI51" s="50" t="s">
        <v>1178</v>
      </c>
      <c r="AJ51" s="51">
        <v>1</v>
      </c>
      <c r="AK51" s="51">
        <v>170</v>
      </c>
      <c r="AL51" s="51">
        <v>519</v>
      </c>
      <c r="AM51" s="51">
        <v>22</v>
      </c>
      <c r="AN51" s="51">
        <v>40</v>
      </c>
      <c r="AO51" s="51">
        <v>0.8</v>
      </c>
      <c r="AP51" s="51">
        <v>0.95</v>
      </c>
      <c r="AQ51" s="51">
        <v>1.1499999999999999</v>
      </c>
      <c r="BJ51" s="34">
        <f t="shared" si="18"/>
        <v>21.308000000000003</v>
      </c>
      <c r="BK51" s="9">
        <f t="shared" si="19"/>
        <v>101</v>
      </c>
      <c r="BL51" s="34">
        <f t="shared" si="20"/>
        <v>130.16465484240419</v>
      </c>
      <c r="BM51" s="34">
        <f>BL51*(附件!$C$49/(I51*附件!$C$48))</f>
        <v>4338.8218280801402</v>
      </c>
      <c r="BN51" s="34">
        <f t="shared" si="21"/>
        <v>203.62407678243568</v>
      </c>
      <c r="BO51" s="34">
        <f t="shared" si="22"/>
        <v>450.08525187553317</v>
      </c>
      <c r="BP51" s="65">
        <f t="shared" si="23"/>
        <v>653.70932865796885</v>
      </c>
      <c r="BQ51" s="9">
        <f t="shared" si="24"/>
        <v>415.20000000000005</v>
      </c>
      <c r="BR51" s="9">
        <f t="shared" si="25"/>
        <v>493.04999999999995</v>
      </c>
      <c r="BS51" s="9">
        <f t="shared" si="26"/>
        <v>596.84999999999991</v>
      </c>
      <c r="BT51" s="67">
        <f t="shared" si="27"/>
        <v>43.07053941908714</v>
      </c>
      <c r="BU51" s="67">
        <f t="shared" si="28"/>
        <v>51.146265560165965</v>
      </c>
      <c r="BV51" s="67">
        <f t="shared" si="29"/>
        <v>61.913900414937743</v>
      </c>
      <c r="BW51" s="9">
        <f t="shared" si="30"/>
        <v>0</v>
      </c>
      <c r="BX51" s="9">
        <f t="shared" si="31"/>
        <v>0</v>
      </c>
      <c r="BY51" s="9">
        <f t="shared" si="32"/>
        <v>0</v>
      </c>
      <c r="BZ51" s="68">
        <f t="shared" si="33"/>
        <v>0</v>
      </c>
      <c r="CA51" s="68">
        <f t="shared" si="34"/>
        <v>0</v>
      </c>
      <c r="CB51" s="68">
        <f t="shared" si="35"/>
        <v>0</v>
      </c>
    </row>
    <row r="52" spans="1:80" ht="20.25" customHeight="1" x14ac:dyDescent="0.2">
      <c r="A52" s="85">
        <v>19000</v>
      </c>
      <c r="B52" s="86" t="s">
        <v>221</v>
      </c>
      <c r="C52" s="9" t="s">
        <v>916</v>
      </c>
      <c r="D52" s="9" t="s">
        <v>200</v>
      </c>
      <c r="E52" s="9">
        <v>7</v>
      </c>
      <c r="F52" s="9">
        <v>13.77</v>
      </c>
      <c r="G52" s="9">
        <v>12.64</v>
      </c>
      <c r="H52" s="9">
        <v>12</v>
      </c>
      <c r="I52" s="9">
        <v>45</v>
      </c>
      <c r="J52" s="34">
        <v>213.88200000000001</v>
      </c>
      <c r="K52" s="34">
        <v>439.68900000000002</v>
      </c>
      <c r="L52" s="33">
        <v>1</v>
      </c>
      <c r="M52" s="33" t="s">
        <v>1147</v>
      </c>
      <c r="N52" s="40" t="s">
        <v>1206</v>
      </c>
      <c r="O52" s="58">
        <v>14</v>
      </c>
      <c r="P52" s="41">
        <v>26</v>
      </c>
      <c r="Q52" s="41">
        <v>0.55000000000000004</v>
      </c>
      <c r="R52" s="41">
        <v>0.47</v>
      </c>
      <c r="S52" s="41">
        <v>30</v>
      </c>
      <c r="T52" s="41">
        <v>180</v>
      </c>
      <c r="AB52" s="47"/>
      <c r="AI52" s="50" t="s">
        <v>1184</v>
      </c>
      <c r="AJ52" s="51">
        <v>1</v>
      </c>
      <c r="AK52" s="51">
        <v>182</v>
      </c>
      <c r="AL52" s="51">
        <v>371</v>
      </c>
      <c r="AM52" s="51">
        <v>28</v>
      </c>
      <c r="AN52" s="51">
        <v>42</v>
      </c>
      <c r="AO52" s="51">
        <v>0.7</v>
      </c>
      <c r="AP52" s="51">
        <v>1.05</v>
      </c>
      <c r="AQ52" s="51">
        <v>1.25</v>
      </c>
      <c r="AR52" s="53" t="s">
        <v>1185</v>
      </c>
      <c r="AS52" s="54">
        <v>2</v>
      </c>
      <c r="AT52" s="54">
        <v>69</v>
      </c>
      <c r="AU52" s="54">
        <v>141</v>
      </c>
      <c r="AV52" s="54">
        <v>16</v>
      </c>
      <c r="AW52" s="54">
        <v>33</v>
      </c>
      <c r="AX52" s="54">
        <v>0.8</v>
      </c>
      <c r="AY52" s="54">
        <v>0.85</v>
      </c>
      <c r="AZ52" s="54">
        <v>1</v>
      </c>
      <c r="BJ52" s="34">
        <f t="shared" si="18"/>
        <v>27.908000000000005</v>
      </c>
      <c r="BK52" s="9">
        <f t="shared" si="19"/>
        <v>26</v>
      </c>
      <c r="BL52" s="34">
        <f t="shared" si="20"/>
        <v>55.319148936170215</v>
      </c>
      <c r="BM52" s="34">
        <f>BL52*(附件!$C$49/(I52*附件!$C$48))</f>
        <v>2048.8573680063041</v>
      </c>
      <c r="BN52" s="34">
        <f t="shared" si="21"/>
        <v>73.414697147997131</v>
      </c>
      <c r="BO52" s="34">
        <f t="shared" si="22"/>
        <v>0</v>
      </c>
      <c r="BP52" s="65">
        <f t="shared" si="23"/>
        <v>73.414697147997131</v>
      </c>
      <c r="BQ52" s="9">
        <f t="shared" si="24"/>
        <v>485.3</v>
      </c>
      <c r="BR52" s="9">
        <f t="shared" si="25"/>
        <v>629.25</v>
      </c>
      <c r="BS52" s="9">
        <f t="shared" si="26"/>
        <v>745.75</v>
      </c>
      <c r="BT52" s="67">
        <f t="shared" si="27"/>
        <v>38.393987341772153</v>
      </c>
      <c r="BU52" s="67">
        <f t="shared" si="28"/>
        <v>49.782436708860757</v>
      </c>
      <c r="BV52" s="67">
        <f t="shared" si="29"/>
        <v>58.999208860759488</v>
      </c>
      <c r="BW52" s="9">
        <f t="shared" si="30"/>
        <v>0</v>
      </c>
      <c r="BX52" s="9">
        <f t="shared" si="31"/>
        <v>0</v>
      </c>
      <c r="BY52" s="9">
        <f t="shared" si="32"/>
        <v>0</v>
      </c>
      <c r="BZ52" s="68">
        <f t="shared" si="33"/>
        <v>0</v>
      </c>
      <c r="CA52" s="68">
        <f t="shared" si="34"/>
        <v>0</v>
      </c>
      <c r="CB52" s="68">
        <f t="shared" si="35"/>
        <v>0</v>
      </c>
    </row>
    <row r="53" spans="1:80" ht="20.25" customHeight="1" x14ac:dyDescent="0.2">
      <c r="A53" s="85">
        <v>29300</v>
      </c>
      <c r="B53" s="86" t="s">
        <v>1223</v>
      </c>
      <c r="C53" s="9" t="s">
        <v>923</v>
      </c>
      <c r="D53" s="9" t="s">
        <v>200</v>
      </c>
      <c r="E53" s="9">
        <v>13</v>
      </c>
      <c r="F53" s="9">
        <v>12.7</v>
      </c>
      <c r="G53" s="9">
        <v>10.38</v>
      </c>
      <c r="H53" s="9">
        <v>45</v>
      </c>
      <c r="I53" s="9">
        <v>52</v>
      </c>
      <c r="J53" s="34">
        <v>211.62100000000001</v>
      </c>
      <c r="K53" s="34">
        <v>529.11199999999997</v>
      </c>
      <c r="L53" s="33">
        <v>6</v>
      </c>
      <c r="M53" s="33" t="s">
        <v>1146</v>
      </c>
      <c r="N53" s="40" t="s">
        <v>1180</v>
      </c>
      <c r="O53" s="58">
        <v>10</v>
      </c>
      <c r="P53" s="41">
        <v>26</v>
      </c>
      <c r="Q53" s="41">
        <v>0.48</v>
      </c>
      <c r="R53" s="41">
        <v>0.38</v>
      </c>
      <c r="S53" s="41">
        <v>24</v>
      </c>
      <c r="T53" s="41">
        <v>80</v>
      </c>
      <c r="AI53" s="50" t="s">
        <v>1222</v>
      </c>
      <c r="AJ53" s="51">
        <v>1</v>
      </c>
      <c r="AK53" s="51">
        <v>171</v>
      </c>
      <c r="AL53" s="51">
        <v>429</v>
      </c>
      <c r="AM53" s="51">
        <v>25</v>
      </c>
      <c r="AN53" s="51">
        <v>40</v>
      </c>
      <c r="AO53" s="51">
        <v>0.8</v>
      </c>
      <c r="AP53" s="51">
        <v>1.1000000000000001</v>
      </c>
      <c r="AQ53" s="51">
        <v>1.3</v>
      </c>
      <c r="BJ53" s="34">
        <f t="shared" si="18"/>
        <v>22.936000000000003</v>
      </c>
      <c r="BK53" s="9">
        <f t="shared" si="19"/>
        <v>26</v>
      </c>
      <c r="BL53" s="34">
        <f t="shared" si="20"/>
        <v>61.197649910520553</v>
      </c>
      <c r="BM53" s="34">
        <f>BL53*(附件!$C$49/(I53*附件!$C$48))</f>
        <v>1961.4631381577101</v>
      </c>
      <c r="BN53" s="34">
        <f t="shared" si="21"/>
        <v>85.518971841546474</v>
      </c>
      <c r="BO53" s="34">
        <f t="shared" si="22"/>
        <v>0</v>
      </c>
      <c r="BP53" s="65">
        <f t="shared" si="23"/>
        <v>85.518971841546474</v>
      </c>
      <c r="BQ53" s="9">
        <f t="shared" si="24"/>
        <v>343.20000000000005</v>
      </c>
      <c r="BR53" s="9">
        <f t="shared" si="25"/>
        <v>471.90000000000003</v>
      </c>
      <c r="BS53" s="9">
        <f t="shared" si="26"/>
        <v>557.70000000000005</v>
      </c>
      <c r="BT53" s="67">
        <f t="shared" si="27"/>
        <v>33.063583815028906</v>
      </c>
      <c r="BU53" s="67">
        <f t="shared" si="28"/>
        <v>45.462427745664741</v>
      </c>
      <c r="BV53" s="67">
        <f t="shared" si="29"/>
        <v>53.728323699421964</v>
      </c>
      <c r="BW53" s="9">
        <f t="shared" si="30"/>
        <v>0</v>
      </c>
      <c r="BX53" s="9">
        <f t="shared" si="31"/>
        <v>0</v>
      </c>
      <c r="BY53" s="9">
        <f t="shared" si="32"/>
        <v>0</v>
      </c>
      <c r="BZ53" s="68">
        <f t="shared" si="33"/>
        <v>0</v>
      </c>
      <c r="CA53" s="68">
        <f t="shared" si="34"/>
        <v>0</v>
      </c>
      <c r="CB53" s="68">
        <f t="shared" si="35"/>
        <v>0</v>
      </c>
    </row>
    <row r="54" spans="1:80" ht="20.25" customHeight="1" x14ac:dyDescent="0.2">
      <c r="A54" s="85">
        <v>17380</v>
      </c>
      <c r="B54" s="86" t="s">
        <v>1198</v>
      </c>
      <c r="C54" s="9" t="s">
        <v>923</v>
      </c>
      <c r="D54" s="9" t="s">
        <v>196</v>
      </c>
      <c r="E54" s="9">
        <v>13</v>
      </c>
      <c r="F54" s="9">
        <v>11.97</v>
      </c>
      <c r="G54" s="9">
        <v>9.64</v>
      </c>
      <c r="H54" s="9">
        <v>45</v>
      </c>
      <c r="I54" s="9">
        <v>50</v>
      </c>
      <c r="J54" s="34">
        <v>265.65100000000001</v>
      </c>
      <c r="K54" s="34">
        <v>663.06799999999998</v>
      </c>
      <c r="L54" s="33">
        <v>12</v>
      </c>
      <c r="M54" s="33" t="s">
        <v>1147</v>
      </c>
      <c r="N54" s="40" t="s">
        <v>1197</v>
      </c>
      <c r="O54" s="58">
        <v>36</v>
      </c>
      <c r="P54" s="41">
        <v>86</v>
      </c>
      <c r="Q54" s="41">
        <v>1.06</v>
      </c>
      <c r="R54" s="41">
        <v>0.85</v>
      </c>
      <c r="S54" s="41">
        <v>36</v>
      </c>
      <c r="T54" s="41">
        <v>80</v>
      </c>
      <c r="AB54" s="48"/>
      <c r="AI54" s="50" t="s">
        <v>1178</v>
      </c>
      <c r="AJ54" s="51">
        <v>1</v>
      </c>
      <c r="AK54" s="51">
        <v>170</v>
      </c>
      <c r="AL54" s="51">
        <v>440</v>
      </c>
      <c r="AM54" s="51">
        <v>22</v>
      </c>
      <c r="AN54" s="51">
        <v>40</v>
      </c>
      <c r="AO54" s="51">
        <v>0.8</v>
      </c>
      <c r="AP54" s="51">
        <v>0.95</v>
      </c>
      <c r="AQ54" s="51">
        <v>1.1499999999999999</v>
      </c>
      <c r="BJ54" s="34">
        <f t="shared" si="18"/>
        <v>21.308000000000003</v>
      </c>
      <c r="BK54" s="9">
        <f t="shared" si="19"/>
        <v>86</v>
      </c>
      <c r="BL54" s="34">
        <f t="shared" si="20"/>
        <v>110.8332704598689</v>
      </c>
      <c r="BM54" s="34">
        <f>BL54*(附件!$C$49/(I54*附件!$C$48))</f>
        <v>3694.4423486622968</v>
      </c>
      <c r="BN54" s="34">
        <f t="shared" si="21"/>
        <v>173.38287726029174</v>
      </c>
      <c r="BO54" s="34">
        <f t="shared" si="22"/>
        <v>383.24090753758264</v>
      </c>
      <c r="BP54" s="65">
        <f t="shared" si="23"/>
        <v>556.62378479787435</v>
      </c>
      <c r="BQ54" s="9">
        <f t="shared" si="24"/>
        <v>352</v>
      </c>
      <c r="BR54" s="9">
        <f t="shared" si="25"/>
        <v>418</v>
      </c>
      <c r="BS54" s="9">
        <f t="shared" si="26"/>
        <v>505.99999999999994</v>
      </c>
      <c r="BT54" s="67">
        <f t="shared" si="27"/>
        <v>36.514522821576762</v>
      </c>
      <c r="BU54" s="67">
        <f t="shared" si="28"/>
        <v>43.360995850622402</v>
      </c>
      <c r="BV54" s="67">
        <f t="shared" si="29"/>
        <v>52.489626556016589</v>
      </c>
      <c r="BW54" s="9">
        <f t="shared" si="30"/>
        <v>0</v>
      </c>
      <c r="BX54" s="9">
        <f t="shared" si="31"/>
        <v>0</v>
      </c>
      <c r="BY54" s="9">
        <f t="shared" si="32"/>
        <v>0</v>
      </c>
      <c r="BZ54" s="68">
        <f t="shared" si="33"/>
        <v>0</v>
      </c>
      <c r="CA54" s="68">
        <f t="shared" si="34"/>
        <v>0</v>
      </c>
      <c r="CB54" s="68">
        <f t="shared" si="35"/>
        <v>0</v>
      </c>
    </row>
    <row r="55" spans="1:80" ht="20.25" customHeight="1" x14ac:dyDescent="0.2">
      <c r="A55" s="85">
        <v>47060</v>
      </c>
      <c r="B55" s="86" t="s">
        <v>1207</v>
      </c>
      <c r="C55" s="9" t="s">
        <v>916</v>
      </c>
      <c r="D55" s="9" t="s">
        <v>196</v>
      </c>
      <c r="E55" s="9">
        <v>7</v>
      </c>
      <c r="F55" s="9">
        <v>14.68</v>
      </c>
      <c r="G55" s="9">
        <v>12.05</v>
      </c>
      <c r="H55" s="9">
        <v>12</v>
      </c>
      <c r="I55" s="9">
        <v>49</v>
      </c>
      <c r="J55" s="34">
        <v>194.93600000000001</v>
      </c>
      <c r="K55" s="34">
        <v>399.84500000000003</v>
      </c>
      <c r="L55" s="33">
        <v>8</v>
      </c>
      <c r="M55" s="33" t="s">
        <v>1151</v>
      </c>
      <c r="N55" s="40" t="s">
        <v>1188</v>
      </c>
      <c r="O55" s="58">
        <v>20</v>
      </c>
      <c r="P55" s="41">
        <v>34</v>
      </c>
      <c r="Q55" s="41">
        <v>0.61</v>
      </c>
      <c r="R55" s="41">
        <v>0.53</v>
      </c>
      <c r="S55" s="41">
        <v>36</v>
      </c>
      <c r="T55" s="41">
        <v>60</v>
      </c>
      <c r="U55" s="45" t="s">
        <v>1189</v>
      </c>
      <c r="V55" s="46">
        <v>13</v>
      </c>
      <c r="W55" s="46">
        <v>20</v>
      </c>
      <c r="X55" s="46">
        <v>0.4</v>
      </c>
      <c r="Y55" s="46">
        <v>0.34</v>
      </c>
      <c r="Z55" s="46">
        <v>36</v>
      </c>
      <c r="AA55" s="46">
        <v>80</v>
      </c>
      <c r="AB55" s="48"/>
      <c r="AI55" s="50" t="s">
        <v>1179</v>
      </c>
      <c r="AJ55" s="51">
        <v>4</v>
      </c>
      <c r="AK55" s="51">
        <v>69</v>
      </c>
      <c r="AL55" s="51">
        <v>141</v>
      </c>
      <c r="AM55" s="51">
        <v>16</v>
      </c>
      <c r="AN55" s="51">
        <v>33</v>
      </c>
      <c r="AO55" s="51">
        <v>0.8</v>
      </c>
      <c r="AP55" s="51">
        <v>0.85</v>
      </c>
      <c r="AQ55" s="51">
        <v>1</v>
      </c>
      <c r="BJ55" s="34">
        <f t="shared" si="18"/>
        <v>26.610000000000007</v>
      </c>
      <c r="BK55" s="9">
        <f t="shared" si="19"/>
        <v>54</v>
      </c>
      <c r="BL55" s="34">
        <f t="shared" si="20"/>
        <v>134.71178550848481</v>
      </c>
      <c r="BM55" s="34">
        <f>BL55*(附件!$C$49/(I55*附件!$C$48))</f>
        <v>4582.0335206967629</v>
      </c>
      <c r="BN55" s="34">
        <f t="shared" si="21"/>
        <v>172.19216537755588</v>
      </c>
      <c r="BO55" s="34">
        <f t="shared" si="22"/>
        <v>380.2517444561629</v>
      </c>
      <c r="BP55" s="65">
        <f t="shared" si="23"/>
        <v>552.44390983371875</v>
      </c>
      <c r="BQ55" s="9">
        <f t="shared" si="24"/>
        <v>451.20000000000005</v>
      </c>
      <c r="BR55" s="9">
        <f t="shared" si="25"/>
        <v>479.4</v>
      </c>
      <c r="BS55" s="9">
        <f t="shared" si="26"/>
        <v>564</v>
      </c>
      <c r="BT55" s="67">
        <f t="shared" si="27"/>
        <v>37.443983402489629</v>
      </c>
      <c r="BU55" s="67">
        <f t="shared" si="28"/>
        <v>39.784232365145222</v>
      </c>
      <c r="BV55" s="67">
        <f t="shared" si="29"/>
        <v>46.80497925311203</v>
      </c>
      <c r="BW55" s="9">
        <f t="shared" si="30"/>
        <v>0</v>
      </c>
      <c r="BX55" s="9">
        <f t="shared" si="31"/>
        <v>0</v>
      </c>
      <c r="BY55" s="9">
        <f t="shared" si="32"/>
        <v>0</v>
      </c>
      <c r="BZ55" s="68">
        <f t="shared" si="33"/>
        <v>0</v>
      </c>
      <c r="CA55" s="68">
        <f t="shared" si="34"/>
        <v>0</v>
      </c>
      <c r="CB55" s="68">
        <f t="shared" si="35"/>
        <v>0</v>
      </c>
    </row>
    <row r="56" spans="1:80" ht="20.25" customHeight="1" x14ac:dyDescent="0.2">
      <c r="A56" s="85">
        <v>17200</v>
      </c>
      <c r="B56" s="86" t="s">
        <v>207</v>
      </c>
      <c r="C56" s="9" t="s">
        <v>916</v>
      </c>
      <c r="D56" s="9" t="s">
        <v>196</v>
      </c>
      <c r="E56" s="9">
        <v>6</v>
      </c>
      <c r="F56" s="9">
        <v>12.8</v>
      </c>
      <c r="G56" s="9">
        <v>11.85</v>
      </c>
      <c r="H56" s="9">
        <v>12</v>
      </c>
      <c r="I56" s="9">
        <v>48</v>
      </c>
      <c r="J56" s="34">
        <v>204.90899999999999</v>
      </c>
      <c r="K56" s="34">
        <v>389.03899999999999</v>
      </c>
      <c r="L56" s="33">
        <v>9.5</v>
      </c>
      <c r="M56" s="33" t="s">
        <v>1147</v>
      </c>
      <c r="N56" s="40" t="s">
        <v>1170</v>
      </c>
      <c r="O56" s="58">
        <v>25</v>
      </c>
      <c r="P56" s="41">
        <v>47</v>
      </c>
      <c r="Q56" s="41">
        <v>1.08</v>
      </c>
      <c r="R56" s="41">
        <v>0.94</v>
      </c>
      <c r="S56" s="41">
        <v>30</v>
      </c>
      <c r="T56" s="41">
        <v>180</v>
      </c>
      <c r="AB56" s="47"/>
      <c r="AI56" s="50" t="s">
        <v>1171</v>
      </c>
      <c r="AJ56" s="51">
        <v>2</v>
      </c>
      <c r="AK56" s="51">
        <v>132</v>
      </c>
      <c r="AL56" s="51">
        <v>249</v>
      </c>
      <c r="AM56" s="51">
        <v>19</v>
      </c>
      <c r="AN56" s="51">
        <v>36</v>
      </c>
      <c r="AO56" s="51">
        <v>0.8</v>
      </c>
      <c r="AP56" s="51">
        <v>0.9</v>
      </c>
      <c r="AQ56" s="51">
        <v>1.1000000000000001</v>
      </c>
      <c r="BJ56" s="34">
        <f t="shared" si="18"/>
        <v>26.17</v>
      </c>
      <c r="BK56" s="9">
        <f t="shared" si="19"/>
        <v>47</v>
      </c>
      <c r="BL56" s="34">
        <f t="shared" si="20"/>
        <v>50</v>
      </c>
      <c r="BM56" s="34">
        <f>BL56*(附件!$C$49/(I56*附件!$C$48))</f>
        <v>1736.1111111111113</v>
      </c>
      <c r="BN56" s="34">
        <f t="shared" si="21"/>
        <v>66.339744406232754</v>
      </c>
      <c r="BO56" s="34">
        <f t="shared" si="22"/>
        <v>146.50726676043135</v>
      </c>
      <c r="BP56" s="65">
        <f t="shared" si="23"/>
        <v>212.84701116666412</v>
      </c>
      <c r="BQ56" s="9">
        <f t="shared" si="24"/>
        <v>398.40000000000003</v>
      </c>
      <c r="BR56" s="9">
        <f t="shared" si="25"/>
        <v>448.2</v>
      </c>
      <c r="BS56" s="9">
        <f t="shared" si="26"/>
        <v>547.80000000000007</v>
      </c>
      <c r="BT56" s="67">
        <f t="shared" si="27"/>
        <v>33.620253164556964</v>
      </c>
      <c r="BU56" s="67">
        <f t="shared" si="28"/>
        <v>37.822784810126585</v>
      </c>
      <c r="BV56" s="67">
        <f t="shared" si="29"/>
        <v>46.227848101265828</v>
      </c>
      <c r="BW56" s="9">
        <f t="shared" si="30"/>
        <v>0</v>
      </c>
      <c r="BX56" s="9">
        <f t="shared" si="31"/>
        <v>0</v>
      </c>
      <c r="BY56" s="9">
        <f t="shared" si="32"/>
        <v>0</v>
      </c>
      <c r="BZ56" s="68">
        <f t="shared" si="33"/>
        <v>0</v>
      </c>
      <c r="CA56" s="68">
        <f t="shared" si="34"/>
        <v>0</v>
      </c>
      <c r="CB56" s="68">
        <f t="shared" si="35"/>
        <v>0</v>
      </c>
    </row>
    <row r="57" spans="1:80" ht="20.25" customHeight="1" x14ac:dyDescent="0.2">
      <c r="A57" s="85">
        <v>27060</v>
      </c>
      <c r="B57" s="86" t="s">
        <v>1245</v>
      </c>
      <c r="C57" s="9" t="s">
        <v>923</v>
      </c>
      <c r="D57" s="9" t="s">
        <v>196</v>
      </c>
      <c r="E57" s="9">
        <v>13</v>
      </c>
      <c r="F57" s="9">
        <v>13.18</v>
      </c>
      <c r="G57" s="9">
        <v>10.61</v>
      </c>
      <c r="H57" s="9">
        <v>45</v>
      </c>
      <c r="I57" s="9">
        <v>51</v>
      </c>
      <c r="J57" s="34">
        <v>237.803</v>
      </c>
      <c r="K57" s="34">
        <v>700.65099999999995</v>
      </c>
      <c r="L57" s="33">
        <v>10</v>
      </c>
      <c r="M57" s="33" t="s">
        <v>1146</v>
      </c>
      <c r="N57" s="40" t="s">
        <v>1215</v>
      </c>
      <c r="O57" s="58">
        <v>19</v>
      </c>
      <c r="P57" s="41">
        <v>48</v>
      </c>
      <c r="Q57" s="41">
        <v>0.48</v>
      </c>
      <c r="R57" s="41">
        <v>0.38</v>
      </c>
      <c r="S57" s="41">
        <v>24</v>
      </c>
      <c r="T57" s="41">
        <v>80</v>
      </c>
      <c r="U57" s="45" t="s">
        <v>1202</v>
      </c>
      <c r="V57" s="46">
        <v>18</v>
      </c>
      <c r="W57" s="46">
        <v>51</v>
      </c>
      <c r="X57" s="46">
        <v>0.8</v>
      </c>
      <c r="Y57" s="46">
        <v>0.65</v>
      </c>
      <c r="Z57" s="46">
        <v>36</v>
      </c>
      <c r="AA57" s="46">
        <v>80</v>
      </c>
      <c r="AB57" s="48"/>
      <c r="AI57" s="50" t="s">
        <v>1194</v>
      </c>
      <c r="AJ57" s="51">
        <v>1</v>
      </c>
      <c r="AK57" s="51">
        <v>144</v>
      </c>
      <c r="AL57" s="51">
        <v>425</v>
      </c>
      <c r="AM57" s="51">
        <v>19</v>
      </c>
      <c r="AN57" s="51">
        <v>36</v>
      </c>
      <c r="AO57" s="51">
        <v>0.8</v>
      </c>
      <c r="AP57" s="51">
        <v>0.9</v>
      </c>
      <c r="AQ57" s="51">
        <v>1.1000000000000001</v>
      </c>
      <c r="BJ57" s="34">
        <f t="shared" si="18"/>
        <v>23.442000000000004</v>
      </c>
      <c r="BK57" s="9">
        <f t="shared" si="19"/>
        <v>99</v>
      </c>
      <c r="BL57" s="34">
        <f t="shared" si="20"/>
        <v>198.9305857817717</v>
      </c>
      <c r="BM57" s="34">
        <f>BL57*(附件!$C$49/(I57*附件!$C$48))</f>
        <v>6500.9995353520171</v>
      </c>
      <c r="BN57" s="34">
        <f t="shared" si="21"/>
        <v>277.32273421005101</v>
      </c>
      <c r="BO57" s="34">
        <f t="shared" si="22"/>
        <v>612.72380163543994</v>
      </c>
      <c r="BP57" s="65">
        <f t="shared" si="23"/>
        <v>890.04653584549101</v>
      </c>
      <c r="BQ57" s="9">
        <f t="shared" si="24"/>
        <v>340</v>
      </c>
      <c r="BR57" s="9">
        <f t="shared" si="25"/>
        <v>382.5</v>
      </c>
      <c r="BS57" s="9">
        <f t="shared" si="26"/>
        <v>467.50000000000006</v>
      </c>
      <c r="BT57" s="67">
        <f t="shared" si="27"/>
        <v>32.045240339302545</v>
      </c>
      <c r="BU57" s="67">
        <f t="shared" si="28"/>
        <v>36.050895381715364</v>
      </c>
      <c r="BV57" s="67">
        <f t="shared" si="29"/>
        <v>44.062205466541009</v>
      </c>
      <c r="BW57" s="9">
        <f t="shared" si="30"/>
        <v>0</v>
      </c>
      <c r="BX57" s="9">
        <f t="shared" si="31"/>
        <v>0</v>
      </c>
      <c r="BY57" s="9">
        <f t="shared" si="32"/>
        <v>0</v>
      </c>
      <c r="BZ57" s="68">
        <f t="shared" si="33"/>
        <v>0</v>
      </c>
      <c r="CA57" s="68">
        <f t="shared" si="34"/>
        <v>0</v>
      </c>
      <c r="CB57" s="68">
        <f t="shared" si="35"/>
        <v>0</v>
      </c>
    </row>
    <row r="58" spans="1:80" ht="20.25" customHeight="1" x14ac:dyDescent="0.2">
      <c r="A58" s="85">
        <v>19200</v>
      </c>
      <c r="B58" s="86" t="s">
        <v>199</v>
      </c>
      <c r="C58" s="9" t="s">
        <v>916</v>
      </c>
      <c r="D58" s="9" t="s">
        <v>200</v>
      </c>
      <c r="E58" s="9">
        <v>6</v>
      </c>
      <c r="F58" s="9">
        <v>15.4</v>
      </c>
      <c r="G58" s="9">
        <v>14.68</v>
      </c>
      <c r="H58" s="9">
        <v>12</v>
      </c>
      <c r="I58" s="9">
        <v>45</v>
      </c>
      <c r="J58" s="34">
        <v>213.88200000000001</v>
      </c>
      <c r="K58" s="34">
        <v>407.27100000000002</v>
      </c>
      <c r="L58" s="33">
        <v>1.6</v>
      </c>
      <c r="M58" s="33" t="s">
        <v>1147</v>
      </c>
      <c r="N58" s="40" t="s">
        <v>1202</v>
      </c>
      <c r="O58" s="58">
        <v>13</v>
      </c>
      <c r="P58" s="41">
        <v>25</v>
      </c>
      <c r="Q58" s="41">
        <v>0.89</v>
      </c>
      <c r="R58" s="41">
        <v>0.78</v>
      </c>
      <c r="S58" s="41">
        <v>36</v>
      </c>
      <c r="T58" s="41">
        <v>80</v>
      </c>
      <c r="AB58" s="48"/>
      <c r="AI58" s="50" t="s">
        <v>1253</v>
      </c>
      <c r="AJ58" s="51">
        <v>2</v>
      </c>
      <c r="AK58" s="51">
        <v>142</v>
      </c>
      <c r="AL58" s="51">
        <v>269</v>
      </c>
      <c r="AM58" s="51">
        <v>25</v>
      </c>
      <c r="AN58" s="51">
        <v>40</v>
      </c>
      <c r="AO58" s="51">
        <v>0.75</v>
      </c>
      <c r="AP58" s="51">
        <v>1</v>
      </c>
      <c r="AQ58" s="51">
        <v>1.2</v>
      </c>
      <c r="BJ58" s="34">
        <f t="shared" si="18"/>
        <v>32.396000000000001</v>
      </c>
      <c r="BK58" s="9">
        <f t="shared" si="19"/>
        <v>25</v>
      </c>
      <c r="BL58" s="34">
        <f t="shared" si="20"/>
        <v>35.110420352895261</v>
      </c>
      <c r="BM58" s="34">
        <f>BL58*(附件!$C$49/(I58*附件!$C$48))</f>
        <v>1300.3859389961208</v>
      </c>
      <c r="BN58" s="34">
        <f t="shared" si="21"/>
        <v>40.140324083100403</v>
      </c>
      <c r="BO58" s="34">
        <f t="shared" si="22"/>
        <v>0</v>
      </c>
      <c r="BP58" s="65">
        <f t="shared" si="23"/>
        <v>40.140324083100403</v>
      </c>
      <c r="BQ58" s="9">
        <f t="shared" si="24"/>
        <v>403.5</v>
      </c>
      <c r="BR58" s="9">
        <f t="shared" si="25"/>
        <v>538</v>
      </c>
      <c r="BS58" s="9">
        <f t="shared" si="26"/>
        <v>645.6</v>
      </c>
      <c r="BT58" s="67">
        <f t="shared" si="27"/>
        <v>27.486376021798364</v>
      </c>
      <c r="BU58" s="67">
        <f t="shared" si="28"/>
        <v>36.648501362397823</v>
      </c>
      <c r="BV58" s="67">
        <f t="shared" si="29"/>
        <v>43.978201634877387</v>
      </c>
      <c r="BW58" s="9">
        <f t="shared" si="30"/>
        <v>0</v>
      </c>
      <c r="BX58" s="9">
        <f t="shared" si="31"/>
        <v>0</v>
      </c>
      <c r="BY58" s="9">
        <f t="shared" si="32"/>
        <v>0</v>
      </c>
      <c r="BZ58" s="68">
        <f t="shared" si="33"/>
        <v>0</v>
      </c>
      <c r="CA58" s="68">
        <f t="shared" si="34"/>
        <v>0</v>
      </c>
      <c r="CB58" s="68">
        <f t="shared" si="35"/>
        <v>0</v>
      </c>
    </row>
    <row r="59" spans="1:80" ht="20.25" customHeight="1" x14ac:dyDescent="0.2">
      <c r="A59" s="85">
        <v>37200</v>
      </c>
      <c r="B59" s="86" t="s">
        <v>265</v>
      </c>
      <c r="C59" s="9" t="s">
        <v>923</v>
      </c>
      <c r="D59" s="9" t="s">
        <v>196</v>
      </c>
      <c r="E59" s="9">
        <v>13</v>
      </c>
      <c r="F59" s="9">
        <v>10.99</v>
      </c>
      <c r="G59" s="9">
        <v>9.52</v>
      </c>
      <c r="H59" s="9">
        <v>45</v>
      </c>
      <c r="I59" s="9">
        <v>55</v>
      </c>
      <c r="J59" s="34">
        <v>222.30799999999999</v>
      </c>
      <c r="K59" s="34">
        <v>655.88</v>
      </c>
      <c r="L59" s="33">
        <v>9</v>
      </c>
      <c r="M59" s="33" t="s">
        <v>1152</v>
      </c>
      <c r="N59" s="40" t="s">
        <v>1180</v>
      </c>
      <c r="O59" s="58">
        <v>10</v>
      </c>
      <c r="P59" s="41">
        <v>31</v>
      </c>
      <c r="Q59" s="41">
        <v>0.48</v>
      </c>
      <c r="R59" s="41">
        <v>0.38</v>
      </c>
      <c r="S59" s="41">
        <v>24</v>
      </c>
      <c r="T59" s="41">
        <v>80</v>
      </c>
      <c r="U59" s="45" t="s">
        <v>1202</v>
      </c>
      <c r="V59" s="46">
        <v>15</v>
      </c>
      <c r="W59" s="46">
        <v>47</v>
      </c>
      <c r="X59" s="46">
        <v>0.8</v>
      </c>
      <c r="Y59" s="46">
        <v>0.65</v>
      </c>
      <c r="Z59" s="46">
        <v>36</v>
      </c>
      <c r="AA59" s="46">
        <v>80</v>
      </c>
      <c r="AI59" s="50" t="s">
        <v>1185</v>
      </c>
      <c r="AJ59" s="51">
        <v>2</v>
      </c>
      <c r="AK59" s="51">
        <v>69</v>
      </c>
      <c r="AL59" s="51">
        <v>204</v>
      </c>
      <c r="AM59" s="51">
        <v>16</v>
      </c>
      <c r="AN59" s="51">
        <v>33</v>
      </c>
      <c r="AO59" s="51">
        <v>0.8</v>
      </c>
      <c r="AP59" s="51">
        <v>0.85</v>
      </c>
      <c r="AQ59" s="51">
        <v>1</v>
      </c>
      <c r="BJ59" s="34">
        <f t="shared" si="18"/>
        <v>21.044</v>
      </c>
      <c r="BK59" s="9">
        <f t="shared" si="19"/>
        <v>78</v>
      </c>
      <c r="BL59" s="34">
        <f t="shared" si="20"/>
        <v>152.17553705559851</v>
      </c>
      <c r="BM59" s="34">
        <f>BL59*(附件!$C$49/(I59*附件!$C$48))</f>
        <v>4611.3799107757122</v>
      </c>
      <c r="BN59" s="34">
        <f t="shared" si="21"/>
        <v>219.13038922142712</v>
      </c>
      <c r="BO59" s="34">
        <f t="shared" si="22"/>
        <v>484.38864608988575</v>
      </c>
      <c r="BP59" s="65">
        <f t="shared" si="23"/>
        <v>703.5190353113129</v>
      </c>
      <c r="BQ59" s="9">
        <f t="shared" si="24"/>
        <v>326.40000000000003</v>
      </c>
      <c r="BR59" s="9">
        <f t="shared" si="25"/>
        <v>346.8</v>
      </c>
      <c r="BS59" s="9">
        <f t="shared" si="26"/>
        <v>408</v>
      </c>
      <c r="BT59" s="67">
        <f t="shared" si="27"/>
        <v>34.285714285714292</v>
      </c>
      <c r="BU59" s="67">
        <f t="shared" si="28"/>
        <v>36.428571428571431</v>
      </c>
      <c r="BV59" s="67">
        <f t="shared" si="29"/>
        <v>42.857142857142861</v>
      </c>
      <c r="BW59" s="9">
        <f t="shared" si="30"/>
        <v>0</v>
      </c>
      <c r="BX59" s="9">
        <f t="shared" si="31"/>
        <v>0</v>
      </c>
      <c r="BY59" s="9">
        <f t="shared" si="32"/>
        <v>0</v>
      </c>
      <c r="BZ59" s="68">
        <f t="shared" si="33"/>
        <v>0</v>
      </c>
      <c r="CA59" s="68">
        <f t="shared" si="34"/>
        <v>0</v>
      </c>
      <c r="CB59" s="68">
        <f t="shared" si="35"/>
        <v>0</v>
      </c>
    </row>
    <row r="60" spans="1:80" ht="20.25" customHeight="1" x14ac:dyDescent="0.2">
      <c r="A60" s="85">
        <v>39100</v>
      </c>
      <c r="B60" s="86" t="s">
        <v>236</v>
      </c>
      <c r="C60" s="9" t="s">
        <v>916</v>
      </c>
      <c r="D60" s="9" t="s">
        <v>200</v>
      </c>
      <c r="E60" s="9">
        <v>6</v>
      </c>
      <c r="F60" s="9">
        <v>13.1</v>
      </c>
      <c r="G60" s="9">
        <v>11.82</v>
      </c>
      <c r="H60" s="9">
        <v>12</v>
      </c>
      <c r="I60" s="9">
        <v>48</v>
      </c>
      <c r="J60" s="34">
        <v>194.22200000000001</v>
      </c>
      <c r="K60" s="34">
        <v>368.37900000000002</v>
      </c>
      <c r="L60" s="33">
        <v>0.8</v>
      </c>
      <c r="M60" s="33" t="s">
        <v>1152</v>
      </c>
      <c r="N60" s="40" t="s">
        <v>1180</v>
      </c>
      <c r="O60" s="58">
        <v>8</v>
      </c>
      <c r="P60" s="41">
        <v>16</v>
      </c>
      <c r="Q60" s="41">
        <v>0.53</v>
      </c>
      <c r="R60" s="41">
        <v>0.47</v>
      </c>
      <c r="S60" s="41">
        <v>24</v>
      </c>
      <c r="T60" s="41">
        <v>80</v>
      </c>
      <c r="AB60" s="48"/>
      <c r="AI60" s="50" t="s">
        <v>1178</v>
      </c>
      <c r="AJ60" s="51">
        <v>1</v>
      </c>
      <c r="AK60" s="51">
        <v>134</v>
      </c>
      <c r="AL60" s="51">
        <v>251</v>
      </c>
      <c r="AM60" s="51">
        <v>22</v>
      </c>
      <c r="AN60" s="51">
        <v>40</v>
      </c>
      <c r="AO60" s="51">
        <v>0.8</v>
      </c>
      <c r="AP60" s="51">
        <v>0.95</v>
      </c>
      <c r="AQ60" s="51">
        <v>1.1499999999999999</v>
      </c>
      <c r="AR60" s="53" t="s">
        <v>1185</v>
      </c>
      <c r="AS60" s="54">
        <v>2</v>
      </c>
      <c r="AT60" s="54">
        <v>57</v>
      </c>
      <c r="AU60" s="54">
        <v>108</v>
      </c>
      <c r="AV60" s="54">
        <v>16</v>
      </c>
      <c r="AW60" s="54">
        <v>33</v>
      </c>
      <c r="AX60" s="54">
        <v>0.8</v>
      </c>
      <c r="AY60" s="54">
        <v>0.85</v>
      </c>
      <c r="AZ60" s="54">
        <v>1</v>
      </c>
      <c r="BJ60" s="34">
        <f t="shared" si="18"/>
        <v>26.104000000000003</v>
      </c>
      <c r="BK60" s="9">
        <f t="shared" si="19"/>
        <v>16</v>
      </c>
      <c r="BL60" s="34">
        <f t="shared" si="20"/>
        <v>30.448585225529051</v>
      </c>
      <c r="BM60" s="34">
        <f>BL60*(附件!$C$49/(I60*附件!$C$48))</f>
        <v>1057.2425425530923</v>
      </c>
      <c r="BN60" s="34">
        <f t="shared" si="21"/>
        <v>40.501170033446684</v>
      </c>
      <c r="BO60" s="34">
        <f t="shared" si="22"/>
        <v>0</v>
      </c>
      <c r="BP60" s="65">
        <f t="shared" si="23"/>
        <v>40.501170033446684</v>
      </c>
      <c r="BQ60" s="9">
        <f t="shared" si="24"/>
        <v>373.6</v>
      </c>
      <c r="BR60" s="9">
        <f t="shared" si="25"/>
        <v>422.04999999999995</v>
      </c>
      <c r="BS60" s="9">
        <f t="shared" si="26"/>
        <v>504.65</v>
      </c>
      <c r="BT60" s="67">
        <f t="shared" si="27"/>
        <v>31.607445008460239</v>
      </c>
      <c r="BU60" s="67">
        <f t="shared" si="28"/>
        <v>35.706429780033837</v>
      </c>
      <c r="BV60" s="67">
        <f t="shared" si="29"/>
        <v>42.694585448392552</v>
      </c>
      <c r="BW60" s="9">
        <f t="shared" si="30"/>
        <v>0</v>
      </c>
      <c r="BX60" s="9">
        <f t="shared" si="31"/>
        <v>0</v>
      </c>
      <c r="BY60" s="9">
        <f t="shared" si="32"/>
        <v>0</v>
      </c>
      <c r="BZ60" s="68">
        <f t="shared" si="33"/>
        <v>0</v>
      </c>
      <c r="CA60" s="68">
        <f t="shared" si="34"/>
        <v>0</v>
      </c>
      <c r="CB60" s="68">
        <f t="shared" si="35"/>
        <v>0</v>
      </c>
    </row>
    <row r="61" spans="1:80" ht="20.25" customHeight="1" x14ac:dyDescent="0.2">
      <c r="A61" s="85">
        <v>39000</v>
      </c>
      <c r="B61" s="86" t="s">
        <v>228</v>
      </c>
      <c r="C61" s="9" t="s">
        <v>916</v>
      </c>
      <c r="D61" s="9" t="s">
        <v>200</v>
      </c>
      <c r="E61" s="9">
        <v>6</v>
      </c>
      <c r="F61" s="9">
        <v>13.1</v>
      </c>
      <c r="G61" s="9">
        <v>11.9</v>
      </c>
      <c r="H61" s="9">
        <v>12</v>
      </c>
      <c r="I61" s="9">
        <v>45</v>
      </c>
      <c r="J61" s="34">
        <v>194.22200000000001</v>
      </c>
      <c r="K61" s="34">
        <v>368.37900000000002</v>
      </c>
      <c r="L61" s="33">
        <v>0.9</v>
      </c>
      <c r="M61" s="33" t="s">
        <v>1152</v>
      </c>
      <c r="N61" s="40" t="s">
        <v>1180</v>
      </c>
      <c r="O61" s="58">
        <v>9</v>
      </c>
      <c r="P61" s="41">
        <v>17</v>
      </c>
      <c r="Q61" s="41">
        <v>0.5</v>
      </c>
      <c r="R61" s="41">
        <v>0.44</v>
      </c>
      <c r="S61" s="41">
        <v>24</v>
      </c>
      <c r="T61" s="41">
        <v>80</v>
      </c>
      <c r="AB61" s="47"/>
      <c r="AI61" s="50" t="s">
        <v>1194</v>
      </c>
      <c r="AJ61" s="51">
        <v>1</v>
      </c>
      <c r="AK61" s="51">
        <v>132</v>
      </c>
      <c r="AL61" s="51">
        <v>249</v>
      </c>
      <c r="AM61" s="51">
        <v>19</v>
      </c>
      <c r="AN61" s="51">
        <v>36</v>
      </c>
      <c r="AO61" s="51">
        <v>0.8</v>
      </c>
      <c r="AP61" s="51">
        <v>0.9</v>
      </c>
      <c r="AQ61" s="51">
        <v>1.1000000000000001</v>
      </c>
      <c r="AR61" s="53" t="s">
        <v>1185</v>
      </c>
      <c r="AS61" s="54">
        <v>2</v>
      </c>
      <c r="AT61" s="54">
        <v>63</v>
      </c>
      <c r="AU61" s="54">
        <v>117</v>
      </c>
      <c r="AV61" s="54">
        <v>16</v>
      </c>
      <c r="AW61" s="54">
        <v>33</v>
      </c>
      <c r="AX61" s="54">
        <v>0.8</v>
      </c>
      <c r="AY61" s="54">
        <v>0.85</v>
      </c>
      <c r="AZ61" s="54">
        <v>1</v>
      </c>
      <c r="BJ61" s="34">
        <f t="shared" si="18"/>
        <v>26.280000000000005</v>
      </c>
      <c r="BK61" s="9">
        <f t="shared" si="19"/>
        <v>17</v>
      </c>
      <c r="BL61" s="34">
        <f t="shared" si="20"/>
        <v>34.557414197724022</v>
      </c>
      <c r="BM61" s="34">
        <f>BL61*(附件!$C$49/(I61*附件!$C$48))</f>
        <v>1279.9042295453341</v>
      </c>
      <c r="BN61" s="34">
        <f t="shared" si="21"/>
        <v>48.702596253627625</v>
      </c>
      <c r="BO61" s="34">
        <f t="shared" si="22"/>
        <v>0</v>
      </c>
      <c r="BP61" s="65">
        <f t="shared" si="23"/>
        <v>48.702596253627625</v>
      </c>
      <c r="BQ61" s="9">
        <f t="shared" si="24"/>
        <v>386.40000000000003</v>
      </c>
      <c r="BR61" s="9">
        <f t="shared" si="25"/>
        <v>423</v>
      </c>
      <c r="BS61" s="9">
        <f t="shared" si="26"/>
        <v>507.90000000000003</v>
      </c>
      <c r="BT61" s="67">
        <f t="shared" si="27"/>
        <v>32.470588235294123</v>
      </c>
      <c r="BU61" s="67">
        <f t="shared" si="28"/>
        <v>35.54621848739496</v>
      </c>
      <c r="BV61" s="67">
        <f t="shared" si="29"/>
        <v>42.680672268907564</v>
      </c>
      <c r="BW61" s="9">
        <f t="shared" si="30"/>
        <v>0</v>
      </c>
      <c r="BX61" s="9">
        <f t="shared" si="31"/>
        <v>0</v>
      </c>
      <c r="BY61" s="9">
        <f t="shared" si="32"/>
        <v>0</v>
      </c>
      <c r="BZ61" s="68">
        <f t="shared" si="33"/>
        <v>0</v>
      </c>
      <c r="CA61" s="68">
        <f t="shared" si="34"/>
        <v>0</v>
      </c>
      <c r="CB61" s="68">
        <f t="shared" si="35"/>
        <v>0</v>
      </c>
    </row>
    <row r="62" spans="1:80" ht="20.25" customHeight="1" x14ac:dyDescent="0.2">
      <c r="A62" s="85">
        <v>37300</v>
      </c>
      <c r="B62" s="86" t="s">
        <v>256</v>
      </c>
      <c r="C62" s="9" t="s">
        <v>916</v>
      </c>
      <c r="D62" s="9" t="s">
        <v>196</v>
      </c>
      <c r="E62" s="9">
        <v>6</v>
      </c>
      <c r="F62" s="9">
        <v>12.88</v>
      </c>
      <c r="G62" s="9">
        <v>11.81</v>
      </c>
      <c r="H62" s="9">
        <v>12</v>
      </c>
      <c r="I62" s="9">
        <v>60</v>
      </c>
      <c r="J62" s="34">
        <v>184.96299999999999</v>
      </c>
      <c r="K62" s="34">
        <v>351.69400000000002</v>
      </c>
      <c r="L62" s="33">
        <v>9</v>
      </c>
      <c r="M62" s="33" t="s">
        <v>1152</v>
      </c>
      <c r="N62" s="40" t="s">
        <v>1173</v>
      </c>
      <c r="O62" s="58">
        <v>29</v>
      </c>
      <c r="P62" s="41">
        <v>53</v>
      </c>
      <c r="Q62" s="41">
        <v>1.24</v>
      </c>
      <c r="R62" s="41">
        <v>1.1000000000000001</v>
      </c>
      <c r="S62" s="41">
        <v>36</v>
      </c>
      <c r="T62" s="41">
        <v>80</v>
      </c>
      <c r="AB62" s="47"/>
      <c r="AI62" s="50" t="s">
        <v>1171</v>
      </c>
      <c r="AJ62" s="51">
        <v>2</v>
      </c>
      <c r="AK62" s="51">
        <v>120</v>
      </c>
      <c r="AL62" s="51">
        <v>228</v>
      </c>
      <c r="AM62" s="51">
        <v>19</v>
      </c>
      <c r="AN62" s="51">
        <v>36</v>
      </c>
      <c r="AO62" s="51">
        <v>0.8</v>
      </c>
      <c r="AP62" s="51">
        <v>0.9</v>
      </c>
      <c r="AQ62" s="51">
        <v>1.1000000000000001</v>
      </c>
      <c r="BJ62" s="34">
        <f t="shared" si="18"/>
        <v>26.082000000000004</v>
      </c>
      <c r="BK62" s="9">
        <f t="shared" si="19"/>
        <v>53</v>
      </c>
      <c r="BL62" s="34">
        <f t="shared" si="20"/>
        <v>52.780537359588727</v>
      </c>
      <c r="BM62" s="34">
        <f>BL62*(附件!$C$49/(I62*附件!$C$48))</f>
        <v>1466.1260377663536</v>
      </c>
      <c r="BN62" s="34">
        <f t="shared" si="21"/>
        <v>56.21217842827825</v>
      </c>
      <c r="BO62" s="34">
        <f t="shared" si="22"/>
        <v>124.14276357039404</v>
      </c>
      <c r="BP62" s="65">
        <f t="shared" si="23"/>
        <v>180.3549419986723</v>
      </c>
      <c r="BQ62" s="9">
        <f t="shared" si="24"/>
        <v>364.8</v>
      </c>
      <c r="BR62" s="9">
        <f t="shared" si="25"/>
        <v>410.40000000000003</v>
      </c>
      <c r="BS62" s="9">
        <f t="shared" si="26"/>
        <v>501.6</v>
      </c>
      <c r="BT62" s="67">
        <f t="shared" si="27"/>
        <v>30.889077053344622</v>
      </c>
      <c r="BU62" s="67">
        <f t="shared" si="28"/>
        <v>34.750211685012701</v>
      </c>
      <c r="BV62" s="67">
        <f t="shared" si="29"/>
        <v>42.47248094834886</v>
      </c>
      <c r="BW62" s="9">
        <f t="shared" si="30"/>
        <v>0</v>
      </c>
      <c r="BX62" s="9">
        <f t="shared" si="31"/>
        <v>0</v>
      </c>
      <c r="BY62" s="9">
        <f t="shared" si="32"/>
        <v>0</v>
      </c>
      <c r="BZ62" s="68">
        <f t="shared" si="33"/>
        <v>0</v>
      </c>
      <c r="CA62" s="68">
        <f t="shared" si="34"/>
        <v>0</v>
      </c>
      <c r="CB62" s="68">
        <f t="shared" si="35"/>
        <v>0</v>
      </c>
    </row>
    <row r="63" spans="1:80" ht="20.25" customHeight="1" x14ac:dyDescent="0.2">
      <c r="A63" s="85">
        <v>27100</v>
      </c>
      <c r="B63" s="86" t="s">
        <v>250</v>
      </c>
      <c r="C63" s="9" t="s">
        <v>916</v>
      </c>
      <c r="D63" s="9" t="s">
        <v>196</v>
      </c>
      <c r="E63" s="9">
        <v>6</v>
      </c>
      <c r="F63" s="9">
        <v>12.96</v>
      </c>
      <c r="G63" s="9">
        <v>11.84</v>
      </c>
      <c r="H63" s="9">
        <v>12</v>
      </c>
      <c r="I63" s="9">
        <v>53</v>
      </c>
      <c r="J63" s="34">
        <v>194.93600000000001</v>
      </c>
      <c r="K63" s="34">
        <v>369.92599999999999</v>
      </c>
      <c r="L63" s="33">
        <v>9</v>
      </c>
      <c r="M63" s="33" t="s">
        <v>1146</v>
      </c>
      <c r="N63" s="40" t="s">
        <v>1197</v>
      </c>
      <c r="O63" s="58">
        <v>27</v>
      </c>
      <c r="P63" s="41">
        <v>51</v>
      </c>
      <c r="Q63" s="41">
        <v>1.24</v>
      </c>
      <c r="R63" s="41">
        <v>1.1000000000000001</v>
      </c>
      <c r="S63" s="41">
        <v>36</v>
      </c>
      <c r="T63" s="41">
        <v>80</v>
      </c>
      <c r="AB63" s="47"/>
      <c r="AI63" s="50" t="s">
        <v>1171</v>
      </c>
      <c r="AJ63" s="51">
        <v>2</v>
      </c>
      <c r="AK63" s="51">
        <v>120</v>
      </c>
      <c r="AL63" s="51">
        <v>228</v>
      </c>
      <c r="AM63" s="51">
        <v>19</v>
      </c>
      <c r="AN63" s="51">
        <v>36</v>
      </c>
      <c r="AO63" s="51">
        <v>0.8</v>
      </c>
      <c r="AP63" s="51">
        <v>0.9</v>
      </c>
      <c r="AQ63" s="51">
        <v>1.1000000000000001</v>
      </c>
      <c r="BJ63" s="34">
        <f t="shared" si="18"/>
        <v>26.148000000000003</v>
      </c>
      <c r="BK63" s="9">
        <f t="shared" si="19"/>
        <v>51</v>
      </c>
      <c r="BL63" s="34">
        <f t="shared" si="20"/>
        <v>50.788818968660848</v>
      </c>
      <c r="BM63" s="34">
        <f>BL63*(附件!$C$49/(I63*附件!$C$48))</f>
        <v>1597.1326719704671</v>
      </c>
      <c r="BN63" s="34">
        <f t="shared" si="21"/>
        <v>61.080490743860594</v>
      </c>
      <c r="BO63" s="34">
        <f t="shared" si="22"/>
        <v>134.89296215966783</v>
      </c>
      <c r="BP63" s="65">
        <f t="shared" si="23"/>
        <v>195.97345290352843</v>
      </c>
      <c r="BQ63" s="9">
        <f t="shared" si="24"/>
        <v>364.8</v>
      </c>
      <c r="BR63" s="9">
        <f t="shared" si="25"/>
        <v>410.40000000000003</v>
      </c>
      <c r="BS63" s="9">
        <f t="shared" si="26"/>
        <v>501.6</v>
      </c>
      <c r="BT63" s="67">
        <f t="shared" si="27"/>
        <v>30.810810810810811</v>
      </c>
      <c r="BU63" s="67">
        <f t="shared" si="28"/>
        <v>34.662162162162168</v>
      </c>
      <c r="BV63" s="67">
        <f t="shared" si="29"/>
        <v>42.36486486486487</v>
      </c>
      <c r="BW63" s="9">
        <f t="shared" si="30"/>
        <v>0</v>
      </c>
      <c r="BX63" s="9">
        <f t="shared" si="31"/>
        <v>0</v>
      </c>
      <c r="BY63" s="9">
        <f t="shared" si="32"/>
        <v>0</v>
      </c>
      <c r="BZ63" s="68">
        <f t="shared" si="33"/>
        <v>0</v>
      </c>
      <c r="CA63" s="68">
        <f t="shared" si="34"/>
        <v>0</v>
      </c>
      <c r="CB63" s="68">
        <f t="shared" si="35"/>
        <v>0</v>
      </c>
    </row>
    <row r="64" spans="1:80" ht="20.25" customHeight="1" x14ac:dyDescent="0.2">
      <c r="A64" s="85">
        <v>17300</v>
      </c>
      <c r="B64" s="86" t="s">
        <v>210</v>
      </c>
      <c r="C64" s="9" t="s">
        <v>916</v>
      </c>
      <c r="D64" s="9" t="s">
        <v>196</v>
      </c>
      <c r="E64" s="9">
        <v>6</v>
      </c>
      <c r="F64" s="9">
        <v>13</v>
      </c>
      <c r="G64" s="9">
        <v>12.04</v>
      </c>
      <c r="H64" s="9">
        <v>12</v>
      </c>
      <c r="I64" s="9">
        <v>50</v>
      </c>
      <c r="J64" s="34">
        <v>204.90899999999999</v>
      </c>
      <c r="K64" s="34">
        <v>389.03899999999999</v>
      </c>
      <c r="L64" s="33">
        <v>10</v>
      </c>
      <c r="M64" s="33" t="s">
        <v>1147</v>
      </c>
      <c r="N64" s="40" t="s">
        <v>1195</v>
      </c>
      <c r="O64" s="58">
        <v>18</v>
      </c>
      <c r="P64" s="41">
        <v>30</v>
      </c>
      <c r="Q64" s="41">
        <v>0.88</v>
      </c>
      <c r="R64" s="41">
        <v>0.77</v>
      </c>
      <c r="S64" s="41">
        <v>30</v>
      </c>
      <c r="T64" s="41">
        <v>180</v>
      </c>
      <c r="U64" s="45" t="s">
        <v>1202</v>
      </c>
      <c r="V64" s="46">
        <v>13</v>
      </c>
      <c r="W64" s="46">
        <v>25</v>
      </c>
      <c r="X64" s="46">
        <v>0.89</v>
      </c>
      <c r="Y64" s="46">
        <v>0.78</v>
      </c>
      <c r="Z64" s="46">
        <v>36</v>
      </c>
      <c r="AA64" s="46">
        <v>80</v>
      </c>
      <c r="AB64" s="47"/>
      <c r="AI64" s="50" t="s">
        <v>1171</v>
      </c>
      <c r="AJ64" s="51">
        <v>2</v>
      </c>
      <c r="AK64" s="51">
        <v>120</v>
      </c>
      <c r="AL64" s="51">
        <v>228</v>
      </c>
      <c r="AM64" s="51">
        <v>19</v>
      </c>
      <c r="AN64" s="51">
        <v>36</v>
      </c>
      <c r="AO64" s="51">
        <v>0.8</v>
      </c>
      <c r="AP64" s="51">
        <v>0.9</v>
      </c>
      <c r="AQ64" s="51">
        <v>1.1000000000000001</v>
      </c>
      <c r="BJ64" s="34">
        <f t="shared" si="18"/>
        <v>26.588000000000001</v>
      </c>
      <c r="BK64" s="9">
        <f t="shared" si="19"/>
        <v>55</v>
      </c>
      <c r="BL64" s="34">
        <f t="shared" si="20"/>
        <v>74.071459313934213</v>
      </c>
      <c r="BM64" s="34">
        <f>BL64*(附件!$C$49/(I64*附件!$C$48))</f>
        <v>2469.0486437978075</v>
      </c>
      <c r="BN64" s="34">
        <f t="shared" si="21"/>
        <v>92.863270791251963</v>
      </c>
      <c r="BO64" s="34">
        <f t="shared" si="22"/>
        <v>205.07048536526642</v>
      </c>
      <c r="BP64" s="65">
        <f t="shared" si="23"/>
        <v>297.93375615651837</v>
      </c>
      <c r="BQ64" s="9">
        <f t="shared" si="24"/>
        <v>364.8</v>
      </c>
      <c r="BR64" s="9">
        <f t="shared" si="25"/>
        <v>410.40000000000003</v>
      </c>
      <c r="BS64" s="9">
        <f t="shared" si="26"/>
        <v>501.6</v>
      </c>
      <c r="BT64" s="67">
        <f t="shared" si="27"/>
        <v>30.299003322259139</v>
      </c>
      <c r="BU64" s="67">
        <f t="shared" si="28"/>
        <v>34.086378737541537</v>
      </c>
      <c r="BV64" s="67">
        <f t="shared" si="29"/>
        <v>41.661129568106318</v>
      </c>
      <c r="BW64" s="9">
        <f t="shared" si="30"/>
        <v>0</v>
      </c>
      <c r="BX64" s="9">
        <f t="shared" si="31"/>
        <v>0</v>
      </c>
      <c r="BY64" s="9">
        <f t="shared" si="32"/>
        <v>0</v>
      </c>
      <c r="BZ64" s="68">
        <f t="shared" si="33"/>
        <v>0</v>
      </c>
      <c r="CA64" s="68">
        <f t="shared" si="34"/>
        <v>0</v>
      </c>
      <c r="CB64" s="68">
        <f t="shared" si="35"/>
        <v>0</v>
      </c>
    </row>
    <row r="65" spans="1:80" ht="20.25" customHeight="1" x14ac:dyDescent="0.2">
      <c r="A65" s="85">
        <v>29100</v>
      </c>
      <c r="B65" s="86" t="s">
        <v>254</v>
      </c>
      <c r="C65" s="9" t="s">
        <v>921</v>
      </c>
      <c r="D65" s="9" t="s">
        <v>200</v>
      </c>
      <c r="E65" s="9">
        <v>11</v>
      </c>
      <c r="F65" s="9">
        <v>11.17</v>
      </c>
      <c r="G65" s="9">
        <v>9.18</v>
      </c>
      <c r="H65" s="9">
        <v>25</v>
      </c>
      <c r="I65" s="9">
        <v>48</v>
      </c>
      <c r="J65" s="34">
        <v>224.33099999999999</v>
      </c>
      <c r="K65" s="34">
        <v>595.37599999999998</v>
      </c>
      <c r="L65" s="33">
        <v>1</v>
      </c>
      <c r="M65" s="33" t="s">
        <v>1146</v>
      </c>
      <c r="N65" s="40" t="s">
        <v>1261</v>
      </c>
      <c r="O65" s="58">
        <v>26</v>
      </c>
      <c r="P65" s="41">
        <v>63</v>
      </c>
      <c r="Q65" s="41">
        <v>0.48</v>
      </c>
      <c r="R65" s="41">
        <v>0.38</v>
      </c>
      <c r="S65" s="41">
        <v>24</v>
      </c>
      <c r="T65" s="41">
        <v>80</v>
      </c>
      <c r="AB65" s="47"/>
      <c r="AI65" s="50" t="s">
        <v>1185</v>
      </c>
      <c r="AJ65" s="51">
        <v>2</v>
      </c>
      <c r="AK65" s="51">
        <v>69</v>
      </c>
      <c r="AL65" s="51">
        <v>180</v>
      </c>
      <c r="AM65" s="51">
        <v>16</v>
      </c>
      <c r="AN65" s="51">
        <v>33</v>
      </c>
      <c r="AO65" s="51">
        <v>0.8</v>
      </c>
      <c r="AP65" s="51">
        <v>0.85</v>
      </c>
      <c r="AQ65" s="51">
        <v>1</v>
      </c>
      <c r="BJ65" s="34">
        <f t="shared" si="18"/>
        <v>20.296000000000003</v>
      </c>
      <c r="BK65" s="9">
        <f t="shared" si="19"/>
        <v>63</v>
      </c>
      <c r="BL65" s="34">
        <f t="shared" si="20"/>
        <v>148.2866132447229</v>
      </c>
      <c r="BM65" s="34">
        <f>BL65*(附件!$C$49/(I65*附件!$C$48))</f>
        <v>5148.8407376639907</v>
      </c>
      <c r="BN65" s="34">
        <f t="shared" si="21"/>
        <v>253.68746243910081</v>
      </c>
      <c r="BO65" s="34">
        <f t="shared" si="22"/>
        <v>0</v>
      </c>
      <c r="BP65" s="65">
        <f t="shared" si="23"/>
        <v>253.68746243910081</v>
      </c>
      <c r="BQ65" s="9">
        <f t="shared" si="24"/>
        <v>288</v>
      </c>
      <c r="BR65" s="9">
        <f t="shared" si="25"/>
        <v>306</v>
      </c>
      <c r="BS65" s="9">
        <f t="shared" si="26"/>
        <v>360</v>
      </c>
      <c r="BT65" s="67">
        <f t="shared" si="27"/>
        <v>31.372549019607845</v>
      </c>
      <c r="BU65" s="67">
        <f t="shared" si="28"/>
        <v>33.333333333333336</v>
      </c>
      <c r="BV65" s="67">
        <f t="shared" si="29"/>
        <v>39.215686274509807</v>
      </c>
      <c r="BW65" s="9">
        <f t="shared" si="30"/>
        <v>0</v>
      </c>
      <c r="BX65" s="9">
        <f t="shared" si="31"/>
        <v>0</v>
      </c>
      <c r="BY65" s="9">
        <f t="shared" si="32"/>
        <v>0</v>
      </c>
      <c r="BZ65" s="68">
        <f t="shared" si="33"/>
        <v>0</v>
      </c>
      <c r="CA65" s="68">
        <f t="shared" si="34"/>
        <v>0</v>
      </c>
      <c r="CB65" s="68">
        <f t="shared" si="35"/>
        <v>0</v>
      </c>
    </row>
    <row r="66" spans="1:80" ht="20.25" customHeight="1" x14ac:dyDescent="0.2">
      <c r="A66" s="85">
        <v>29100</v>
      </c>
      <c r="B66" s="86" t="s">
        <v>1264</v>
      </c>
      <c r="C66" s="9" t="s">
        <v>921</v>
      </c>
      <c r="D66" s="9" t="s">
        <v>200</v>
      </c>
      <c r="E66" s="9">
        <v>11</v>
      </c>
      <c r="F66" s="9">
        <v>11.17</v>
      </c>
      <c r="G66" s="9">
        <v>9.18</v>
      </c>
      <c r="H66" s="9">
        <v>25</v>
      </c>
      <c r="I66" s="9">
        <v>48</v>
      </c>
      <c r="J66" s="34">
        <v>224.33099999999999</v>
      </c>
      <c r="K66" s="34">
        <v>561.76800000000003</v>
      </c>
      <c r="L66" s="33">
        <v>1</v>
      </c>
      <c r="M66" s="33" t="s">
        <v>1146</v>
      </c>
      <c r="N66" s="40" t="s">
        <v>1261</v>
      </c>
      <c r="O66" s="58">
        <v>26</v>
      </c>
      <c r="P66" s="41">
        <v>61</v>
      </c>
      <c r="Q66" s="41">
        <v>0.48</v>
      </c>
      <c r="R66" s="41">
        <v>0.38</v>
      </c>
      <c r="S66" s="41">
        <v>24</v>
      </c>
      <c r="T66" s="41">
        <v>80</v>
      </c>
      <c r="AI66" s="50" t="s">
        <v>1185</v>
      </c>
      <c r="AJ66" s="51">
        <v>2</v>
      </c>
      <c r="AK66" s="51">
        <v>69</v>
      </c>
      <c r="AL66" s="51">
        <v>173</v>
      </c>
      <c r="AM66" s="51">
        <v>16</v>
      </c>
      <c r="AN66" s="51">
        <v>33</v>
      </c>
      <c r="AO66" s="51">
        <v>0.8</v>
      </c>
      <c r="AP66" s="51">
        <v>0.85</v>
      </c>
      <c r="AQ66" s="51">
        <v>1</v>
      </c>
      <c r="BJ66" s="34">
        <f t="shared" si="18"/>
        <v>20.296000000000003</v>
      </c>
      <c r="BK66" s="9">
        <f t="shared" si="19"/>
        <v>61</v>
      </c>
      <c r="BL66" s="34">
        <f t="shared" si="20"/>
        <v>143.57910171314438</v>
      </c>
      <c r="BM66" s="34">
        <f>BL66*(附件!$C$49/(I66*附件!$C$48))</f>
        <v>4985.3854761508474</v>
      </c>
      <c r="BN66" s="34">
        <f t="shared" si="21"/>
        <v>245.63389220293882</v>
      </c>
      <c r="BO66" s="34">
        <f t="shared" si="22"/>
        <v>0</v>
      </c>
      <c r="BP66" s="65">
        <f t="shared" si="23"/>
        <v>245.63389220293882</v>
      </c>
      <c r="BQ66" s="9">
        <f t="shared" si="24"/>
        <v>276.8</v>
      </c>
      <c r="BR66" s="9">
        <f t="shared" si="25"/>
        <v>294.09999999999997</v>
      </c>
      <c r="BS66" s="9">
        <f t="shared" si="26"/>
        <v>346</v>
      </c>
      <c r="BT66" s="67">
        <f t="shared" si="27"/>
        <v>30.152505446623096</v>
      </c>
      <c r="BU66" s="67">
        <f t="shared" si="28"/>
        <v>32.037037037037031</v>
      </c>
      <c r="BV66" s="67">
        <f t="shared" si="29"/>
        <v>37.690631808278866</v>
      </c>
      <c r="BW66" s="9">
        <f t="shared" si="30"/>
        <v>0</v>
      </c>
      <c r="BX66" s="9">
        <f t="shared" si="31"/>
        <v>0</v>
      </c>
      <c r="BY66" s="9">
        <f t="shared" si="32"/>
        <v>0</v>
      </c>
      <c r="BZ66" s="68">
        <f t="shared" si="33"/>
        <v>0</v>
      </c>
      <c r="CA66" s="68">
        <f t="shared" si="34"/>
        <v>0</v>
      </c>
      <c r="CB66" s="68">
        <f t="shared" si="35"/>
        <v>0</v>
      </c>
    </row>
    <row r="67" spans="1:80" ht="20.25" customHeight="1" x14ac:dyDescent="0.2">
      <c r="A67" s="85">
        <v>27000</v>
      </c>
      <c r="B67" s="86" t="s">
        <v>247</v>
      </c>
      <c r="C67" s="9" t="s">
        <v>921</v>
      </c>
      <c r="D67" s="9" t="s">
        <v>196</v>
      </c>
      <c r="E67" s="9">
        <v>11</v>
      </c>
      <c r="F67" s="9">
        <v>12.5</v>
      </c>
      <c r="G67" s="9">
        <v>10.97</v>
      </c>
      <c r="H67" s="9">
        <v>25</v>
      </c>
      <c r="I67" s="9">
        <v>50</v>
      </c>
      <c r="J67" s="34">
        <v>213.88200000000001</v>
      </c>
      <c r="K67" s="34">
        <v>568.24199999999996</v>
      </c>
      <c r="L67" s="33">
        <v>10</v>
      </c>
      <c r="M67" s="33" t="s">
        <v>1146</v>
      </c>
      <c r="N67" s="40" t="s">
        <v>1215</v>
      </c>
      <c r="O67" s="58">
        <v>16</v>
      </c>
      <c r="P67" s="41">
        <v>40</v>
      </c>
      <c r="Q67" s="41">
        <v>0.48</v>
      </c>
      <c r="R67" s="41">
        <v>0.38</v>
      </c>
      <c r="S67" s="41">
        <v>24</v>
      </c>
      <c r="T67" s="41">
        <v>80</v>
      </c>
      <c r="U67" s="45" t="s">
        <v>1202</v>
      </c>
      <c r="V67" s="46">
        <v>15</v>
      </c>
      <c r="W67" s="46">
        <v>42</v>
      </c>
      <c r="X67" s="46">
        <v>0.8</v>
      </c>
      <c r="Y67" s="46">
        <v>0.65</v>
      </c>
      <c r="Z67" s="46">
        <v>36</v>
      </c>
      <c r="AA67" s="46">
        <v>80</v>
      </c>
      <c r="AB67" s="47"/>
      <c r="AI67" s="50" t="s">
        <v>1194</v>
      </c>
      <c r="AJ67" s="51">
        <v>1</v>
      </c>
      <c r="AK67" s="51">
        <v>144</v>
      </c>
      <c r="AL67" s="51">
        <v>374</v>
      </c>
      <c r="AM67" s="51">
        <v>19</v>
      </c>
      <c r="AN67" s="51">
        <v>36</v>
      </c>
      <c r="AO67" s="51">
        <v>0.8</v>
      </c>
      <c r="AP67" s="51">
        <v>0.9</v>
      </c>
      <c r="AQ67" s="51">
        <v>1.1000000000000001</v>
      </c>
      <c r="BJ67" s="34">
        <f t="shared" ref="BJ67:BJ98" si="36">2.2*G67+0.1</f>
        <v>24.234000000000005</v>
      </c>
      <c r="BK67" s="9">
        <f t="shared" ref="BK67:BK98" si="37">P67+W67+AD67</f>
        <v>82</v>
      </c>
      <c r="BL67" s="34">
        <f t="shared" ref="BL67:BL98" si="38">(IFERROR(P67/R67*(S67/30)^0.5,0)+IFERROR(W67/Y67*(Z67/30)^0.5,0)+IFERROR(AD67/AF67*(AG67/30)^0.5,0))</f>
        <v>164.93283806300693</v>
      </c>
      <c r="BM67" s="34">
        <f>BL67*(附件!$C$49/(I67*附件!$C$48))</f>
        <v>5497.761268766898</v>
      </c>
      <c r="BN67" s="34">
        <f t="shared" ref="BN67:BN98" si="39">BM67/BJ67</f>
        <v>226.86148670326386</v>
      </c>
      <c r="BO67" s="34">
        <f t="shared" ref="BO67:BO98" si="40">IF(OR(D67="战斗机",ISNUMBER(FIND("飞龙T0",B67))),BM67/G67,0)</f>
        <v>501.16328794593414</v>
      </c>
      <c r="BP67" s="65">
        <f t="shared" ref="BP67:BP98" si="41">BN67+BO67</f>
        <v>728.02477464919798</v>
      </c>
      <c r="BQ67" s="9">
        <f t="shared" ref="BQ67:BQ98" si="42">AJ67*AL67*AO67+AS67*AU67*AX67</f>
        <v>299.2</v>
      </c>
      <c r="BR67" s="9">
        <f t="shared" ref="BR67:BR98" si="43">AJ67*AL67*AP67+AS67*AU67*AY67</f>
        <v>336.6</v>
      </c>
      <c r="BS67" s="9">
        <f t="shared" ref="BS67:BS98" si="44">AJ67*AL67*AQ67+AS67*AU67*AZ67</f>
        <v>411.40000000000003</v>
      </c>
      <c r="BT67" s="67">
        <f t="shared" ref="BT67:BT98" si="45">BQ67/G67</f>
        <v>27.274384685505922</v>
      </c>
      <c r="BU67" s="67">
        <f t="shared" ref="BU67:BU98" si="46">BR67/G67</f>
        <v>30.683682771194167</v>
      </c>
      <c r="BV67" s="67">
        <f t="shared" ref="BV67:BV98" si="47">BS67/G67</f>
        <v>37.502278942570648</v>
      </c>
      <c r="BW67" s="9">
        <f t="shared" ref="BW67:BW98" si="48">$BC67*$BE67*BG67</f>
        <v>0</v>
      </c>
      <c r="BX67" s="9">
        <f t="shared" ref="BX67:BX98" si="49">$BC67*$BE67*BH67</f>
        <v>0</v>
      </c>
      <c r="BY67" s="9">
        <f t="shared" ref="BY67:BY98" si="50">$BC67*$BE67*BI67</f>
        <v>0</v>
      </c>
      <c r="BZ67" s="68">
        <f t="shared" ref="BZ67:BZ98" si="51">BW67/$G67</f>
        <v>0</v>
      </c>
      <c r="CA67" s="68">
        <f t="shared" ref="CA67:CA98" si="52">BX67/$G67</f>
        <v>0</v>
      </c>
      <c r="CB67" s="68">
        <f t="shared" ref="CB67:CB98" si="53">BY67/$G67</f>
        <v>0</v>
      </c>
    </row>
    <row r="68" spans="1:80" ht="20.25" customHeight="1" x14ac:dyDescent="0.2">
      <c r="A68" s="85">
        <v>27060</v>
      </c>
      <c r="B68" s="86" t="s">
        <v>1246</v>
      </c>
      <c r="C68" s="9" t="s">
        <v>923</v>
      </c>
      <c r="D68" s="9" t="s">
        <v>196</v>
      </c>
      <c r="E68" s="9">
        <v>13</v>
      </c>
      <c r="F68" s="9">
        <v>13.18</v>
      </c>
      <c r="G68" s="9">
        <v>10.61</v>
      </c>
      <c r="H68" s="9">
        <v>45</v>
      </c>
      <c r="I68" s="9">
        <v>51</v>
      </c>
      <c r="J68" s="34">
        <v>237.803</v>
      </c>
      <c r="K68" s="34">
        <v>592.94799999999998</v>
      </c>
      <c r="L68" s="33">
        <v>10</v>
      </c>
      <c r="M68" s="33" t="s">
        <v>1146</v>
      </c>
      <c r="N68" s="40" t="s">
        <v>1215</v>
      </c>
      <c r="O68" s="58">
        <v>19</v>
      </c>
      <c r="P68" s="41">
        <v>41</v>
      </c>
      <c r="Q68" s="41">
        <v>0.48</v>
      </c>
      <c r="R68" s="41">
        <v>0.38</v>
      </c>
      <c r="S68" s="41">
        <v>24</v>
      </c>
      <c r="T68" s="41">
        <v>80</v>
      </c>
      <c r="U68" s="45" t="s">
        <v>1202</v>
      </c>
      <c r="V68" s="46">
        <v>18</v>
      </c>
      <c r="W68" s="46">
        <v>43</v>
      </c>
      <c r="X68" s="46">
        <v>0.8</v>
      </c>
      <c r="Y68" s="46">
        <v>0.65</v>
      </c>
      <c r="Z68" s="46">
        <v>36</v>
      </c>
      <c r="AA68" s="46">
        <v>80</v>
      </c>
      <c r="AB68" s="47"/>
      <c r="AI68" s="50" t="s">
        <v>1194</v>
      </c>
      <c r="AJ68" s="51">
        <v>1</v>
      </c>
      <c r="AK68" s="51">
        <v>144</v>
      </c>
      <c r="AL68" s="51">
        <v>360</v>
      </c>
      <c r="AM68" s="51">
        <v>19</v>
      </c>
      <c r="AN68" s="51">
        <v>36</v>
      </c>
      <c r="AO68" s="51">
        <v>0.8</v>
      </c>
      <c r="AP68" s="51">
        <v>0.9</v>
      </c>
      <c r="AQ68" s="51">
        <v>1.1000000000000001</v>
      </c>
      <c r="BJ68" s="34">
        <f t="shared" si="36"/>
        <v>23.442000000000004</v>
      </c>
      <c r="BK68" s="9">
        <f t="shared" si="37"/>
        <v>84</v>
      </c>
      <c r="BL68" s="34">
        <f t="shared" si="38"/>
        <v>168.97189400573515</v>
      </c>
      <c r="BM68" s="34">
        <f>BL68*(附件!$C$49/(I68*附件!$C$48))</f>
        <v>5521.9573204488615</v>
      </c>
      <c r="BN68" s="34">
        <f t="shared" si="39"/>
        <v>235.55828514840289</v>
      </c>
      <c r="BO68" s="34">
        <f t="shared" si="40"/>
        <v>520.44838081516139</v>
      </c>
      <c r="BP68" s="65">
        <f t="shared" si="41"/>
        <v>756.00666596356427</v>
      </c>
      <c r="BQ68" s="9">
        <f t="shared" si="42"/>
        <v>288</v>
      </c>
      <c r="BR68" s="9">
        <f t="shared" si="43"/>
        <v>324</v>
      </c>
      <c r="BS68" s="9">
        <f t="shared" si="44"/>
        <v>396.00000000000006</v>
      </c>
      <c r="BT68" s="67">
        <f t="shared" si="45"/>
        <v>27.144203581526863</v>
      </c>
      <c r="BU68" s="67">
        <f t="shared" si="46"/>
        <v>30.53722902921772</v>
      </c>
      <c r="BV68" s="67">
        <f t="shared" si="47"/>
        <v>37.32327992459944</v>
      </c>
      <c r="BW68" s="9">
        <f t="shared" si="48"/>
        <v>0</v>
      </c>
      <c r="BX68" s="9">
        <f t="shared" si="49"/>
        <v>0</v>
      </c>
      <c r="BY68" s="9">
        <f t="shared" si="50"/>
        <v>0</v>
      </c>
      <c r="BZ68" s="68">
        <f t="shared" si="51"/>
        <v>0</v>
      </c>
      <c r="CA68" s="68">
        <f t="shared" si="52"/>
        <v>0</v>
      </c>
      <c r="CB68" s="68">
        <f t="shared" si="53"/>
        <v>0</v>
      </c>
    </row>
    <row r="69" spans="1:80" ht="20.25" customHeight="1" x14ac:dyDescent="0.2">
      <c r="A69" s="85">
        <v>37200</v>
      </c>
      <c r="B69" s="86" t="s">
        <v>1272</v>
      </c>
      <c r="C69" s="9" t="s">
        <v>923</v>
      </c>
      <c r="D69" s="9" t="s">
        <v>196</v>
      </c>
      <c r="E69" s="9">
        <v>13</v>
      </c>
      <c r="F69" s="9">
        <v>10.99</v>
      </c>
      <c r="G69" s="9">
        <v>9.52</v>
      </c>
      <c r="H69" s="9">
        <v>45</v>
      </c>
      <c r="I69" s="9">
        <v>55</v>
      </c>
      <c r="J69" s="34">
        <v>222.30799999999999</v>
      </c>
      <c r="K69" s="34">
        <v>555.77</v>
      </c>
      <c r="L69" s="33">
        <v>9</v>
      </c>
      <c r="M69" s="33" t="s">
        <v>1152</v>
      </c>
      <c r="N69" s="40" t="s">
        <v>1180</v>
      </c>
      <c r="O69" s="58">
        <v>10</v>
      </c>
      <c r="P69" s="41">
        <v>26</v>
      </c>
      <c r="Q69" s="41">
        <v>0.48</v>
      </c>
      <c r="R69" s="41">
        <v>0.38</v>
      </c>
      <c r="S69" s="41">
        <v>24</v>
      </c>
      <c r="T69" s="41">
        <v>80</v>
      </c>
      <c r="U69" s="45" t="s">
        <v>1202</v>
      </c>
      <c r="V69" s="46">
        <v>15</v>
      </c>
      <c r="W69" s="46">
        <v>40</v>
      </c>
      <c r="X69" s="46">
        <v>0.8</v>
      </c>
      <c r="Y69" s="46">
        <v>0.65</v>
      </c>
      <c r="Z69" s="46">
        <v>36</v>
      </c>
      <c r="AA69" s="46">
        <v>80</v>
      </c>
      <c r="AB69" s="48"/>
      <c r="AI69" s="50" t="s">
        <v>1185</v>
      </c>
      <c r="AJ69" s="51">
        <v>2</v>
      </c>
      <c r="AK69" s="51">
        <v>69</v>
      </c>
      <c r="AL69" s="51">
        <v>173</v>
      </c>
      <c r="AM69" s="51">
        <v>16</v>
      </c>
      <c r="AN69" s="51">
        <v>33</v>
      </c>
      <c r="AO69" s="51">
        <v>0.8</v>
      </c>
      <c r="AP69" s="51">
        <v>0.85</v>
      </c>
      <c r="AQ69" s="51">
        <v>1</v>
      </c>
      <c r="BJ69" s="34">
        <f t="shared" si="36"/>
        <v>21.044</v>
      </c>
      <c r="BK69" s="9">
        <f t="shared" si="37"/>
        <v>66</v>
      </c>
      <c r="BL69" s="34">
        <f t="shared" si="38"/>
        <v>128.60965698807945</v>
      </c>
      <c r="BM69" s="34">
        <f>BL69*(附件!$C$49/(I69*附件!$C$48))</f>
        <v>3897.2623329721046</v>
      </c>
      <c r="BN69" s="34">
        <f t="shared" si="39"/>
        <v>185.1958911315389</v>
      </c>
      <c r="BO69" s="34">
        <f t="shared" si="40"/>
        <v>409.37629548026308</v>
      </c>
      <c r="BP69" s="65">
        <f t="shared" si="41"/>
        <v>594.57218661180195</v>
      </c>
      <c r="BQ69" s="9">
        <f t="shared" si="42"/>
        <v>276.8</v>
      </c>
      <c r="BR69" s="9">
        <f t="shared" si="43"/>
        <v>294.09999999999997</v>
      </c>
      <c r="BS69" s="9">
        <f t="shared" si="44"/>
        <v>346</v>
      </c>
      <c r="BT69" s="67">
        <f t="shared" si="45"/>
        <v>29.075630252100844</v>
      </c>
      <c r="BU69" s="67">
        <f t="shared" si="46"/>
        <v>30.892857142857142</v>
      </c>
      <c r="BV69" s="67">
        <f t="shared" si="47"/>
        <v>36.344537815126053</v>
      </c>
      <c r="BW69" s="9">
        <f t="shared" si="48"/>
        <v>0</v>
      </c>
      <c r="BX69" s="9">
        <f t="shared" si="49"/>
        <v>0</v>
      </c>
      <c r="BY69" s="9">
        <f t="shared" si="50"/>
        <v>0</v>
      </c>
      <c r="BZ69" s="68">
        <f t="shared" si="51"/>
        <v>0</v>
      </c>
      <c r="CA69" s="68">
        <f t="shared" si="52"/>
        <v>0</v>
      </c>
      <c r="CB69" s="68">
        <f t="shared" si="53"/>
        <v>0</v>
      </c>
    </row>
    <row r="70" spans="1:80" ht="20.25" customHeight="1" x14ac:dyDescent="0.2">
      <c r="A70" s="85">
        <v>27000</v>
      </c>
      <c r="B70" s="86" t="s">
        <v>1237</v>
      </c>
      <c r="C70" s="9" t="s">
        <v>921</v>
      </c>
      <c r="D70" s="9" t="s">
        <v>196</v>
      </c>
      <c r="E70" s="9">
        <v>11</v>
      </c>
      <c r="F70" s="9">
        <v>12.5</v>
      </c>
      <c r="G70" s="9">
        <v>10.97</v>
      </c>
      <c r="H70" s="9">
        <v>25</v>
      </c>
      <c r="I70" s="9">
        <v>50</v>
      </c>
      <c r="J70" s="34">
        <v>213.88200000000001</v>
      </c>
      <c r="K70" s="34">
        <v>535.82399999999996</v>
      </c>
      <c r="L70" s="33">
        <v>10</v>
      </c>
      <c r="M70" s="33" t="s">
        <v>1146</v>
      </c>
      <c r="N70" s="40" t="s">
        <v>1215</v>
      </c>
      <c r="O70" s="58">
        <v>16</v>
      </c>
      <c r="P70" s="41">
        <v>38</v>
      </c>
      <c r="Q70" s="41">
        <v>0.48</v>
      </c>
      <c r="R70" s="41">
        <v>0.38</v>
      </c>
      <c r="S70" s="41">
        <v>24</v>
      </c>
      <c r="T70" s="41">
        <v>80</v>
      </c>
      <c r="U70" s="45" t="s">
        <v>1202</v>
      </c>
      <c r="V70" s="46">
        <v>15</v>
      </c>
      <c r="W70" s="46">
        <v>40</v>
      </c>
      <c r="X70" s="46">
        <v>0.8</v>
      </c>
      <c r="Y70" s="46">
        <v>0.65</v>
      </c>
      <c r="Z70" s="46">
        <v>36</v>
      </c>
      <c r="AA70" s="46">
        <v>80</v>
      </c>
      <c r="AI70" s="50" t="s">
        <v>1194</v>
      </c>
      <c r="AJ70" s="51">
        <v>1</v>
      </c>
      <c r="AK70" s="51">
        <v>144</v>
      </c>
      <c r="AL70" s="51">
        <v>360</v>
      </c>
      <c r="AM70" s="51">
        <v>19</v>
      </c>
      <c r="AN70" s="51">
        <v>36</v>
      </c>
      <c r="AO70" s="51">
        <v>0.8</v>
      </c>
      <c r="AP70" s="51">
        <v>0.9</v>
      </c>
      <c r="AQ70" s="51">
        <v>1.1000000000000001</v>
      </c>
      <c r="BJ70" s="34">
        <f t="shared" si="36"/>
        <v>24.234000000000005</v>
      </c>
      <c r="BK70" s="9">
        <f t="shared" si="37"/>
        <v>78</v>
      </c>
      <c r="BL70" s="34">
        <f t="shared" si="38"/>
        <v>156.8547261775505</v>
      </c>
      <c r="BM70" s="34">
        <f>BL70*(附件!$C$49/(I70*附件!$C$48))</f>
        <v>5228.4908725850173</v>
      </c>
      <c r="BN70" s="34">
        <f t="shared" si="39"/>
        <v>215.75022169617134</v>
      </c>
      <c r="BO70" s="34">
        <f t="shared" si="40"/>
        <v>476.61721719097693</v>
      </c>
      <c r="BP70" s="65">
        <f t="shared" si="41"/>
        <v>692.3674388871483</v>
      </c>
      <c r="BQ70" s="9">
        <f t="shared" si="42"/>
        <v>288</v>
      </c>
      <c r="BR70" s="9">
        <f t="shared" si="43"/>
        <v>324</v>
      </c>
      <c r="BS70" s="9">
        <f t="shared" si="44"/>
        <v>396.00000000000006</v>
      </c>
      <c r="BT70" s="67">
        <f t="shared" si="45"/>
        <v>26.253418413855968</v>
      </c>
      <c r="BU70" s="67">
        <f t="shared" si="46"/>
        <v>29.535095715587964</v>
      </c>
      <c r="BV70" s="67">
        <f t="shared" si="47"/>
        <v>36.098450319051963</v>
      </c>
      <c r="BW70" s="9">
        <f t="shared" si="48"/>
        <v>0</v>
      </c>
      <c r="BX70" s="9">
        <f t="shared" si="49"/>
        <v>0</v>
      </c>
      <c r="BY70" s="9">
        <f t="shared" si="50"/>
        <v>0</v>
      </c>
      <c r="BZ70" s="68">
        <f t="shared" si="51"/>
        <v>0</v>
      </c>
      <c r="CA70" s="68">
        <f t="shared" si="52"/>
        <v>0</v>
      </c>
      <c r="CB70" s="68">
        <f t="shared" si="53"/>
        <v>0</v>
      </c>
    </row>
    <row r="71" spans="1:80" ht="20.25" customHeight="1" x14ac:dyDescent="0.2">
      <c r="A71" s="85">
        <v>37160</v>
      </c>
      <c r="B71" s="86" t="s">
        <v>1262</v>
      </c>
      <c r="C71" s="9" t="s">
        <v>921</v>
      </c>
      <c r="D71" s="9" t="s">
        <v>196</v>
      </c>
      <c r="E71" s="9">
        <v>11</v>
      </c>
      <c r="F71" s="9">
        <v>11.47</v>
      </c>
      <c r="G71" s="9">
        <v>10</v>
      </c>
      <c r="H71" s="9">
        <v>25</v>
      </c>
      <c r="I71" s="9">
        <v>53</v>
      </c>
      <c r="J71" s="34">
        <v>204.07599999999999</v>
      </c>
      <c r="K71" s="34">
        <v>539.91800000000001</v>
      </c>
      <c r="L71" s="33">
        <v>9</v>
      </c>
      <c r="M71" s="33" t="s">
        <v>1152</v>
      </c>
      <c r="N71" s="40" t="s">
        <v>1180</v>
      </c>
      <c r="O71" s="58">
        <v>10</v>
      </c>
      <c r="P71" s="41">
        <v>27</v>
      </c>
      <c r="Q71" s="41">
        <v>0.48</v>
      </c>
      <c r="R71" s="41">
        <v>0.38</v>
      </c>
      <c r="S71" s="41">
        <v>24</v>
      </c>
      <c r="T71" s="41">
        <v>80</v>
      </c>
      <c r="U71" s="45" t="s">
        <v>1202</v>
      </c>
      <c r="V71" s="46">
        <v>18</v>
      </c>
      <c r="W71" s="46">
        <v>45</v>
      </c>
      <c r="X71" s="46">
        <v>0.8</v>
      </c>
      <c r="Y71" s="46">
        <v>0.65</v>
      </c>
      <c r="Z71" s="46">
        <v>36</v>
      </c>
      <c r="AA71" s="46">
        <v>80</v>
      </c>
      <c r="AB71" s="47"/>
      <c r="AI71" s="50" t="s">
        <v>1185</v>
      </c>
      <c r="AJ71" s="51">
        <v>2</v>
      </c>
      <c r="AK71" s="51">
        <v>69</v>
      </c>
      <c r="AL71" s="51">
        <v>180</v>
      </c>
      <c r="AM71" s="51">
        <v>16</v>
      </c>
      <c r="AN71" s="51">
        <v>33</v>
      </c>
      <c r="AO71" s="51">
        <v>0.8</v>
      </c>
      <c r="AP71" s="51">
        <v>0.85</v>
      </c>
      <c r="AQ71" s="51">
        <v>1</v>
      </c>
      <c r="BJ71" s="34">
        <f t="shared" si="36"/>
        <v>22.1</v>
      </c>
      <c r="BK71" s="9">
        <f t="shared" si="37"/>
        <v>72</v>
      </c>
      <c r="BL71" s="34">
        <f t="shared" si="38"/>
        <v>139.38991363856357</v>
      </c>
      <c r="BM71" s="34">
        <f>BL71*(附件!$C$49/(I71*附件!$C$48))</f>
        <v>4383.3306175648922</v>
      </c>
      <c r="BN71" s="34">
        <f t="shared" si="39"/>
        <v>198.34075192601321</v>
      </c>
      <c r="BO71" s="34">
        <f t="shared" si="40"/>
        <v>438.3330617564892</v>
      </c>
      <c r="BP71" s="65">
        <f t="shared" si="41"/>
        <v>636.67381368250244</v>
      </c>
      <c r="BQ71" s="9">
        <f t="shared" si="42"/>
        <v>288</v>
      </c>
      <c r="BR71" s="9">
        <f t="shared" si="43"/>
        <v>306</v>
      </c>
      <c r="BS71" s="9">
        <f t="shared" si="44"/>
        <v>360</v>
      </c>
      <c r="BT71" s="67">
        <f t="shared" si="45"/>
        <v>28.8</v>
      </c>
      <c r="BU71" s="67">
        <f t="shared" si="46"/>
        <v>30.6</v>
      </c>
      <c r="BV71" s="67">
        <f t="shared" si="47"/>
        <v>36</v>
      </c>
      <c r="BW71" s="9">
        <f t="shared" si="48"/>
        <v>0</v>
      </c>
      <c r="BX71" s="9">
        <f t="shared" si="49"/>
        <v>0</v>
      </c>
      <c r="BY71" s="9">
        <f t="shared" si="50"/>
        <v>0</v>
      </c>
      <c r="BZ71" s="68">
        <f t="shared" si="51"/>
        <v>0</v>
      </c>
      <c r="CA71" s="68">
        <f t="shared" si="52"/>
        <v>0</v>
      </c>
      <c r="CB71" s="68">
        <f t="shared" si="53"/>
        <v>0</v>
      </c>
    </row>
    <row r="72" spans="1:80" ht="20.25" customHeight="1" x14ac:dyDescent="0.2">
      <c r="A72" s="85">
        <v>37100</v>
      </c>
      <c r="B72" s="86" t="s">
        <v>262</v>
      </c>
      <c r="C72" s="9" t="s">
        <v>921</v>
      </c>
      <c r="D72" s="9" t="s">
        <v>196</v>
      </c>
      <c r="E72" s="9">
        <v>11</v>
      </c>
      <c r="F72" s="9">
        <v>11.71</v>
      </c>
      <c r="G72" s="9">
        <v>10.24</v>
      </c>
      <c r="H72" s="9">
        <v>25</v>
      </c>
      <c r="I72" s="9">
        <v>52</v>
      </c>
      <c r="J72" s="34">
        <v>204.07599999999999</v>
      </c>
      <c r="K72" s="34">
        <v>539.91800000000001</v>
      </c>
      <c r="L72" s="33">
        <v>9</v>
      </c>
      <c r="M72" s="33" t="s">
        <v>1152</v>
      </c>
      <c r="N72" s="40" t="s">
        <v>1180</v>
      </c>
      <c r="O72" s="58">
        <v>10</v>
      </c>
      <c r="P72" s="41">
        <v>27</v>
      </c>
      <c r="Q72" s="41">
        <v>0.48</v>
      </c>
      <c r="R72" s="41">
        <v>0.38</v>
      </c>
      <c r="S72" s="41">
        <v>24</v>
      </c>
      <c r="T72" s="41">
        <v>80</v>
      </c>
      <c r="U72" s="45" t="s">
        <v>1202</v>
      </c>
      <c r="V72" s="46">
        <v>15</v>
      </c>
      <c r="W72" s="46">
        <v>42</v>
      </c>
      <c r="X72" s="46">
        <v>0.8</v>
      </c>
      <c r="Y72" s="46">
        <v>0.65</v>
      </c>
      <c r="Z72" s="46">
        <v>36</v>
      </c>
      <c r="AA72" s="46">
        <v>80</v>
      </c>
      <c r="AB72" s="47"/>
      <c r="AI72" s="50" t="s">
        <v>1185</v>
      </c>
      <c r="AJ72" s="51">
        <v>2</v>
      </c>
      <c r="AK72" s="51">
        <v>69</v>
      </c>
      <c r="AL72" s="51">
        <v>180</v>
      </c>
      <c r="AM72" s="51">
        <v>16</v>
      </c>
      <c r="AN72" s="51">
        <v>33</v>
      </c>
      <c r="AO72" s="51">
        <v>0.8</v>
      </c>
      <c r="AP72" s="51">
        <v>0.85</v>
      </c>
      <c r="AQ72" s="51">
        <v>1</v>
      </c>
      <c r="BJ72" s="34">
        <f t="shared" si="36"/>
        <v>22.628000000000004</v>
      </c>
      <c r="BK72" s="9">
        <f t="shared" si="37"/>
        <v>69</v>
      </c>
      <c r="BL72" s="34">
        <f t="shared" si="38"/>
        <v>134.33401310774667</v>
      </c>
      <c r="BM72" s="34">
        <f>BL72*(附件!$C$49/(I72*附件!$C$48))</f>
        <v>4305.5773431970083</v>
      </c>
      <c r="BN72" s="34">
        <f t="shared" si="39"/>
        <v>190.27653098802404</v>
      </c>
      <c r="BO72" s="34">
        <f t="shared" si="40"/>
        <v>420.46653742158281</v>
      </c>
      <c r="BP72" s="65">
        <f t="shared" si="41"/>
        <v>610.74306840960685</v>
      </c>
      <c r="BQ72" s="9">
        <f t="shared" si="42"/>
        <v>288</v>
      </c>
      <c r="BR72" s="9">
        <f t="shared" si="43"/>
        <v>306</v>
      </c>
      <c r="BS72" s="9">
        <f t="shared" si="44"/>
        <v>360</v>
      </c>
      <c r="BT72" s="67">
        <f t="shared" si="45"/>
        <v>28.125</v>
      </c>
      <c r="BU72" s="67">
        <f t="shared" si="46"/>
        <v>29.8828125</v>
      </c>
      <c r="BV72" s="67">
        <f t="shared" si="47"/>
        <v>35.15625</v>
      </c>
      <c r="BW72" s="9">
        <f t="shared" si="48"/>
        <v>0</v>
      </c>
      <c r="BX72" s="9">
        <f t="shared" si="49"/>
        <v>0</v>
      </c>
      <c r="BY72" s="9">
        <f t="shared" si="50"/>
        <v>0</v>
      </c>
      <c r="BZ72" s="68">
        <f t="shared" si="51"/>
        <v>0</v>
      </c>
      <c r="CA72" s="68">
        <f t="shared" si="52"/>
        <v>0</v>
      </c>
      <c r="CB72" s="68">
        <f t="shared" si="53"/>
        <v>0</v>
      </c>
    </row>
    <row r="73" spans="1:80" ht="20.25" customHeight="1" x14ac:dyDescent="0.2">
      <c r="A73" s="85">
        <v>37160</v>
      </c>
      <c r="B73" s="86" t="s">
        <v>1263</v>
      </c>
      <c r="C73" s="9" t="s">
        <v>921</v>
      </c>
      <c r="D73" s="9" t="s">
        <v>196</v>
      </c>
      <c r="E73" s="9">
        <v>11</v>
      </c>
      <c r="F73" s="9">
        <v>11.47</v>
      </c>
      <c r="G73" s="9">
        <v>10</v>
      </c>
      <c r="H73" s="9">
        <v>25</v>
      </c>
      <c r="I73" s="9">
        <v>53</v>
      </c>
      <c r="J73" s="34">
        <v>204.07599999999999</v>
      </c>
      <c r="K73" s="34">
        <v>508.80900000000003</v>
      </c>
      <c r="L73" s="33">
        <v>9</v>
      </c>
      <c r="M73" s="33" t="s">
        <v>1152</v>
      </c>
      <c r="N73" s="40" t="s">
        <v>1180</v>
      </c>
      <c r="O73" s="58">
        <v>10</v>
      </c>
      <c r="P73" s="41">
        <v>26</v>
      </c>
      <c r="Q73" s="41">
        <v>0.48</v>
      </c>
      <c r="R73" s="41">
        <v>0.38</v>
      </c>
      <c r="S73" s="41">
        <v>24</v>
      </c>
      <c r="T73" s="41">
        <v>80</v>
      </c>
      <c r="U73" s="45" t="s">
        <v>1202</v>
      </c>
      <c r="V73" s="46">
        <v>18</v>
      </c>
      <c r="W73" s="46">
        <v>43</v>
      </c>
      <c r="X73" s="46">
        <v>0.8</v>
      </c>
      <c r="Y73" s="46">
        <v>0.65</v>
      </c>
      <c r="Z73" s="46">
        <v>36</v>
      </c>
      <c r="AA73" s="46">
        <v>80</v>
      </c>
      <c r="AB73" s="47"/>
      <c r="AI73" s="50" t="s">
        <v>1185</v>
      </c>
      <c r="AJ73" s="51">
        <v>2</v>
      </c>
      <c r="AK73" s="51">
        <v>69</v>
      </c>
      <c r="AL73" s="51">
        <v>173</v>
      </c>
      <c r="AM73" s="51">
        <v>16</v>
      </c>
      <c r="AN73" s="51">
        <v>33</v>
      </c>
      <c r="AO73" s="51">
        <v>0.8</v>
      </c>
      <c r="AP73" s="51">
        <v>0.85</v>
      </c>
      <c r="AQ73" s="51">
        <v>1</v>
      </c>
      <c r="BJ73" s="34">
        <f t="shared" si="36"/>
        <v>22.1</v>
      </c>
      <c r="BK73" s="9">
        <f t="shared" si="37"/>
        <v>69</v>
      </c>
      <c r="BL73" s="34">
        <f t="shared" si="38"/>
        <v>133.66555751889638</v>
      </c>
      <c r="BM73" s="34">
        <f>BL73*(附件!$C$49/(I73*附件!$C$48))</f>
        <v>4203.31941883322</v>
      </c>
      <c r="BN73" s="34">
        <f t="shared" si="39"/>
        <v>190.19544881598279</v>
      </c>
      <c r="BO73" s="34">
        <f t="shared" si="40"/>
        <v>420.33194188332197</v>
      </c>
      <c r="BP73" s="65">
        <f t="shared" si="41"/>
        <v>610.52739069930476</v>
      </c>
      <c r="BQ73" s="9">
        <f t="shared" si="42"/>
        <v>276.8</v>
      </c>
      <c r="BR73" s="9">
        <f t="shared" si="43"/>
        <v>294.09999999999997</v>
      </c>
      <c r="BS73" s="9">
        <f t="shared" si="44"/>
        <v>346</v>
      </c>
      <c r="BT73" s="67">
        <f t="shared" si="45"/>
        <v>27.68</v>
      </c>
      <c r="BU73" s="67">
        <f t="shared" si="46"/>
        <v>29.409999999999997</v>
      </c>
      <c r="BV73" s="67">
        <f t="shared" si="47"/>
        <v>34.6</v>
      </c>
      <c r="BW73" s="9">
        <f t="shared" si="48"/>
        <v>0</v>
      </c>
      <c r="BX73" s="9">
        <f t="shared" si="49"/>
        <v>0</v>
      </c>
      <c r="BY73" s="9">
        <f t="shared" si="50"/>
        <v>0</v>
      </c>
      <c r="BZ73" s="68">
        <f t="shared" si="51"/>
        <v>0</v>
      </c>
      <c r="CA73" s="68">
        <f t="shared" si="52"/>
        <v>0</v>
      </c>
      <c r="CB73" s="68">
        <f t="shared" si="53"/>
        <v>0</v>
      </c>
    </row>
    <row r="74" spans="1:80" ht="20.25" customHeight="1" x14ac:dyDescent="0.2">
      <c r="A74" s="85">
        <v>37100</v>
      </c>
      <c r="B74" s="86" t="s">
        <v>1256</v>
      </c>
      <c r="C74" s="9" t="s">
        <v>921</v>
      </c>
      <c r="D74" s="9" t="s">
        <v>196</v>
      </c>
      <c r="E74" s="9">
        <v>11</v>
      </c>
      <c r="F74" s="9">
        <v>11.71</v>
      </c>
      <c r="G74" s="9">
        <v>10.24</v>
      </c>
      <c r="H74" s="9">
        <v>25</v>
      </c>
      <c r="I74" s="9">
        <v>52</v>
      </c>
      <c r="J74" s="34">
        <v>204.07599999999999</v>
      </c>
      <c r="K74" s="34">
        <v>508.80900000000003</v>
      </c>
      <c r="L74" s="33">
        <v>9</v>
      </c>
      <c r="M74" s="33" t="s">
        <v>1152</v>
      </c>
      <c r="N74" s="40" t="s">
        <v>1180</v>
      </c>
      <c r="O74" s="58">
        <v>10</v>
      </c>
      <c r="P74" s="41">
        <v>26</v>
      </c>
      <c r="Q74" s="41">
        <v>0.48</v>
      </c>
      <c r="R74" s="41">
        <v>0.38</v>
      </c>
      <c r="S74" s="41">
        <v>24</v>
      </c>
      <c r="T74" s="41">
        <v>80</v>
      </c>
      <c r="U74" s="45" t="s">
        <v>1202</v>
      </c>
      <c r="V74" s="46">
        <v>15</v>
      </c>
      <c r="W74" s="46">
        <v>40</v>
      </c>
      <c r="X74" s="46">
        <v>0.8</v>
      </c>
      <c r="Y74" s="46">
        <v>0.65</v>
      </c>
      <c r="Z74" s="46">
        <v>36</v>
      </c>
      <c r="AA74" s="46">
        <v>80</v>
      </c>
      <c r="AI74" s="50" t="s">
        <v>1185</v>
      </c>
      <c r="AJ74" s="51">
        <v>2</v>
      </c>
      <c r="AK74" s="51">
        <v>69</v>
      </c>
      <c r="AL74" s="51">
        <v>173</v>
      </c>
      <c r="AM74" s="51">
        <v>16</v>
      </c>
      <c r="AN74" s="51">
        <v>33</v>
      </c>
      <c r="AO74" s="51">
        <v>0.8</v>
      </c>
      <c r="AP74" s="51">
        <v>0.85</v>
      </c>
      <c r="AQ74" s="51">
        <v>1</v>
      </c>
      <c r="BJ74" s="34">
        <f t="shared" si="36"/>
        <v>22.628000000000004</v>
      </c>
      <c r="BK74" s="9">
        <f t="shared" si="37"/>
        <v>66</v>
      </c>
      <c r="BL74" s="34">
        <f t="shared" si="38"/>
        <v>128.60965698807945</v>
      </c>
      <c r="BM74" s="34">
        <f>BL74*(附件!$C$49/(I74*附件!$C$48))</f>
        <v>4122.1043906435725</v>
      </c>
      <c r="BN74" s="34">
        <f t="shared" si="39"/>
        <v>182.16830434168162</v>
      </c>
      <c r="BO74" s="34">
        <f t="shared" si="40"/>
        <v>402.54925689878638</v>
      </c>
      <c r="BP74" s="65">
        <f t="shared" si="41"/>
        <v>584.71756124046806</v>
      </c>
      <c r="BQ74" s="9">
        <f t="shared" si="42"/>
        <v>276.8</v>
      </c>
      <c r="BR74" s="9">
        <f t="shared" si="43"/>
        <v>294.09999999999997</v>
      </c>
      <c r="BS74" s="9">
        <f t="shared" si="44"/>
        <v>346</v>
      </c>
      <c r="BT74" s="67">
        <f t="shared" si="45"/>
        <v>27.03125</v>
      </c>
      <c r="BU74" s="67">
        <f t="shared" si="46"/>
        <v>28.720703124999996</v>
      </c>
      <c r="BV74" s="67">
        <f t="shared" si="47"/>
        <v>33.7890625</v>
      </c>
      <c r="BW74" s="9">
        <f t="shared" si="48"/>
        <v>0</v>
      </c>
      <c r="BX74" s="9">
        <f t="shared" si="49"/>
        <v>0</v>
      </c>
      <c r="BY74" s="9">
        <f t="shared" si="50"/>
        <v>0</v>
      </c>
      <c r="BZ74" s="68">
        <f t="shared" si="51"/>
        <v>0</v>
      </c>
      <c r="CA74" s="68">
        <f t="shared" si="52"/>
        <v>0</v>
      </c>
      <c r="CB74" s="68">
        <f t="shared" si="53"/>
        <v>0</v>
      </c>
    </row>
    <row r="75" spans="1:80" ht="20.25" customHeight="1" x14ac:dyDescent="0.2">
      <c r="A75" s="85">
        <v>37200</v>
      </c>
      <c r="B75" s="86" t="s">
        <v>264</v>
      </c>
      <c r="C75" s="9" t="s">
        <v>921</v>
      </c>
      <c r="D75" s="9" t="s">
        <v>196</v>
      </c>
      <c r="E75" s="9">
        <v>10</v>
      </c>
      <c r="F75" s="9">
        <v>11.23</v>
      </c>
      <c r="G75" s="9">
        <v>9.76</v>
      </c>
      <c r="H75" s="9">
        <v>25</v>
      </c>
      <c r="I75" s="9">
        <v>55</v>
      </c>
      <c r="J75" s="34">
        <v>204.07599999999999</v>
      </c>
      <c r="K75" s="34">
        <v>508.80900000000003</v>
      </c>
      <c r="L75" s="33">
        <v>8.5</v>
      </c>
      <c r="M75" s="33" t="s">
        <v>1152</v>
      </c>
      <c r="N75" s="40" t="s">
        <v>1180</v>
      </c>
      <c r="O75" s="58">
        <v>9</v>
      </c>
      <c r="P75" s="41">
        <v>22</v>
      </c>
      <c r="Q75" s="41">
        <v>0.5</v>
      </c>
      <c r="R75" s="41">
        <v>0.4</v>
      </c>
      <c r="S75" s="41">
        <v>24</v>
      </c>
      <c r="T75" s="41">
        <v>80</v>
      </c>
      <c r="U75" s="45" t="s">
        <v>1202</v>
      </c>
      <c r="V75" s="46">
        <v>14</v>
      </c>
      <c r="W75" s="46">
        <v>37</v>
      </c>
      <c r="X75" s="46">
        <v>0.84</v>
      </c>
      <c r="Y75" s="46">
        <v>0.68</v>
      </c>
      <c r="Z75" s="46">
        <v>36</v>
      </c>
      <c r="AA75" s="46">
        <v>80</v>
      </c>
      <c r="AB75" s="47"/>
      <c r="AI75" s="50" t="s">
        <v>1185</v>
      </c>
      <c r="AJ75" s="51">
        <v>2</v>
      </c>
      <c r="AK75" s="51">
        <v>63</v>
      </c>
      <c r="AL75" s="51">
        <v>159</v>
      </c>
      <c r="AM75" s="51">
        <v>16</v>
      </c>
      <c r="AN75" s="51">
        <v>33</v>
      </c>
      <c r="AO75" s="51">
        <v>0.8</v>
      </c>
      <c r="AP75" s="51">
        <v>0.85</v>
      </c>
      <c r="AQ75" s="51">
        <v>1</v>
      </c>
      <c r="BJ75" s="34">
        <f t="shared" si="36"/>
        <v>21.572000000000003</v>
      </c>
      <c r="BK75" s="9">
        <f t="shared" si="37"/>
        <v>59</v>
      </c>
      <c r="BL75" s="34">
        <f t="shared" si="38"/>
        <v>108.79859735114579</v>
      </c>
      <c r="BM75" s="34">
        <f>BL75*(附件!$C$49/(I75*附件!$C$48))</f>
        <v>3296.9271924589634</v>
      </c>
      <c r="BN75" s="34">
        <f t="shared" si="39"/>
        <v>152.83363584549244</v>
      </c>
      <c r="BO75" s="34">
        <f t="shared" si="40"/>
        <v>337.79991726013969</v>
      </c>
      <c r="BP75" s="65">
        <f t="shared" si="41"/>
        <v>490.63355310563213</v>
      </c>
      <c r="BQ75" s="9">
        <f t="shared" si="42"/>
        <v>254.4</v>
      </c>
      <c r="BR75" s="9">
        <f t="shared" si="43"/>
        <v>270.3</v>
      </c>
      <c r="BS75" s="9">
        <f t="shared" si="44"/>
        <v>318</v>
      </c>
      <c r="BT75" s="67">
        <f t="shared" si="45"/>
        <v>26.065573770491806</v>
      </c>
      <c r="BU75" s="67">
        <f t="shared" si="46"/>
        <v>27.694672131147541</v>
      </c>
      <c r="BV75" s="67">
        <f t="shared" si="47"/>
        <v>32.581967213114751</v>
      </c>
      <c r="BW75" s="9">
        <f t="shared" si="48"/>
        <v>0</v>
      </c>
      <c r="BX75" s="9">
        <f t="shared" si="49"/>
        <v>0</v>
      </c>
      <c r="BY75" s="9">
        <f t="shared" si="50"/>
        <v>0</v>
      </c>
      <c r="BZ75" s="68">
        <f t="shared" si="51"/>
        <v>0</v>
      </c>
      <c r="CA75" s="68">
        <f t="shared" si="52"/>
        <v>0</v>
      </c>
      <c r="CB75" s="68">
        <f t="shared" si="53"/>
        <v>0</v>
      </c>
    </row>
    <row r="76" spans="1:80" ht="20.25" customHeight="1" x14ac:dyDescent="0.2">
      <c r="A76" s="85">
        <v>17080</v>
      </c>
      <c r="B76" s="86" t="s">
        <v>1216</v>
      </c>
      <c r="C76" s="9" t="s">
        <v>921</v>
      </c>
      <c r="D76" s="9" t="s">
        <v>196</v>
      </c>
      <c r="E76" s="9">
        <v>11</v>
      </c>
      <c r="F76" s="9">
        <v>13.33</v>
      </c>
      <c r="G76" s="9">
        <v>11.76</v>
      </c>
      <c r="H76" s="9">
        <v>25</v>
      </c>
      <c r="I76" s="9">
        <v>45</v>
      </c>
      <c r="J76" s="34">
        <v>224.68799999999999</v>
      </c>
      <c r="K76" s="34">
        <v>596.56600000000003</v>
      </c>
      <c r="L76" s="33">
        <v>9.5</v>
      </c>
      <c r="M76" s="33" t="s">
        <v>1147</v>
      </c>
      <c r="N76" s="40" t="s">
        <v>1195</v>
      </c>
      <c r="O76" s="58">
        <v>22</v>
      </c>
      <c r="P76" s="41">
        <v>48</v>
      </c>
      <c r="Q76" s="41">
        <v>0.79</v>
      </c>
      <c r="R76" s="41">
        <v>0.63</v>
      </c>
      <c r="S76" s="41">
        <v>30</v>
      </c>
      <c r="T76" s="41">
        <v>180</v>
      </c>
      <c r="AI76" s="50" t="s">
        <v>1185</v>
      </c>
      <c r="AJ76" s="51">
        <v>2</v>
      </c>
      <c r="AK76" s="51">
        <v>69</v>
      </c>
      <c r="AL76" s="51">
        <v>180</v>
      </c>
      <c r="AM76" s="51">
        <v>16</v>
      </c>
      <c r="AN76" s="51">
        <v>33</v>
      </c>
      <c r="AO76" s="51">
        <v>0.8</v>
      </c>
      <c r="AP76" s="51">
        <v>0.85</v>
      </c>
      <c r="AQ76" s="51">
        <v>1</v>
      </c>
      <c r="BJ76" s="34">
        <f t="shared" si="36"/>
        <v>25.972000000000001</v>
      </c>
      <c r="BK76" s="9">
        <f t="shared" si="37"/>
        <v>48</v>
      </c>
      <c r="BL76" s="34">
        <f t="shared" si="38"/>
        <v>76.19047619047619</v>
      </c>
      <c r="BM76" s="34">
        <f>BL76*(附件!$C$49/(I76*附件!$C$48))</f>
        <v>2821.8694885361551</v>
      </c>
      <c r="BN76" s="34">
        <f t="shared" si="39"/>
        <v>108.65045004374538</v>
      </c>
      <c r="BO76" s="34">
        <f t="shared" si="40"/>
        <v>239.95488848096556</v>
      </c>
      <c r="BP76" s="65">
        <f t="shared" si="41"/>
        <v>348.60533852471093</v>
      </c>
      <c r="BQ76" s="9">
        <f t="shared" si="42"/>
        <v>288</v>
      </c>
      <c r="BR76" s="9">
        <f t="shared" si="43"/>
        <v>306</v>
      </c>
      <c r="BS76" s="9">
        <f t="shared" si="44"/>
        <v>360</v>
      </c>
      <c r="BT76" s="67">
        <f t="shared" si="45"/>
        <v>24.489795918367346</v>
      </c>
      <c r="BU76" s="67">
        <f t="shared" si="46"/>
        <v>26.020408163265305</v>
      </c>
      <c r="BV76" s="67">
        <f t="shared" si="47"/>
        <v>30.612244897959183</v>
      </c>
      <c r="BW76" s="9">
        <f t="shared" si="48"/>
        <v>0</v>
      </c>
      <c r="BX76" s="9">
        <f t="shared" si="49"/>
        <v>0</v>
      </c>
      <c r="BY76" s="9">
        <f t="shared" si="50"/>
        <v>0</v>
      </c>
      <c r="BZ76" s="68">
        <f t="shared" si="51"/>
        <v>0</v>
      </c>
      <c r="CA76" s="68">
        <f t="shared" si="52"/>
        <v>0</v>
      </c>
      <c r="CB76" s="68">
        <f t="shared" si="53"/>
        <v>0</v>
      </c>
    </row>
    <row r="77" spans="1:80" ht="20.25" customHeight="1" x14ac:dyDescent="0.2">
      <c r="A77" s="85">
        <v>17080</v>
      </c>
      <c r="B77" s="86" t="s">
        <v>1217</v>
      </c>
      <c r="C77" s="9" t="s">
        <v>921</v>
      </c>
      <c r="D77" s="9" t="s">
        <v>196</v>
      </c>
      <c r="E77" s="9">
        <v>11</v>
      </c>
      <c r="F77" s="9">
        <v>13.33</v>
      </c>
      <c r="G77" s="9">
        <v>11.76</v>
      </c>
      <c r="H77" s="9">
        <v>25</v>
      </c>
      <c r="I77" s="9">
        <v>45</v>
      </c>
      <c r="J77" s="34">
        <v>224.68799999999999</v>
      </c>
      <c r="K77" s="34">
        <v>562.83900000000006</v>
      </c>
      <c r="L77" s="33">
        <v>9.5</v>
      </c>
      <c r="M77" s="33" t="s">
        <v>1147</v>
      </c>
      <c r="N77" s="40" t="s">
        <v>1195</v>
      </c>
      <c r="O77" s="58">
        <v>22</v>
      </c>
      <c r="P77" s="41">
        <v>46</v>
      </c>
      <c r="Q77" s="41">
        <v>0.79</v>
      </c>
      <c r="R77" s="41">
        <v>0.63</v>
      </c>
      <c r="S77" s="41">
        <v>30</v>
      </c>
      <c r="T77" s="41">
        <v>180</v>
      </c>
      <c r="AI77" s="50" t="s">
        <v>1185</v>
      </c>
      <c r="AJ77" s="51">
        <v>2</v>
      </c>
      <c r="AK77" s="51">
        <v>69</v>
      </c>
      <c r="AL77" s="51">
        <v>173</v>
      </c>
      <c r="AM77" s="51">
        <v>16</v>
      </c>
      <c r="AN77" s="51">
        <v>33</v>
      </c>
      <c r="AO77" s="51">
        <v>0.8</v>
      </c>
      <c r="AP77" s="51">
        <v>0.85</v>
      </c>
      <c r="AQ77" s="51">
        <v>1</v>
      </c>
      <c r="BJ77" s="34">
        <f t="shared" si="36"/>
        <v>25.972000000000001</v>
      </c>
      <c r="BK77" s="9">
        <f t="shared" si="37"/>
        <v>46</v>
      </c>
      <c r="BL77" s="34">
        <f t="shared" si="38"/>
        <v>73.015873015873012</v>
      </c>
      <c r="BM77" s="34">
        <f>BL77*(附件!$C$49/(I77*附件!$C$48))</f>
        <v>2704.2915931804819</v>
      </c>
      <c r="BN77" s="34">
        <f t="shared" si="39"/>
        <v>104.12334795858932</v>
      </c>
      <c r="BO77" s="34">
        <f t="shared" si="40"/>
        <v>229.956768127592</v>
      </c>
      <c r="BP77" s="65">
        <f t="shared" si="41"/>
        <v>334.08011608618131</v>
      </c>
      <c r="BQ77" s="9">
        <f t="shared" si="42"/>
        <v>276.8</v>
      </c>
      <c r="BR77" s="9">
        <f t="shared" si="43"/>
        <v>294.09999999999997</v>
      </c>
      <c r="BS77" s="9">
        <f t="shared" si="44"/>
        <v>346</v>
      </c>
      <c r="BT77" s="67">
        <f t="shared" si="45"/>
        <v>23.537414965986397</v>
      </c>
      <c r="BU77" s="67">
        <f t="shared" si="46"/>
        <v>25.008503401360542</v>
      </c>
      <c r="BV77" s="67">
        <f t="shared" si="47"/>
        <v>29.421768707482993</v>
      </c>
      <c r="BW77" s="9">
        <f t="shared" si="48"/>
        <v>0</v>
      </c>
      <c r="BX77" s="9">
        <f t="shared" si="49"/>
        <v>0</v>
      </c>
      <c r="BY77" s="9">
        <f t="shared" si="50"/>
        <v>0</v>
      </c>
      <c r="BZ77" s="68">
        <f t="shared" si="51"/>
        <v>0</v>
      </c>
      <c r="CA77" s="68">
        <f t="shared" si="52"/>
        <v>0</v>
      </c>
      <c r="CB77" s="68">
        <f t="shared" si="53"/>
        <v>0</v>
      </c>
    </row>
    <row r="78" spans="1:80" ht="20.25" customHeight="1" x14ac:dyDescent="0.2">
      <c r="A78" s="85">
        <v>29000</v>
      </c>
      <c r="B78" s="86" t="s">
        <v>260</v>
      </c>
      <c r="C78" s="9" t="s">
        <v>916</v>
      </c>
      <c r="D78" s="9" t="s">
        <v>200</v>
      </c>
      <c r="E78" s="9">
        <v>7</v>
      </c>
      <c r="F78" s="9">
        <v>12.97</v>
      </c>
      <c r="G78" s="9">
        <v>11.77</v>
      </c>
      <c r="H78" s="9">
        <v>12</v>
      </c>
      <c r="I78" s="9">
        <v>45</v>
      </c>
      <c r="J78" s="34">
        <v>204.55199999999999</v>
      </c>
      <c r="K78" s="34">
        <v>418.43400000000003</v>
      </c>
      <c r="L78" s="33">
        <v>1</v>
      </c>
      <c r="M78" s="33" t="s">
        <v>1146</v>
      </c>
      <c r="N78" s="40" t="s">
        <v>1215</v>
      </c>
      <c r="O78" s="58">
        <v>16</v>
      </c>
      <c r="P78" s="41">
        <v>32</v>
      </c>
      <c r="Q78" s="41">
        <v>0.48</v>
      </c>
      <c r="R78" s="41">
        <v>0.41</v>
      </c>
      <c r="S78" s="41">
        <v>24</v>
      </c>
      <c r="T78" s="41">
        <v>80</v>
      </c>
      <c r="AB78" s="47"/>
      <c r="AI78" s="50" t="s">
        <v>1194</v>
      </c>
      <c r="AJ78" s="51">
        <v>1</v>
      </c>
      <c r="AK78" s="51">
        <v>144</v>
      </c>
      <c r="AL78" s="51">
        <v>293</v>
      </c>
      <c r="AM78" s="51">
        <v>19</v>
      </c>
      <c r="AN78" s="51">
        <v>36</v>
      </c>
      <c r="AO78" s="51">
        <v>0.8</v>
      </c>
      <c r="AP78" s="51">
        <v>0.9</v>
      </c>
      <c r="AQ78" s="51">
        <v>1.1000000000000001</v>
      </c>
      <c r="BJ78" s="34">
        <f t="shared" si="36"/>
        <v>25.994000000000003</v>
      </c>
      <c r="BK78" s="9">
        <f t="shared" si="37"/>
        <v>32</v>
      </c>
      <c r="BL78" s="34">
        <f t="shared" si="38"/>
        <v>69.808951492676357</v>
      </c>
      <c r="BM78" s="34">
        <f>BL78*(附件!$C$49/(I78*附件!$C$48))</f>
        <v>2585.5167219509763</v>
      </c>
      <c r="BN78" s="34">
        <f t="shared" si="39"/>
        <v>99.465904514540895</v>
      </c>
      <c r="BO78" s="34">
        <f t="shared" si="40"/>
        <v>0</v>
      </c>
      <c r="BP78" s="65">
        <f t="shared" si="41"/>
        <v>99.465904514540895</v>
      </c>
      <c r="BQ78" s="9">
        <f t="shared" si="42"/>
        <v>234.4</v>
      </c>
      <c r="BR78" s="9">
        <f t="shared" si="43"/>
        <v>263.7</v>
      </c>
      <c r="BS78" s="9">
        <f t="shared" si="44"/>
        <v>322.3</v>
      </c>
      <c r="BT78" s="67">
        <f t="shared" si="45"/>
        <v>19.915038232795244</v>
      </c>
      <c r="BU78" s="67">
        <f t="shared" si="46"/>
        <v>22.404418011894649</v>
      </c>
      <c r="BV78" s="67">
        <f t="shared" si="47"/>
        <v>27.383177570093459</v>
      </c>
      <c r="BW78" s="9">
        <f t="shared" si="48"/>
        <v>0</v>
      </c>
      <c r="BX78" s="9">
        <f t="shared" si="49"/>
        <v>0</v>
      </c>
      <c r="BY78" s="9">
        <f t="shared" si="50"/>
        <v>0</v>
      </c>
      <c r="BZ78" s="68">
        <f t="shared" si="51"/>
        <v>0</v>
      </c>
      <c r="CA78" s="68">
        <f t="shared" si="52"/>
        <v>0</v>
      </c>
      <c r="CB78" s="68">
        <f t="shared" si="53"/>
        <v>0</v>
      </c>
    </row>
    <row r="79" spans="1:80" ht="20.25" customHeight="1" x14ac:dyDescent="0.2">
      <c r="A79" s="85">
        <v>49060</v>
      </c>
      <c r="B79" s="86" t="s">
        <v>1193</v>
      </c>
      <c r="C79" s="9" t="s">
        <v>916</v>
      </c>
      <c r="D79" s="9" t="s">
        <v>200</v>
      </c>
      <c r="E79" s="9">
        <v>7</v>
      </c>
      <c r="F79" s="9">
        <v>13.1</v>
      </c>
      <c r="G79" s="9">
        <v>11.9</v>
      </c>
      <c r="H79" s="9">
        <v>12</v>
      </c>
      <c r="I79" s="9">
        <v>48</v>
      </c>
      <c r="J79" s="34">
        <v>204.55199999999999</v>
      </c>
      <c r="K79" s="34">
        <v>418.43400000000003</v>
      </c>
      <c r="L79" s="33">
        <v>0.8</v>
      </c>
      <c r="M79" s="33" t="s">
        <v>1151</v>
      </c>
      <c r="N79" s="40" t="s">
        <v>1175</v>
      </c>
      <c r="O79" s="58">
        <v>11</v>
      </c>
      <c r="P79" s="41">
        <v>18</v>
      </c>
      <c r="Q79" s="41">
        <v>0.4</v>
      </c>
      <c r="R79" s="41">
        <v>0.34</v>
      </c>
      <c r="S79" s="41">
        <v>36</v>
      </c>
      <c r="T79" s="41">
        <v>80</v>
      </c>
      <c r="AB79" s="47"/>
      <c r="AI79" s="50" t="s">
        <v>1194</v>
      </c>
      <c r="AJ79" s="51">
        <v>1</v>
      </c>
      <c r="AK79" s="51">
        <v>144</v>
      </c>
      <c r="AL79" s="51">
        <v>293</v>
      </c>
      <c r="AM79" s="51">
        <v>19</v>
      </c>
      <c r="AN79" s="51">
        <v>36</v>
      </c>
      <c r="AO79" s="51">
        <v>0.8</v>
      </c>
      <c r="AP79" s="51">
        <v>0.9</v>
      </c>
      <c r="AQ79" s="51">
        <v>1.1000000000000001</v>
      </c>
      <c r="BJ79" s="34">
        <f t="shared" si="36"/>
        <v>26.280000000000005</v>
      </c>
      <c r="BK79" s="9">
        <f t="shared" si="37"/>
        <v>18</v>
      </c>
      <c r="BL79" s="34">
        <f t="shared" si="38"/>
        <v>57.994153147605815</v>
      </c>
      <c r="BM79" s="34">
        <f>BL79*(附件!$C$49/(I79*附件!$C$48))</f>
        <v>2013.6858731807579</v>
      </c>
      <c r="BN79" s="34">
        <f t="shared" si="39"/>
        <v>76.624272191048618</v>
      </c>
      <c r="BO79" s="34">
        <f t="shared" si="40"/>
        <v>0</v>
      </c>
      <c r="BP79" s="65">
        <f t="shared" si="41"/>
        <v>76.624272191048618</v>
      </c>
      <c r="BQ79" s="9">
        <f t="shared" si="42"/>
        <v>234.4</v>
      </c>
      <c r="BR79" s="9">
        <f t="shared" si="43"/>
        <v>263.7</v>
      </c>
      <c r="BS79" s="9">
        <f t="shared" si="44"/>
        <v>322.3</v>
      </c>
      <c r="BT79" s="67">
        <f t="shared" si="45"/>
        <v>19.69747899159664</v>
      </c>
      <c r="BU79" s="67">
        <f t="shared" si="46"/>
        <v>22.159663865546218</v>
      </c>
      <c r="BV79" s="67">
        <f t="shared" si="47"/>
        <v>27.084033613445378</v>
      </c>
      <c r="BW79" s="9">
        <f t="shared" si="48"/>
        <v>0</v>
      </c>
      <c r="BX79" s="9">
        <f t="shared" si="49"/>
        <v>0</v>
      </c>
      <c r="BY79" s="9">
        <f t="shared" si="50"/>
        <v>0</v>
      </c>
      <c r="BZ79" s="68">
        <f t="shared" si="51"/>
        <v>0</v>
      </c>
      <c r="CA79" s="68">
        <f t="shared" si="52"/>
        <v>0</v>
      </c>
      <c r="CB79" s="68">
        <f t="shared" si="53"/>
        <v>0</v>
      </c>
    </row>
    <row r="80" spans="1:80" ht="20.25" customHeight="1" x14ac:dyDescent="0.2">
      <c r="A80" s="85">
        <v>27000</v>
      </c>
      <c r="B80" s="86" t="s">
        <v>246</v>
      </c>
      <c r="C80" s="9" t="s">
        <v>916</v>
      </c>
      <c r="D80" s="9" t="s">
        <v>196</v>
      </c>
      <c r="E80" s="9">
        <v>6</v>
      </c>
      <c r="F80" s="9">
        <v>12.78</v>
      </c>
      <c r="G80" s="9">
        <v>11.86</v>
      </c>
      <c r="H80" s="9">
        <v>12</v>
      </c>
      <c r="I80" s="9">
        <v>50</v>
      </c>
      <c r="J80" s="34">
        <v>194.93600000000001</v>
      </c>
      <c r="K80" s="34">
        <v>369.92599999999999</v>
      </c>
      <c r="L80" s="33">
        <v>9.5</v>
      </c>
      <c r="M80" s="33" t="s">
        <v>1146</v>
      </c>
      <c r="N80" s="40" t="s">
        <v>1215</v>
      </c>
      <c r="O80" s="58">
        <v>14</v>
      </c>
      <c r="P80" s="41">
        <v>27</v>
      </c>
      <c r="Q80" s="41">
        <v>0.5</v>
      </c>
      <c r="R80" s="41">
        <v>0.44</v>
      </c>
      <c r="S80" s="41">
        <v>24</v>
      </c>
      <c r="T80" s="41">
        <v>80</v>
      </c>
      <c r="U80" s="45" t="s">
        <v>1202</v>
      </c>
      <c r="V80" s="46">
        <v>14</v>
      </c>
      <c r="W80" s="46">
        <v>28</v>
      </c>
      <c r="X80" s="46">
        <v>0.84</v>
      </c>
      <c r="Y80" s="46">
        <v>0.74</v>
      </c>
      <c r="Z80" s="46">
        <v>36</v>
      </c>
      <c r="AA80" s="46">
        <v>80</v>
      </c>
      <c r="AB80" s="47"/>
      <c r="AI80" s="50" t="s">
        <v>1194</v>
      </c>
      <c r="AJ80" s="51">
        <v>1</v>
      </c>
      <c r="AK80" s="51">
        <v>132</v>
      </c>
      <c r="AL80" s="51">
        <v>249</v>
      </c>
      <c r="AM80" s="51">
        <v>19</v>
      </c>
      <c r="AN80" s="51">
        <v>36</v>
      </c>
      <c r="AO80" s="51">
        <v>0.8</v>
      </c>
      <c r="AP80" s="51">
        <v>0.9</v>
      </c>
      <c r="AQ80" s="51">
        <v>1.1000000000000001</v>
      </c>
      <c r="BJ80" s="34">
        <f t="shared" si="36"/>
        <v>26.192000000000004</v>
      </c>
      <c r="BK80" s="9">
        <f t="shared" si="37"/>
        <v>55</v>
      </c>
      <c r="BL80" s="34">
        <f t="shared" si="38"/>
        <v>96.33457952428013</v>
      </c>
      <c r="BM80" s="34">
        <f>BL80*(附件!$C$49/(I80*附件!$C$48))</f>
        <v>3211.152650809338</v>
      </c>
      <c r="BN80" s="34">
        <f t="shared" si="39"/>
        <v>122.60051354647746</v>
      </c>
      <c r="BO80" s="34">
        <f t="shared" si="40"/>
        <v>270.75486094513815</v>
      </c>
      <c r="BP80" s="65">
        <f t="shared" si="41"/>
        <v>393.35537449161563</v>
      </c>
      <c r="BQ80" s="9">
        <f t="shared" si="42"/>
        <v>199.20000000000002</v>
      </c>
      <c r="BR80" s="9">
        <f t="shared" si="43"/>
        <v>224.1</v>
      </c>
      <c r="BS80" s="9">
        <f t="shared" si="44"/>
        <v>273.90000000000003</v>
      </c>
      <c r="BT80" s="67">
        <f t="shared" si="45"/>
        <v>16.795952782462059</v>
      </c>
      <c r="BU80" s="67">
        <f t="shared" si="46"/>
        <v>18.895446880269816</v>
      </c>
      <c r="BV80" s="67">
        <f t="shared" si="47"/>
        <v>23.094435075885333</v>
      </c>
      <c r="BW80" s="9">
        <f t="shared" si="48"/>
        <v>0</v>
      </c>
      <c r="BX80" s="9">
        <f t="shared" si="49"/>
        <v>0</v>
      </c>
      <c r="BY80" s="9">
        <f t="shared" si="50"/>
        <v>0</v>
      </c>
      <c r="BZ80" s="68">
        <f t="shared" si="51"/>
        <v>0</v>
      </c>
      <c r="CA80" s="68">
        <f t="shared" si="52"/>
        <v>0</v>
      </c>
      <c r="CB80" s="68">
        <f t="shared" si="53"/>
        <v>0</v>
      </c>
    </row>
    <row r="81" spans="1:80" ht="20.25" customHeight="1" x14ac:dyDescent="0.2">
      <c r="A81" s="85">
        <v>29100</v>
      </c>
      <c r="B81" s="86" t="s">
        <v>253</v>
      </c>
      <c r="C81" s="9" t="s">
        <v>916</v>
      </c>
      <c r="D81" s="9" t="s">
        <v>200</v>
      </c>
      <c r="E81" s="9">
        <v>6</v>
      </c>
      <c r="F81" s="9">
        <v>11.44</v>
      </c>
      <c r="G81" s="9">
        <v>10.24</v>
      </c>
      <c r="H81" s="9">
        <v>12</v>
      </c>
      <c r="I81" s="9">
        <v>48</v>
      </c>
      <c r="J81" s="34">
        <v>204.55199999999999</v>
      </c>
      <c r="K81" s="34">
        <v>388.32499999999999</v>
      </c>
      <c r="L81" s="33">
        <v>0.9</v>
      </c>
      <c r="M81" s="33" t="s">
        <v>1146</v>
      </c>
      <c r="N81" s="40" t="s">
        <v>1261</v>
      </c>
      <c r="O81" s="58">
        <v>22</v>
      </c>
      <c r="P81" s="41">
        <v>43</v>
      </c>
      <c r="Q81" s="41">
        <v>0.5</v>
      </c>
      <c r="R81" s="41">
        <v>0.44</v>
      </c>
      <c r="S81" s="41">
        <v>24</v>
      </c>
      <c r="T81" s="41">
        <v>80</v>
      </c>
      <c r="AI81" s="50" t="s">
        <v>1185</v>
      </c>
      <c r="AJ81" s="51">
        <v>2</v>
      </c>
      <c r="AK81" s="51">
        <v>63</v>
      </c>
      <c r="AL81" s="51">
        <v>117</v>
      </c>
      <c r="AM81" s="51">
        <v>16</v>
      </c>
      <c r="AN81" s="51">
        <v>33</v>
      </c>
      <c r="AO81" s="51">
        <v>0.8</v>
      </c>
      <c r="AP81" s="51">
        <v>0.85</v>
      </c>
      <c r="AQ81" s="51">
        <v>1</v>
      </c>
      <c r="BJ81" s="34">
        <f t="shared" si="36"/>
        <v>22.628000000000004</v>
      </c>
      <c r="BK81" s="9">
        <f t="shared" si="37"/>
        <v>43</v>
      </c>
      <c r="BL81" s="34">
        <f t="shared" si="38"/>
        <v>87.409930029537236</v>
      </c>
      <c r="BM81" s="34">
        <f>BL81*(附件!$C$49/(I81*附件!$C$48))</f>
        <v>3035.067014914488</v>
      </c>
      <c r="BN81" s="34">
        <f t="shared" si="39"/>
        <v>134.12882335665935</v>
      </c>
      <c r="BO81" s="34">
        <f t="shared" si="40"/>
        <v>0</v>
      </c>
      <c r="BP81" s="65">
        <f t="shared" si="41"/>
        <v>134.12882335665935</v>
      </c>
      <c r="BQ81" s="9">
        <f t="shared" si="42"/>
        <v>187.20000000000002</v>
      </c>
      <c r="BR81" s="9">
        <f t="shared" si="43"/>
        <v>198.9</v>
      </c>
      <c r="BS81" s="9">
        <f t="shared" si="44"/>
        <v>234</v>
      </c>
      <c r="BT81" s="67">
        <f t="shared" si="45"/>
        <v>18.28125</v>
      </c>
      <c r="BU81" s="67">
        <f t="shared" si="46"/>
        <v>19.423828125</v>
      </c>
      <c r="BV81" s="67">
        <f t="shared" si="47"/>
        <v>22.8515625</v>
      </c>
      <c r="BW81" s="9">
        <f t="shared" si="48"/>
        <v>0</v>
      </c>
      <c r="BX81" s="9">
        <f t="shared" si="49"/>
        <v>0</v>
      </c>
      <c r="BY81" s="9">
        <f t="shared" si="50"/>
        <v>0</v>
      </c>
      <c r="BZ81" s="68">
        <f t="shared" si="51"/>
        <v>0</v>
      </c>
      <c r="CA81" s="68">
        <f t="shared" si="52"/>
        <v>0</v>
      </c>
      <c r="CB81" s="68">
        <f t="shared" si="53"/>
        <v>0</v>
      </c>
    </row>
    <row r="82" spans="1:80" ht="20.25" customHeight="1" x14ac:dyDescent="0.2">
      <c r="A82" s="85">
        <v>37100</v>
      </c>
      <c r="B82" s="86" t="s">
        <v>261</v>
      </c>
      <c r="C82" s="9" t="s">
        <v>916</v>
      </c>
      <c r="D82" s="9" t="s">
        <v>196</v>
      </c>
      <c r="E82" s="9">
        <v>6</v>
      </c>
      <c r="F82" s="9">
        <v>11.82</v>
      </c>
      <c r="G82" s="9">
        <v>10.95</v>
      </c>
      <c r="H82" s="9">
        <v>12</v>
      </c>
      <c r="I82" s="9">
        <v>52</v>
      </c>
      <c r="J82" s="34">
        <v>184.96299999999999</v>
      </c>
      <c r="K82" s="34">
        <v>351.69400000000002</v>
      </c>
      <c r="L82" s="33">
        <v>8.5</v>
      </c>
      <c r="M82" s="33" t="s">
        <v>1152</v>
      </c>
      <c r="N82" s="40" t="s">
        <v>1180</v>
      </c>
      <c r="O82" s="58">
        <v>9</v>
      </c>
      <c r="P82" s="41">
        <v>17</v>
      </c>
      <c r="Q82" s="41">
        <v>0.5</v>
      </c>
      <c r="R82" s="41">
        <v>0.44</v>
      </c>
      <c r="S82" s="41">
        <v>24</v>
      </c>
      <c r="T82" s="41">
        <v>80</v>
      </c>
      <c r="U82" s="45" t="s">
        <v>1202</v>
      </c>
      <c r="V82" s="46">
        <v>14</v>
      </c>
      <c r="W82" s="46">
        <v>28</v>
      </c>
      <c r="X82" s="46">
        <v>0.84</v>
      </c>
      <c r="Y82" s="46">
        <v>0.74</v>
      </c>
      <c r="Z82" s="46">
        <v>36</v>
      </c>
      <c r="AA82" s="46">
        <v>80</v>
      </c>
      <c r="AB82" s="47"/>
      <c r="AI82" s="50" t="s">
        <v>1185</v>
      </c>
      <c r="AJ82" s="51">
        <v>2</v>
      </c>
      <c r="AK82" s="51">
        <v>63</v>
      </c>
      <c r="AL82" s="51">
        <v>117</v>
      </c>
      <c r="AM82" s="51">
        <v>16</v>
      </c>
      <c r="AN82" s="51">
        <v>33</v>
      </c>
      <c r="AO82" s="51">
        <v>0.8</v>
      </c>
      <c r="AP82" s="51">
        <v>0.85</v>
      </c>
      <c r="AQ82" s="51">
        <v>1</v>
      </c>
      <c r="BJ82" s="34">
        <f t="shared" si="36"/>
        <v>24.19</v>
      </c>
      <c r="BK82" s="9">
        <f t="shared" si="37"/>
        <v>45</v>
      </c>
      <c r="BL82" s="34">
        <f t="shared" si="38"/>
        <v>76.006688819736581</v>
      </c>
      <c r="BM82" s="34">
        <f>BL82*(附件!$C$49/(I82*附件!$C$48))</f>
        <v>2436.1118211454032</v>
      </c>
      <c r="BN82" s="34">
        <f t="shared" si="39"/>
        <v>100.70739235822253</v>
      </c>
      <c r="BO82" s="34">
        <f t="shared" si="40"/>
        <v>222.47596540140668</v>
      </c>
      <c r="BP82" s="65">
        <f t="shared" si="41"/>
        <v>323.18335775962919</v>
      </c>
      <c r="BQ82" s="9">
        <f t="shared" si="42"/>
        <v>187.20000000000002</v>
      </c>
      <c r="BR82" s="9">
        <f t="shared" si="43"/>
        <v>198.9</v>
      </c>
      <c r="BS82" s="9">
        <f t="shared" si="44"/>
        <v>234</v>
      </c>
      <c r="BT82" s="67">
        <f t="shared" si="45"/>
        <v>17.095890410958908</v>
      </c>
      <c r="BU82" s="67">
        <f t="shared" si="46"/>
        <v>18.164383561643838</v>
      </c>
      <c r="BV82" s="67">
        <f t="shared" si="47"/>
        <v>21.36986301369863</v>
      </c>
      <c r="BW82" s="9">
        <f t="shared" si="48"/>
        <v>0</v>
      </c>
      <c r="BX82" s="9">
        <f t="shared" si="49"/>
        <v>0</v>
      </c>
      <c r="BY82" s="9">
        <f t="shared" si="50"/>
        <v>0</v>
      </c>
      <c r="BZ82" s="68">
        <f t="shared" si="51"/>
        <v>0</v>
      </c>
      <c r="CA82" s="68">
        <f t="shared" si="52"/>
        <v>0</v>
      </c>
      <c r="CB82" s="68">
        <f t="shared" si="53"/>
        <v>0</v>
      </c>
    </row>
    <row r="83" spans="1:80" ht="20.25" customHeight="1" x14ac:dyDescent="0.2">
      <c r="A83" s="85">
        <v>37200</v>
      </c>
      <c r="B83" s="86" t="s">
        <v>263</v>
      </c>
      <c r="C83" s="9" t="s">
        <v>916</v>
      </c>
      <c r="D83" s="9" t="s">
        <v>196</v>
      </c>
      <c r="E83" s="9">
        <v>6</v>
      </c>
      <c r="F83" s="9">
        <v>11.47</v>
      </c>
      <c r="G83" s="9">
        <v>10.59</v>
      </c>
      <c r="H83" s="9">
        <v>12</v>
      </c>
      <c r="I83" s="9">
        <v>55</v>
      </c>
      <c r="J83" s="34">
        <v>184.96299999999999</v>
      </c>
      <c r="K83" s="34">
        <v>351.69400000000002</v>
      </c>
      <c r="L83" s="33">
        <v>8</v>
      </c>
      <c r="M83" s="33" t="s">
        <v>1152</v>
      </c>
      <c r="N83" s="40" t="s">
        <v>1180</v>
      </c>
      <c r="O83" s="58">
        <v>8</v>
      </c>
      <c r="P83" s="41">
        <v>16</v>
      </c>
      <c r="Q83" s="41">
        <v>0.53</v>
      </c>
      <c r="R83" s="41">
        <v>0.47</v>
      </c>
      <c r="S83" s="41">
        <v>24</v>
      </c>
      <c r="T83" s="41">
        <v>80</v>
      </c>
      <c r="U83" s="45" t="s">
        <v>1202</v>
      </c>
      <c r="V83" s="46">
        <v>13</v>
      </c>
      <c r="W83" s="46">
        <v>25</v>
      </c>
      <c r="X83" s="46">
        <v>0.89</v>
      </c>
      <c r="Y83" s="46">
        <v>0.78</v>
      </c>
      <c r="Z83" s="46">
        <v>36</v>
      </c>
      <c r="AA83" s="46">
        <v>80</v>
      </c>
      <c r="AI83" s="50" t="s">
        <v>1185</v>
      </c>
      <c r="AJ83" s="51">
        <v>2</v>
      </c>
      <c r="AK83" s="51">
        <v>57</v>
      </c>
      <c r="AL83" s="51">
        <v>108</v>
      </c>
      <c r="AM83" s="51">
        <v>16</v>
      </c>
      <c r="AN83" s="51">
        <v>33</v>
      </c>
      <c r="AO83" s="51">
        <v>0.8</v>
      </c>
      <c r="AP83" s="51">
        <v>0.85</v>
      </c>
      <c r="AQ83" s="51">
        <v>1</v>
      </c>
      <c r="BJ83" s="34">
        <f t="shared" si="36"/>
        <v>23.398000000000003</v>
      </c>
      <c r="BK83" s="9">
        <f t="shared" si="37"/>
        <v>41</v>
      </c>
      <c r="BL83" s="34">
        <f t="shared" si="38"/>
        <v>65.559005578424319</v>
      </c>
      <c r="BM83" s="34">
        <f>BL83*(附件!$C$49/(I83*附件!$C$48))</f>
        <v>1986.6365326795249</v>
      </c>
      <c r="BN83" s="34">
        <f t="shared" si="39"/>
        <v>84.906254067848735</v>
      </c>
      <c r="BO83" s="34">
        <f t="shared" si="40"/>
        <v>187.59551772233473</v>
      </c>
      <c r="BP83" s="65">
        <f t="shared" si="41"/>
        <v>272.50177179018345</v>
      </c>
      <c r="BQ83" s="9">
        <f t="shared" si="42"/>
        <v>172.8</v>
      </c>
      <c r="BR83" s="9">
        <f t="shared" si="43"/>
        <v>183.6</v>
      </c>
      <c r="BS83" s="9">
        <f t="shared" si="44"/>
        <v>216</v>
      </c>
      <c r="BT83" s="67">
        <f t="shared" si="45"/>
        <v>16.317280453257791</v>
      </c>
      <c r="BU83" s="67">
        <f t="shared" si="46"/>
        <v>17.337110481586404</v>
      </c>
      <c r="BV83" s="67">
        <f t="shared" si="47"/>
        <v>20.396600566572239</v>
      </c>
      <c r="BW83" s="9">
        <f t="shared" si="48"/>
        <v>0</v>
      </c>
      <c r="BX83" s="9">
        <f t="shared" si="49"/>
        <v>0</v>
      </c>
      <c r="BY83" s="9">
        <f t="shared" si="50"/>
        <v>0</v>
      </c>
      <c r="BZ83" s="68">
        <f t="shared" si="51"/>
        <v>0</v>
      </c>
      <c r="CA83" s="68">
        <f t="shared" si="52"/>
        <v>0</v>
      </c>
      <c r="CB83" s="68">
        <f t="shared" si="53"/>
        <v>0</v>
      </c>
    </row>
    <row r="84" spans="1:80" ht="20.25" customHeight="1" x14ac:dyDescent="0.2">
      <c r="A84" s="85">
        <v>28400</v>
      </c>
      <c r="B84" s="86" t="s">
        <v>1228</v>
      </c>
      <c r="C84" s="9" t="s">
        <v>947</v>
      </c>
      <c r="D84" s="9" t="s">
        <v>223</v>
      </c>
      <c r="E84" s="9">
        <v>13</v>
      </c>
      <c r="F84" s="9">
        <v>15.3</v>
      </c>
      <c r="G84" s="9">
        <v>11.64</v>
      </c>
      <c r="H84" s="9">
        <v>65</v>
      </c>
      <c r="I84" s="9">
        <v>52</v>
      </c>
      <c r="J84" s="34">
        <v>229.13900000000001</v>
      </c>
      <c r="K84" s="34">
        <v>675.89700000000005</v>
      </c>
      <c r="L84" s="33">
        <v>8</v>
      </c>
      <c r="M84" s="33" t="s">
        <v>1146</v>
      </c>
      <c r="N84" s="40" t="s">
        <v>1197</v>
      </c>
      <c r="O84" s="58">
        <v>36</v>
      </c>
      <c r="P84" s="41">
        <v>101</v>
      </c>
      <c r="Q84" s="41">
        <v>1.06</v>
      </c>
      <c r="R84" s="41">
        <v>0.85</v>
      </c>
      <c r="S84" s="41">
        <v>36</v>
      </c>
      <c r="T84" s="41">
        <v>80</v>
      </c>
      <c r="BA84" s="56" t="s">
        <v>1229</v>
      </c>
      <c r="BB84" s="57" t="s">
        <v>1303</v>
      </c>
      <c r="BC84" s="57">
        <v>4</v>
      </c>
      <c r="BD84" s="57">
        <v>115</v>
      </c>
      <c r="BE84" s="57">
        <v>401</v>
      </c>
      <c r="BF84" s="57">
        <v>3</v>
      </c>
      <c r="BG84" s="57">
        <v>0.8</v>
      </c>
      <c r="BH84" s="57">
        <v>1.1000000000000001</v>
      </c>
      <c r="BI84" s="57">
        <v>1.3</v>
      </c>
      <c r="BJ84" s="34">
        <f t="shared" si="36"/>
        <v>25.708000000000006</v>
      </c>
      <c r="BK84" s="9">
        <f t="shared" si="37"/>
        <v>101</v>
      </c>
      <c r="BL84" s="34">
        <f t="shared" si="38"/>
        <v>130.16465484240419</v>
      </c>
      <c r="BM84" s="34">
        <f>BL84*(附件!$C$49/(I84*附件!$C$48))</f>
        <v>4171.9440654616728</v>
      </c>
      <c r="BN84" s="34">
        <f t="shared" si="39"/>
        <v>162.28193813060807</v>
      </c>
      <c r="BO84" s="34">
        <f t="shared" si="40"/>
        <v>358.41443861354577</v>
      </c>
      <c r="BP84" s="65">
        <f t="shared" si="41"/>
        <v>520.69637674415389</v>
      </c>
      <c r="BQ84" s="9">
        <f t="shared" si="42"/>
        <v>0</v>
      </c>
      <c r="BR84" s="9">
        <f t="shared" si="43"/>
        <v>0</v>
      </c>
      <c r="BS84" s="9">
        <f t="shared" si="44"/>
        <v>0</v>
      </c>
      <c r="BT84" s="67">
        <f t="shared" si="45"/>
        <v>0</v>
      </c>
      <c r="BU84" s="67">
        <f t="shared" si="46"/>
        <v>0</v>
      </c>
      <c r="BV84" s="67">
        <f t="shared" si="47"/>
        <v>0</v>
      </c>
      <c r="BW84" s="9">
        <f t="shared" si="48"/>
        <v>1283.2</v>
      </c>
      <c r="BX84" s="9">
        <f t="shared" si="49"/>
        <v>1764.4</v>
      </c>
      <c r="BY84" s="9">
        <f t="shared" si="50"/>
        <v>2085.2000000000003</v>
      </c>
      <c r="BZ84" s="68">
        <f t="shared" si="51"/>
        <v>110.24054982817869</v>
      </c>
      <c r="CA84" s="68">
        <f t="shared" si="52"/>
        <v>151.58075601374571</v>
      </c>
      <c r="CB84" s="68">
        <f t="shared" si="53"/>
        <v>179.14089347079039</v>
      </c>
    </row>
    <row r="85" spans="1:80" ht="20.25" customHeight="1" x14ac:dyDescent="0.2">
      <c r="A85" s="85">
        <v>28400</v>
      </c>
      <c r="B85" s="86" t="s">
        <v>1230</v>
      </c>
      <c r="C85" s="9" t="s">
        <v>947</v>
      </c>
      <c r="D85" s="9" t="s">
        <v>223</v>
      </c>
      <c r="E85" s="9">
        <v>13</v>
      </c>
      <c r="F85" s="9">
        <v>15.3</v>
      </c>
      <c r="G85" s="9">
        <v>11.64</v>
      </c>
      <c r="H85" s="9">
        <v>65</v>
      </c>
      <c r="I85" s="9">
        <v>52</v>
      </c>
      <c r="J85" s="34">
        <v>229.13900000000001</v>
      </c>
      <c r="K85" s="34">
        <v>573.28800000000001</v>
      </c>
      <c r="L85" s="33">
        <v>8</v>
      </c>
      <c r="M85" s="33" t="s">
        <v>1146</v>
      </c>
      <c r="N85" s="40" t="s">
        <v>1197</v>
      </c>
      <c r="O85" s="58">
        <v>36</v>
      </c>
      <c r="P85" s="41">
        <v>86</v>
      </c>
      <c r="Q85" s="41">
        <v>1.06</v>
      </c>
      <c r="R85" s="41">
        <v>0.85</v>
      </c>
      <c r="S85" s="41">
        <v>36</v>
      </c>
      <c r="T85" s="41">
        <v>80</v>
      </c>
      <c r="AB85" s="48"/>
      <c r="BA85" s="56" t="s">
        <v>1229</v>
      </c>
      <c r="BB85" s="57" t="s">
        <v>1303</v>
      </c>
      <c r="BC85" s="57">
        <v>4</v>
      </c>
      <c r="BD85" s="57">
        <v>115</v>
      </c>
      <c r="BE85" s="57">
        <v>340</v>
      </c>
      <c r="BF85" s="57">
        <v>3</v>
      </c>
      <c r="BG85" s="57">
        <v>0.8</v>
      </c>
      <c r="BH85" s="57">
        <v>1.1000000000000001</v>
      </c>
      <c r="BI85" s="57">
        <v>1.3</v>
      </c>
      <c r="BJ85" s="34">
        <f t="shared" si="36"/>
        <v>25.708000000000006</v>
      </c>
      <c r="BK85" s="9">
        <f t="shared" si="37"/>
        <v>86</v>
      </c>
      <c r="BL85" s="34">
        <f t="shared" si="38"/>
        <v>110.8332704598689</v>
      </c>
      <c r="BM85" s="34">
        <f>BL85*(附件!$C$49/(I85*附件!$C$48))</f>
        <v>3552.3484121752854</v>
      </c>
      <c r="BN85" s="34">
        <f t="shared" si="39"/>
        <v>138.18066019041873</v>
      </c>
      <c r="BO85" s="34">
        <f t="shared" si="40"/>
        <v>305.18457149272211</v>
      </c>
      <c r="BP85" s="65">
        <f t="shared" si="41"/>
        <v>443.36523168314085</v>
      </c>
      <c r="BQ85" s="9">
        <f t="shared" si="42"/>
        <v>0</v>
      </c>
      <c r="BR85" s="9">
        <f t="shared" si="43"/>
        <v>0</v>
      </c>
      <c r="BS85" s="9">
        <f t="shared" si="44"/>
        <v>0</v>
      </c>
      <c r="BT85" s="67">
        <f t="shared" si="45"/>
        <v>0</v>
      </c>
      <c r="BU85" s="67">
        <f t="shared" si="46"/>
        <v>0</v>
      </c>
      <c r="BV85" s="67">
        <f t="shared" si="47"/>
        <v>0</v>
      </c>
      <c r="BW85" s="9">
        <f t="shared" si="48"/>
        <v>1088</v>
      </c>
      <c r="BX85" s="9">
        <f t="shared" si="49"/>
        <v>1496.0000000000002</v>
      </c>
      <c r="BY85" s="9">
        <f t="shared" si="50"/>
        <v>1768</v>
      </c>
      <c r="BZ85" s="68">
        <f t="shared" si="51"/>
        <v>93.470790378006868</v>
      </c>
      <c r="CA85" s="68">
        <f t="shared" si="52"/>
        <v>128.52233676975948</v>
      </c>
      <c r="CB85" s="68">
        <f t="shared" si="53"/>
        <v>151.89003436426117</v>
      </c>
    </row>
    <row r="86" spans="1:80" ht="20.25" customHeight="1" x14ac:dyDescent="0.2">
      <c r="A86" s="85">
        <v>18220</v>
      </c>
      <c r="B86" s="86" t="s">
        <v>1265</v>
      </c>
      <c r="C86" s="9" t="s">
        <v>923</v>
      </c>
      <c r="D86" s="9" t="s">
        <v>223</v>
      </c>
      <c r="E86" s="9">
        <v>13</v>
      </c>
      <c r="F86" s="9">
        <v>14.17</v>
      </c>
      <c r="G86" s="9">
        <v>12.17</v>
      </c>
      <c r="H86" s="9">
        <v>45</v>
      </c>
      <c r="I86" s="9">
        <v>45</v>
      </c>
      <c r="J86" s="34">
        <v>308.351</v>
      </c>
      <c r="K86" s="34">
        <v>910.32</v>
      </c>
      <c r="L86" s="33">
        <v>6</v>
      </c>
      <c r="M86" s="33" t="s">
        <v>1147</v>
      </c>
      <c r="N86" s="40" t="s">
        <v>1266</v>
      </c>
      <c r="O86" s="58">
        <v>27</v>
      </c>
      <c r="P86" s="41">
        <v>81</v>
      </c>
      <c r="Q86" s="41">
        <v>1.02</v>
      </c>
      <c r="R86" s="41">
        <v>0.81</v>
      </c>
      <c r="S86" s="41">
        <v>30</v>
      </c>
      <c r="T86" s="41">
        <v>180</v>
      </c>
      <c r="AB86" s="47"/>
      <c r="BA86" s="56" t="s">
        <v>1229</v>
      </c>
      <c r="BB86" s="57" t="s">
        <v>1303</v>
      </c>
      <c r="BC86" s="57">
        <v>4</v>
      </c>
      <c r="BD86" s="57">
        <v>108</v>
      </c>
      <c r="BE86" s="57">
        <v>340</v>
      </c>
      <c r="BF86" s="57">
        <v>3</v>
      </c>
      <c r="BG86" s="57">
        <v>0.8</v>
      </c>
      <c r="BH86" s="57">
        <v>1.1000000000000001</v>
      </c>
      <c r="BI86" s="57">
        <v>1.3</v>
      </c>
      <c r="BJ86" s="34">
        <f t="shared" si="36"/>
        <v>26.874000000000002</v>
      </c>
      <c r="BK86" s="9">
        <f t="shared" si="37"/>
        <v>81</v>
      </c>
      <c r="BL86" s="34">
        <f t="shared" si="38"/>
        <v>100</v>
      </c>
      <c r="BM86" s="34">
        <f>BL86*(附件!$C$49/(I86*附件!$C$48))</f>
        <v>3703.7037037037039</v>
      </c>
      <c r="BN86" s="34">
        <f t="shared" si="39"/>
        <v>137.81735892326054</v>
      </c>
      <c r="BO86" s="34">
        <f t="shared" si="40"/>
        <v>0</v>
      </c>
      <c r="BP86" s="65">
        <f t="shared" si="41"/>
        <v>137.81735892326054</v>
      </c>
      <c r="BQ86" s="9">
        <f t="shared" si="42"/>
        <v>0</v>
      </c>
      <c r="BR86" s="9">
        <f t="shared" si="43"/>
        <v>0</v>
      </c>
      <c r="BS86" s="9">
        <f t="shared" si="44"/>
        <v>0</v>
      </c>
      <c r="BT86" s="67">
        <f t="shared" si="45"/>
        <v>0</v>
      </c>
      <c r="BU86" s="67">
        <f t="shared" si="46"/>
        <v>0</v>
      </c>
      <c r="BV86" s="67">
        <f t="shared" si="47"/>
        <v>0</v>
      </c>
      <c r="BW86" s="9">
        <f t="shared" si="48"/>
        <v>1088</v>
      </c>
      <c r="BX86" s="9">
        <f t="shared" si="49"/>
        <v>1496.0000000000002</v>
      </c>
      <c r="BY86" s="9">
        <f t="shared" si="50"/>
        <v>1768</v>
      </c>
      <c r="BZ86" s="68">
        <f t="shared" si="51"/>
        <v>89.400164338537394</v>
      </c>
      <c r="CA86" s="68">
        <f t="shared" si="52"/>
        <v>122.92522596548892</v>
      </c>
      <c r="CB86" s="68">
        <f t="shared" si="53"/>
        <v>145.27526705012326</v>
      </c>
    </row>
    <row r="87" spans="1:80" ht="20.25" customHeight="1" x14ac:dyDescent="0.2">
      <c r="A87" s="85">
        <v>18180</v>
      </c>
      <c r="B87" s="86" t="s">
        <v>864</v>
      </c>
      <c r="C87" s="9" t="s">
        <v>923</v>
      </c>
      <c r="D87" s="9" t="s">
        <v>223</v>
      </c>
      <c r="E87" s="9">
        <v>13</v>
      </c>
      <c r="F87" s="9">
        <v>14.03</v>
      </c>
      <c r="G87" s="9">
        <v>12.04</v>
      </c>
      <c r="H87" s="9">
        <v>45</v>
      </c>
      <c r="I87" s="9">
        <v>48</v>
      </c>
      <c r="J87" s="34">
        <v>226.99700000000001</v>
      </c>
      <c r="K87" s="34">
        <v>668.59</v>
      </c>
      <c r="L87" s="33">
        <v>6</v>
      </c>
      <c r="M87" s="33" t="s">
        <v>1147</v>
      </c>
      <c r="N87" s="40" t="s">
        <v>1180</v>
      </c>
      <c r="O87" s="58">
        <v>10</v>
      </c>
      <c r="P87" s="41">
        <v>31</v>
      </c>
      <c r="Q87" s="41">
        <v>0.48</v>
      </c>
      <c r="R87" s="41">
        <v>0.38</v>
      </c>
      <c r="S87" s="41">
        <v>24</v>
      </c>
      <c r="T87" s="41">
        <v>80</v>
      </c>
      <c r="BA87" s="56" t="s">
        <v>1200</v>
      </c>
      <c r="BB87" s="57" t="s">
        <v>1303</v>
      </c>
      <c r="BC87" s="57">
        <v>3</v>
      </c>
      <c r="BD87" s="57">
        <v>127</v>
      </c>
      <c r="BE87" s="57">
        <v>398</v>
      </c>
      <c r="BF87" s="57">
        <v>3</v>
      </c>
      <c r="BG87" s="57">
        <v>0.8</v>
      </c>
      <c r="BH87" s="57">
        <v>1.1000000000000001</v>
      </c>
      <c r="BI87" s="57">
        <v>1.3</v>
      </c>
      <c r="BJ87" s="34">
        <f t="shared" si="36"/>
        <v>26.588000000000001</v>
      </c>
      <c r="BK87" s="9">
        <f t="shared" si="37"/>
        <v>31</v>
      </c>
      <c r="BL87" s="34">
        <f t="shared" si="38"/>
        <v>72.966428739466821</v>
      </c>
      <c r="BM87" s="34">
        <f>BL87*(附件!$C$49/(I87*附件!$C$48))</f>
        <v>2533.5565534537095</v>
      </c>
      <c r="BN87" s="34">
        <f t="shared" si="39"/>
        <v>95.289474704893536</v>
      </c>
      <c r="BO87" s="34">
        <f t="shared" si="40"/>
        <v>0</v>
      </c>
      <c r="BP87" s="65">
        <f t="shared" si="41"/>
        <v>95.289474704893536</v>
      </c>
      <c r="BQ87" s="9">
        <f t="shared" si="42"/>
        <v>0</v>
      </c>
      <c r="BR87" s="9">
        <f t="shared" si="43"/>
        <v>0</v>
      </c>
      <c r="BS87" s="9">
        <f t="shared" si="44"/>
        <v>0</v>
      </c>
      <c r="BT87" s="67">
        <f t="shared" si="45"/>
        <v>0</v>
      </c>
      <c r="BU87" s="67">
        <f t="shared" si="46"/>
        <v>0</v>
      </c>
      <c r="BV87" s="67">
        <f t="shared" si="47"/>
        <v>0</v>
      </c>
      <c r="BW87" s="9">
        <f t="shared" si="48"/>
        <v>955.2</v>
      </c>
      <c r="BX87" s="9">
        <f t="shared" si="49"/>
        <v>1313.4</v>
      </c>
      <c r="BY87" s="9">
        <f t="shared" si="50"/>
        <v>1552.2</v>
      </c>
      <c r="BZ87" s="68">
        <f t="shared" si="51"/>
        <v>79.335548172757484</v>
      </c>
      <c r="CA87" s="68">
        <f t="shared" si="52"/>
        <v>109.08637873754154</v>
      </c>
      <c r="CB87" s="68">
        <f t="shared" si="53"/>
        <v>128.92026578073092</v>
      </c>
    </row>
    <row r="88" spans="1:80" ht="20.25" customHeight="1" x14ac:dyDescent="0.2">
      <c r="A88" s="85">
        <v>28100</v>
      </c>
      <c r="B88" s="86" t="s">
        <v>242</v>
      </c>
      <c r="C88" s="9" t="s">
        <v>923</v>
      </c>
      <c r="D88" s="9" t="s">
        <v>223</v>
      </c>
      <c r="E88" s="9">
        <v>13</v>
      </c>
      <c r="F88" s="9">
        <v>12.64</v>
      </c>
      <c r="G88" s="9">
        <v>10.31</v>
      </c>
      <c r="H88" s="9">
        <v>45</v>
      </c>
      <c r="I88" s="9">
        <v>52</v>
      </c>
      <c r="J88" s="34">
        <v>211.62100000000001</v>
      </c>
      <c r="K88" s="34">
        <v>624.29499999999996</v>
      </c>
      <c r="L88" s="33">
        <v>6</v>
      </c>
      <c r="M88" s="33" t="s">
        <v>1146</v>
      </c>
      <c r="N88" s="40" t="s">
        <v>1180</v>
      </c>
      <c r="O88" s="58">
        <v>10</v>
      </c>
      <c r="P88" s="41">
        <v>31</v>
      </c>
      <c r="Q88" s="41">
        <v>0.48</v>
      </c>
      <c r="R88" s="41">
        <v>0.38</v>
      </c>
      <c r="S88" s="41">
        <v>24</v>
      </c>
      <c r="T88" s="41">
        <v>80</v>
      </c>
      <c r="AB88" s="47"/>
      <c r="BA88" s="56" t="s">
        <v>1200</v>
      </c>
      <c r="BB88" s="57" t="s">
        <v>1303</v>
      </c>
      <c r="BC88" s="57">
        <v>3</v>
      </c>
      <c r="BD88" s="57">
        <v>108</v>
      </c>
      <c r="BE88" s="57">
        <v>340</v>
      </c>
      <c r="BF88" s="57">
        <v>3</v>
      </c>
      <c r="BG88" s="57">
        <v>0.8</v>
      </c>
      <c r="BH88" s="57">
        <v>1.1000000000000001</v>
      </c>
      <c r="BI88" s="57">
        <v>1.3</v>
      </c>
      <c r="BJ88" s="34">
        <f t="shared" si="36"/>
        <v>22.782000000000004</v>
      </c>
      <c r="BK88" s="9">
        <f t="shared" si="37"/>
        <v>31</v>
      </c>
      <c r="BL88" s="34">
        <f t="shared" si="38"/>
        <v>72.966428739466821</v>
      </c>
      <c r="BM88" s="34">
        <f>BL88*(附件!$C$49/(I88*附件!$C$48))</f>
        <v>2338.6675878034239</v>
      </c>
      <c r="BN88" s="34">
        <f t="shared" si="39"/>
        <v>102.65418259166989</v>
      </c>
      <c r="BO88" s="34">
        <f t="shared" si="40"/>
        <v>0</v>
      </c>
      <c r="BP88" s="65">
        <f t="shared" si="41"/>
        <v>102.65418259166989</v>
      </c>
      <c r="BQ88" s="9">
        <f t="shared" si="42"/>
        <v>0</v>
      </c>
      <c r="BR88" s="9">
        <f t="shared" si="43"/>
        <v>0</v>
      </c>
      <c r="BS88" s="9">
        <f t="shared" si="44"/>
        <v>0</v>
      </c>
      <c r="BT88" s="67">
        <f t="shared" si="45"/>
        <v>0</v>
      </c>
      <c r="BU88" s="67">
        <f t="shared" si="46"/>
        <v>0</v>
      </c>
      <c r="BV88" s="67">
        <f t="shared" si="47"/>
        <v>0</v>
      </c>
      <c r="BW88" s="9">
        <f t="shared" si="48"/>
        <v>816</v>
      </c>
      <c r="BX88" s="9">
        <f t="shared" si="49"/>
        <v>1122</v>
      </c>
      <c r="BY88" s="9">
        <f t="shared" si="50"/>
        <v>1326</v>
      </c>
      <c r="BZ88" s="68">
        <f t="shared" si="51"/>
        <v>79.146459747817644</v>
      </c>
      <c r="CA88" s="68">
        <f t="shared" si="52"/>
        <v>108.82638215324927</v>
      </c>
      <c r="CB88" s="68">
        <f t="shared" si="53"/>
        <v>128.61299709020369</v>
      </c>
    </row>
    <row r="89" spans="1:80" ht="20.25" customHeight="1" x14ac:dyDescent="0.2">
      <c r="A89" s="85">
        <v>28220</v>
      </c>
      <c r="B89" s="86" t="s">
        <v>1199</v>
      </c>
      <c r="C89" s="9" t="s">
        <v>923</v>
      </c>
      <c r="D89" s="9" t="s">
        <v>223</v>
      </c>
      <c r="E89" s="9">
        <v>13</v>
      </c>
      <c r="F89" s="9">
        <v>14.17</v>
      </c>
      <c r="G89" s="9">
        <v>10.51</v>
      </c>
      <c r="H89" s="9">
        <v>45</v>
      </c>
      <c r="I89" s="9">
        <v>51</v>
      </c>
      <c r="J89" s="34">
        <v>217.857</v>
      </c>
      <c r="K89" s="34">
        <v>624.29499999999996</v>
      </c>
      <c r="L89" s="33">
        <v>7.5</v>
      </c>
      <c r="M89" s="33" t="s">
        <v>1146</v>
      </c>
      <c r="N89" s="40" t="s">
        <v>1197</v>
      </c>
      <c r="O89" s="58">
        <v>36</v>
      </c>
      <c r="P89" s="41">
        <v>101</v>
      </c>
      <c r="Q89" s="41">
        <v>1.06</v>
      </c>
      <c r="R89" s="41">
        <v>0.85</v>
      </c>
      <c r="S89" s="41">
        <v>36</v>
      </c>
      <c r="T89" s="41">
        <v>80</v>
      </c>
      <c r="AB89" s="47"/>
      <c r="BA89" s="56" t="s">
        <v>1200</v>
      </c>
      <c r="BB89" s="57" t="s">
        <v>1303</v>
      </c>
      <c r="BC89" s="57">
        <v>3</v>
      </c>
      <c r="BD89" s="57">
        <v>108</v>
      </c>
      <c r="BE89" s="57">
        <v>340</v>
      </c>
      <c r="BF89" s="57">
        <v>3</v>
      </c>
      <c r="BG89" s="57">
        <v>0.8</v>
      </c>
      <c r="BH89" s="57">
        <v>1.1000000000000001</v>
      </c>
      <c r="BI89" s="57">
        <v>1.3</v>
      </c>
      <c r="BJ89" s="34">
        <f t="shared" si="36"/>
        <v>23.222000000000001</v>
      </c>
      <c r="BK89" s="9">
        <f t="shared" si="37"/>
        <v>101</v>
      </c>
      <c r="BL89" s="34">
        <f t="shared" si="38"/>
        <v>130.16465484240419</v>
      </c>
      <c r="BM89" s="34">
        <f>BL89*(附件!$C$49/(I89*附件!$C$48))</f>
        <v>4253.7468902746477</v>
      </c>
      <c r="BN89" s="34">
        <f t="shared" si="39"/>
        <v>183.17745630327479</v>
      </c>
      <c r="BO89" s="34">
        <f t="shared" si="40"/>
        <v>0</v>
      </c>
      <c r="BP89" s="65">
        <f t="shared" si="41"/>
        <v>183.17745630327479</v>
      </c>
      <c r="BQ89" s="9">
        <f t="shared" si="42"/>
        <v>0</v>
      </c>
      <c r="BR89" s="9">
        <f t="shared" si="43"/>
        <v>0</v>
      </c>
      <c r="BS89" s="9">
        <f t="shared" si="44"/>
        <v>0</v>
      </c>
      <c r="BT89" s="67">
        <f t="shared" si="45"/>
        <v>0</v>
      </c>
      <c r="BU89" s="67">
        <f t="shared" si="46"/>
        <v>0</v>
      </c>
      <c r="BV89" s="67">
        <f t="shared" si="47"/>
        <v>0</v>
      </c>
      <c r="BW89" s="9">
        <f t="shared" si="48"/>
        <v>816</v>
      </c>
      <c r="BX89" s="9">
        <f t="shared" si="49"/>
        <v>1122</v>
      </c>
      <c r="BY89" s="9">
        <f t="shared" si="50"/>
        <v>1326</v>
      </c>
      <c r="BZ89" s="68">
        <f t="shared" si="51"/>
        <v>77.640342530922936</v>
      </c>
      <c r="CA89" s="68">
        <f t="shared" si="52"/>
        <v>106.75547098001903</v>
      </c>
      <c r="CB89" s="68">
        <f t="shared" si="53"/>
        <v>126.16555661274977</v>
      </c>
    </row>
    <row r="90" spans="1:80" ht="20.25" customHeight="1" x14ac:dyDescent="0.2">
      <c r="A90" s="85">
        <v>18220</v>
      </c>
      <c r="B90" s="86" t="s">
        <v>1267</v>
      </c>
      <c r="C90" s="9" t="s">
        <v>923</v>
      </c>
      <c r="D90" s="9" t="s">
        <v>223</v>
      </c>
      <c r="E90" s="9">
        <v>13</v>
      </c>
      <c r="F90" s="9">
        <v>14.17</v>
      </c>
      <c r="G90" s="9">
        <v>12.17</v>
      </c>
      <c r="H90" s="9">
        <v>45</v>
      </c>
      <c r="I90" s="9">
        <v>45</v>
      </c>
      <c r="J90" s="34">
        <v>308.351</v>
      </c>
      <c r="K90" s="34">
        <v>771.31799999999998</v>
      </c>
      <c r="L90" s="33">
        <v>6</v>
      </c>
      <c r="M90" s="33" t="s">
        <v>1147</v>
      </c>
      <c r="N90" s="40" t="s">
        <v>1266</v>
      </c>
      <c r="O90" s="58">
        <v>27</v>
      </c>
      <c r="P90" s="41">
        <v>69</v>
      </c>
      <c r="Q90" s="41">
        <v>1.02</v>
      </c>
      <c r="R90" s="41">
        <v>0.81</v>
      </c>
      <c r="S90" s="41">
        <v>30</v>
      </c>
      <c r="T90" s="41">
        <v>180</v>
      </c>
      <c r="AB90" s="48"/>
      <c r="BA90" s="56" t="s">
        <v>1229</v>
      </c>
      <c r="BB90" s="57" t="s">
        <v>1303</v>
      </c>
      <c r="BC90" s="57">
        <v>4</v>
      </c>
      <c r="BD90" s="57">
        <v>108</v>
      </c>
      <c r="BE90" s="57">
        <v>288</v>
      </c>
      <c r="BF90" s="57">
        <v>3</v>
      </c>
      <c r="BG90" s="57">
        <v>0.8</v>
      </c>
      <c r="BH90" s="57">
        <v>1.1000000000000001</v>
      </c>
      <c r="BI90" s="57">
        <v>1.3</v>
      </c>
      <c r="BJ90" s="34">
        <f t="shared" si="36"/>
        <v>26.874000000000002</v>
      </c>
      <c r="BK90" s="9">
        <f t="shared" si="37"/>
        <v>69</v>
      </c>
      <c r="BL90" s="34">
        <f t="shared" si="38"/>
        <v>85.185185185185176</v>
      </c>
      <c r="BM90" s="34">
        <f>BL90*(附件!$C$49/(I90*附件!$C$48))</f>
        <v>3155.006858710562</v>
      </c>
      <c r="BN90" s="34">
        <f t="shared" si="39"/>
        <v>117.3999724161108</v>
      </c>
      <c r="BO90" s="34">
        <f t="shared" si="40"/>
        <v>0</v>
      </c>
      <c r="BP90" s="65">
        <f t="shared" si="41"/>
        <v>117.3999724161108</v>
      </c>
      <c r="BQ90" s="9">
        <f t="shared" si="42"/>
        <v>0</v>
      </c>
      <c r="BR90" s="9">
        <f t="shared" si="43"/>
        <v>0</v>
      </c>
      <c r="BS90" s="9">
        <f t="shared" si="44"/>
        <v>0</v>
      </c>
      <c r="BT90" s="67">
        <f t="shared" si="45"/>
        <v>0</v>
      </c>
      <c r="BU90" s="67">
        <f t="shared" si="46"/>
        <v>0</v>
      </c>
      <c r="BV90" s="67">
        <f t="shared" si="47"/>
        <v>0</v>
      </c>
      <c r="BW90" s="9">
        <f t="shared" si="48"/>
        <v>921.6</v>
      </c>
      <c r="BX90" s="9">
        <f t="shared" si="49"/>
        <v>1267.2</v>
      </c>
      <c r="BY90" s="9">
        <f t="shared" si="50"/>
        <v>1497.6000000000001</v>
      </c>
      <c r="BZ90" s="68">
        <f t="shared" si="51"/>
        <v>75.727198027937547</v>
      </c>
      <c r="CA90" s="68">
        <f t="shared" si="52"/>
        <v>104.12489728841413</v>
      </c>
      <c r="CB90" s="68">
        <f t="shared" si="53"/>
        <v>123.05669679539854</v>
      </c>
    </row>
    <row r="91" spans="1:80" ht="20.25" customHeight="1" x14ac:dyDescent="0.2">
      <c r="A91" s="85">
        <v>28200</v>
      </c>
      <c r="B91" s="86" t="s">
        <v>255</v>
      </c>
      <c r="C91" s="9" t="s">
        <v>923</v>
      </c>
      <c r="D91" s="9" t="s">
        <v>223</v>
      </c>
      <c r="E91" s="9">
        <v>13</v>
      </c>
      <c r="F91" s="9">
        <v>15.3</v>
      </c>
      <c r="G91" s="9">
        <v>11.64</v>
      </c>
      <c r="H91" s="9">
        <v>45</v>
      </c>
      <c r="I91" s="9">
        <v>50</v>
      </c>
      <c r="J91" s="34">
        <v>211.62100000000001</v>
      </c>
      <c r="K91" s="34">
        <v>624.29499999999996</v>
      </c>
      <c r="L91" s="33">
        <v>6</v>
      </c>
      <c r="M91" s="33" t="s">
        <v>1146</v>
      </c>
      <c r="N91" s="40" t="s">
        <v>1197</v>
      </c>
      <c r="O91" s="58">
        <v>36</v>
      </c>
      <c r="P91" s="41">
        <v>101</v>
      </c>
      <c r="Q91" s="41">
        <v>1.06</v>
      </c>
      <c r="R91" s="41">
        <v>0.85</v>
      </c>
      <c r="S91" s="41">
        <v>36</v>
      </c>
      <c r="T91" s="41">
        <v>80</v>
      </c>
      <c r="AB91" s="48"/>
      <c r="BA91" s="56" t="s">
        <v>1200</v>
      </c>
      <c r="BB91" s="57" t="s">
        <v>1303</v>
      </c>
      <c r="BC91" s="57">
        <v>3</v>
      </c>
      <c r="BD91" s="57">
        <v>108</v>
      </c>
      <c r="BE91" s="57">
        <v>340</v>
      </c>
      <c r="BF91" s="57">
        <v>3</v>
      </c>
      <c r="BG91" s="57">
        <v>0.8</v>
      </c>
      <c r="BH91" s="57">
        <v>1.1000000000000001</v>
      </c>
      <c r="BI91" s="57">
        <v>1.3</v>
      </c>
      <c r="BJ91" s="34">
        <f t="shared" si="36"/>
        <v>25.708000000000006</v>
      </c>
      <c r="BK91" s="9">
        <f t="shared" si="37"/>
        <v>101</v>
      </c>
      <c r="BL91" s="34">
        <f t="shared" si="38"/>
        <v>130.16465484240419</v>
      </c>
      <c r="BM91" s="34">
        <f>BL91*(附件!$C$49/(I91*附件!$C$48))</f>
        <v>4338.8218280801402</v>
      </c>
      <c r="BN91" s="34">
        <f t="shared" si="39"/>
        <v>168.77321565583239</v>
      </c>
      <c r="BO91" s="34">
        <f t="shared" si="40"/>
        <v>0</v>
      </c>
      <c r="BP91" s="65">
        <f t="shared" si="41"/>
        <v>168.77321565583239</v>
      </c>
      <c r="BQ91" s="9">
        <f t="shared" si="42"/>
        <v>0</v>
      </c>
      <c r="BR91" s="9">
        <f t="shared" si="43"/>
        <v>0</v>
      </c>
      <c r="BS91" s="9">
        <f t="shared" si="44"/>
        <v>0</v>
      </c>
      <c r="BT91" s="67">
        <f t="shared" si="45"/>
        <v>0</v>
      </c>
      <c r="BU91" s="67">
        <f t="shared" si="46"/>
        <v>0</v>
      </c>
      <c r="BV91" s="67">
        <f t="shared" si="47"/>
        <v>0</v>
      </c>
      <c r="BW91" s="9">
        <f t="shared" si="48"/>
        <v>816</v>
      </c>
      <c r="BX91" s="9">
        <f t="shared" si="49"/>
        <v>1122</v>
      </c>
      <c r="BY91" s="9">
        <f t="shared" si="50"/>
        <v>1326</v>
      </c>
      <c r="BZ91" s="68">
        <f t="shared" si="51"/>
        <v>70.103092783505147</v>
      </c>
      <c r="CA91" s="68">
        <f t="shared" si="52"/>
        <v>96.391752577319579</v>
      </c>
      <c r="CB91" s="68">
        <f t="shared" si="53"/>
        <v>113.91752577319588</v>
      </c>
    </row>
    <row r="92" spans="1:80" ht="20.25" customHeight="1" x14ac:dyDescent="0.2">
      <c r="A92" s="85">
        <v>28060</v>
      </c>
      <c r="B92" s="86" t="s">
        <v>231</v>
      </c>
      <c r="C92" s="9" t="s">
        <v>923</v>
      </c>
      <c r="D92" s="9" t="s">
        <v>223</v>
      </c>
      <c r="E92" s="9">
        <v>13</v>
      </c>
      <c r="F92" s="9">
        <v>13.3</v>
      </c>
      <c r="G92" s="9">
        <v>10.97</v>
      </c>
      <c r="H92" s="9">
        <v>45</v>
      </c>
      <c r="I92" s="9">
        <v>48</v>
      </c>
      <c r="J92" s="34">
        <v>211.62100000000001</v>
      </c>
      <c r="K92" s="34">
        <v>624.29499999999996</v>
      </c>
      <c r="L92" s="33">
        <v>7</v>
      </c>
      <c r="M92" s="33" t="s">
        <v>1146</v>
      </c>
      <c r="N92" s="40" t="s">
        <v>1180</v>
      </c>
      <c r="O92" s="58">
        <v>10</v>
      </c>
      <c r="P92" s="41">
        <v>31</v>
      </c>
      <c r="Q92" s="41">
        <v>0.48</v>
      </c>
      <c r="R92" s="41">
        <v>0.38</v>
      </c>
      <c r="S92" s="41">
        <v>24</v>
      </c>
      <c r="T92" s="41">
        <v>80</v>
      </c>
      <c r="AB92" s="48"/>
      <c r="BA92" s="56" t="s">
        <v>1240</v>
      </c>
      <c r="BB92" s="57" t="s">
        <v>1303</v>
      </c>
      <c r="BC92" s="57">
        <v>3</v>
      </c>
      <c r="BD92" s="57">
        <v>99</v>
      </c>
      <c r="BE92" s="57">
        <v>312</v>
      </c>
      <c r="BF92" s="57">
        <v>3</v>
      </c>
      <c r="BG92" s="57">
        <v>0.8</v>
      </c>
      <c r="BH92" s="57">
        <v>1.1000000000000001</v>
      </c>
      <c r="BI92" s="57">
        <v>1.3</v>
      </c>
      <c r="BJ92" s="34">
        <f t="shared" si="36"/>
        <v>24.234000000000005</v>
      </c>
      <c r="BK92" s="9">
        <f t="shared" si="37"/>
        <v>31</v>
      </c>
      <c r="BL92" s="34">
        <f t="shared" si="38"/>
        <v>72.966428739466821</v>
      </c>
      <c r="BM92" s="34">
        <f>BL92*(附件!$C$49/(I92*附件!$C$48))</f>
        <v>2533.5565534537095</v>
      </c>
      <c r="BN92" s="34">
        <f t="shared" si="39"/>
        <v>104.54553740421346</v>
      </c>
      <c r="BO92" s="34">
        <f t="shared" si="40"/>
        <v>0</v>
      </c>
      <c r="BP92" s="65">
        <f t="shared" si="41"/>
        <v>104.54553740421346</v>
      </c>
      <c r="BQ92" s="9">
        <f t="shared" si="42"/>
        <v>0</v>
      </c>
      <c r="BR92" s="9">
        <f t="shared" si="43"/>
        <v>0</v>
      </c>
      <c r="BS92" s="9">
        <f t="shared" si="44"/>
        <v>0</v>
      </c>
      <c r="BT92" s="67">
        <f t="shared" si="45"/>
        <v>0</v>
      </c>
      <c r="BU92" s="67">
        <f t="shared" si="46"/>
        <v>0</v>
      </c>
      <c r="BV92" s="67">
        <f t="shared" si="47"/>
        <v>0</v>
      </c>
      <c r="BW92" s="9">
        <f t="shared" si="48"/>
        <v>748.80000000000007</v>
      </c>
      <c r="BX92" s="9">
        <f t="shared" si="49"/>
        <v>1029.6000000000001</v>
      </c>
      <c r="BY92" s="9">
        <f t="shared" si="50"/>
        <v>1216.8</v>
      </c>
      <c r="BZ92" s="68">
        <f t="shared" si="51"/>
        <v>68.258887876025526</v>
      </c>
      <c r="CA92" s="68">
        <f t="shared" si="52"/>
        <v>93.855970829535096</v>
      </c>
      <c r="CB92" s="68">
        <f t="shared" si="53"/>
        <v>110.92069279854147</v>
      </c>
    </row>
    <row r="93" spans="1:80" ht="20.25" customHeight="1" x14ac:dyDescent="0.2">
      <c r="A93" s="85">
        <v>18180</v>
      </c>
      <c r="B93" s="86" t="s">
        <v>1251</v>
      </c>
      <c r="C93" s="9" t="s">
        <v>923</v>
      </c>
      <c r="D93" s="9" t="s">
        <v>223</v>
      </c>
      <c r="E93" s="9">
        <v>13</v>
      </c>
      <c r="F93" s="9">
        <v>14.03</v>
      </c>
      <c r="G93" s="9">
        <v>12.04</v>
      </c>
      <c r="H93" s="9">
        <v>45</v>
      </c>
      <c r="I93" s="9">
        <v>48</v>
      </c>
      <c r="J93" s="34">
        <v>226.99700000000001</v>
      </c>
      <c r="K93" s="34">
        <v>566.93299999999999</v>
      </c>
      <c r="L93" s="33">
        <v>6</v>
      </c>
      <c r="M93" s="33" t="s">
        <v>1147</v>
      </c>
      <c r="N93" s="40" t="s">
        <v>1180</v>
      </c>
      <c r="O93" s="58">
        <v>10</v>
      </c>
      <c r="P93" s="41">
        <v>26</v>
      </c>
      <c r="Q93" s="41">
        <v>0.48</v>
      </c>
      <c r="R93" s="41">
        <v>0.38</v>
      </c>
      <c r="S93" s="41">
        <v>24</v>
      </c>
      <c r="T93" s="41">
        <v>80</v>
      </c>
      <c r="AB93" s="47"/>
      <c r="BA93" s="56" t="s">
        <v>1200</v>
      </c>
      <c r="BB93" s="57" t="s">
        <v>1303</v>
      </c>
      <c r="BC93" s="57">
        <v>3</v>
      </c>
      <c r="BD93" s="57">
        <v>127</v>
      </c>
      <c r="BE93" s="57">
        <v>337</v>
      </c>
      <c r="BF93" s="57">
        <v>3</v>
      </c>
      <c r="BG93" s="57">
        <v>0.8</v>
      </c>
      <c r="BH93" s="57">
        <v>1.1000000000000001</v>
      </c>
      <c r="BI93" s="57">
        <v>1.3</v>
      </c>
      <c r="BJ93" s="34">
        <f t="shared" si="36"/>
        <v>26.588000000000001</v>
      </c>
      <c r="BK93" s="9">
        <f t="shared" si="37"/>
        <v>26</v>
      </c>
      <c r="BL93" s="34">
        <f t="shared" si="38"/>
        <v>61.197649910520553</v>
      </c>
      <c r="BM93" s="34">
        <f>BL93*(附件!$C$49/(I93*附件!$C$48))</f>
        <v>2124.918399670853</v>
      </c>
      <c r="BN93" s="34">
        <f t="shared" si="39"/>
        <v>79.920204591201028</v>
      </c>
      <c r="BO93" s="34">
        <f t="shared" si="40"/>
        <v>0</v>
      </c>
      <c r="BP93" s="65">
        <f t="shared" si="41"/>
        <v>79.920204591201028</v>
      </c>
      <c r="BQ93" s="9">
        <f t="shared" si="42"/>
        <v>0</v>
      </c>
      <c r="BR93" s="9">
        <f t="shared" si="43"/>
        <v>0</v>
      </c>
      <c r="BS93" s="9">
        <f t="shared" si="44"/>
        <v>0</v>
      </c>
      <c r="BT93" s="67">
        <f t="shared" si="45"/>
        <v>0</v>
      </c>
      <c r="BU93" s="67">
        <f t="shared" si="46"/>
        <v>0</v>
      </c>
      <c r="BV93" s="67">
        <f t="shared" si="47"/>
        <v>0</v>
      </c>
      <c r="BW93" s="9">
        <f t="shared" si="48"/>
        <v>808.80000000000007</v>
      </c>
      <c r="BX93" s="9">
        <f t="shared" si="49"/>
        <v>1112.1000000000001</v>
      </c>
      <c r="BY93" s="9">
        <f t="shared" si="50"/>
        <v>1314.3</v>
      </c>
      <c r="BZ93" s="68">
        <f t="shared" si="51"/>
        <v>67.176079734219286</v>
      </c>
      <c r="CA93" s="68">
        <f t="shared" si="52"/>
        <v>92.367109634551511</v>
      </c>
      <c r="CB93" s="68">
        <f t="shared" si="53"/>
        <v>109.16112956810632</v>
      </c>
    </row>
    <row r="94" spans="1:80" ht="20.25" customHeight="1" x14ac:dyDescent="0.2">
      <c r="A94" s="85">
        <v>28100</v>
      </c>
      <c r="B94" s="86" t="s">
        <v>1271</v>
      </c>
      <c r="C94" s="9" t="s">
        <v>923</v>
      </c>
      <c r="D94" s="9" t="s">
        <v>223</v>
      </c>
      <c r="E94" s="9">
        <v>13</v>
      </c>
      <c r="F94" s="9">
        <v>12.64</v>
      </c>
      <c r="G94" s="9">
        <v>10.31</v>
      </c>
      <c r="H94" s="9">
        <v>45</v>
      </c>
      <c r="I94" s="9">
        <v>52</v>
      </c>
      <c r="J94" s="34">
        <v>211.62100000000001</v>
      </c>
      <c r="K94" s="34">
        <v>529.11199999999997</v>
      </c>
      <c r="L94" s="33">
        <v>6</v>
      </c>
      <c r="M94" s="33" t="s">
        <v>1146</v>
      </c>
      <c r="N94" s="40" t="s">
        <v>1180</v>
      </c>
      <c r="O94" s="58">
        <v>10</v>
      </c>
      <c r="P94" s="41">
        <v>26</v>
      </c>
      <c r="Q94" s="41">
        <v>0.48</v>
      </c>
      <c r="R94" s="41">
        <v>0.38</v>
      </c>
      <c r="S94" s="41">
        <v>24</v>
      </c>
      <c r="T94" s="41">
        <v>80</v>
      </c>
      <c r="AB94" s="47"/>
      <c r="BA94" s="56" t="s">
        <v>1200</v>
      </c>
      <c r="BB94" s="57" t="s">
        <v>1303</v>
      </c>
      <c r="BC94" s="57">
        <v>3</v>
      </c>
      <c r="BD94" s="57">
        <v>108</v>
      </c>
      <c r="BE94" s="57">
        <v>288</v>
      </c>
      <c r="BF94" s="57">
        <v>3</v>
      </c>
      <c r="BG94" s="57">
        <v>0.8</v>
      </c>
      <c r="BH94" s="57">
        <v>1.1000000000000001</v>
      </c>
      <c r="BI94" s="57">
        <v>1.3</v>
      </c>
      <c r="BJ94" s="34">
        <f t="shared" si="36"/>
        <v>22.782000000000004</v>
      </c>
      <c r="BK94" s="9">
        <f t="shared" si="37"/>
        <v>26</v>
      </c>
      <c r="BL94" s="34">
        <f t="shared" si="38"/>
        <v>61.197649910520553</v>
      </c>
      <c r="BM94" s="34">
        <f>BL94*(附件!$C$49/(I94*附件!$C$48))</f>
        <v>1961.4631381577101</v>
      </c>
      <c r="BN94" s="34">
        <f t="shared" si="39"/>
        <v>86.097056367207003</v>
      </c>
      <c r="BO94" s="34">
        <f t="shared" si="40"/>
        <v>0</v>
      </c>
      <c r="BP94" s="65">
        <f t="shared" si="41"/>
        <v>86.097056367207003</v>
      </c>
      <c r="BQ94" s="9">
        <f t="shared" si="42"/>
        <v>0</v>
      </c>
      <c r="BR94" s="9">
        <f t="shared" si="43"/>
        <v>0</v>
      </c>
      <c r="BS94" s="9">
        <f t="shared" si="44"/>
        <v>0</v>
      </c>
      <c r="BT94" s="67">
        <f t="shared" si="45"/>
        <v>0</v>
      </c>
      <c r="BU94" s="67">
        <f t="shared" si="46"/>
        <v>0</v>
      </c>
      <c r="BV94" s="67">
        <f t="shared" si="47"/>
        <v>0</v>
      </c>
      <c r="BW94" s="9">
        <f t="shared" si="48"/>
        <v>691.2</v>
      </c>
      <c r="BX94" s="9">
        <f t="shared" si="49"/>
        <v>950.40000000000009</v>
      </c>
      <c r="BY94" s="9">
        <f t="shared" si="50"/>
        <v>1123.2</v>
      </c>
      <c r="BZ94" s="68">
        <f t="shared" si="51"/>
        <v>67.041707080504366</v>
      </c>
      <c r="CA94" s="68">
        <f t="shared" si="52"/>
        <v>92.182347235693513</v>
      </c>
      <c r="CB94" s="68">
        <f t="shared" si="53"/>
        <v>108.94277400581959</v>
      </c>
    </row>
    <row r="95" spans="1:80" ht="20.25" customHeight="1" x14ac:dyDescent="0.2">
      <c r="A95" s="85">
        <v>28220</v>
      </c>
      <c r="B95" s="86" t="s">
        <v>1201</v>
      </c>
      <c r="C95" s="9" t="s">
        <v>923</v>
      </c>
      <c r="D95" s="9" t="s">
        <v>223</v>
      </c>
      <c r="E95" s="9">
        <v>13</v>
      </c>
      <c r="F95" s="9">
        <v>14.17</v>
      </c>
      <c r="G95" s="9">
        <v>10.51</v>
      </c>
      <c r="H95" s="9">
        <v>45</v>
      </c>
      <c r="I95" s="9">
        <v>51</v>
      </c>
      <c r="J95" s="34">
        <v>217.857</v>
      </c>
      <c r="K95" s="34">
        <v>545.08299999999997</v>
      </c>
      <c r="L95" s="33">
        <v>7.5</v>
      </c>
      <c r="M95" s="33" t="s">
        <v>1146</v>
      </c>
      <c r="N95" s="40" t="s">
        <v>1197</v>
      </c>
      <c r="O95" s="58">
        <v>36</v>
      </c>
      <c r="P95" s="41">
        <v>86</v>
      </c>
      <c r="Q95" s="41">
        <v>1.06</v>
      </c>
      <c r="R95" s="41">
        <v>0.85</v>
      </c>
      <c r="S95" s="41">
        <v>36</v>
      </c>
      <c r="T95" s="41">
        <v>80</v>
      </c>
      <c r="AB95" s="47"/>
      <c r="BA95" s="56" t="s">
        <v>1200</v>
      </c>
      <c r="BB95" s="57" t="s">
        <v>1303</v>
      </c>
      <c r="BC95" s="57">
        <v>3</v>
      </c>
      <c r="BD95" s="57">
        <v>108</v>
      </c>
      <c r="BE95" s="57">
        <v>288</v>
      </c>
      <c r="BF95" s="57">
        <v>3</v>
      </c>
      <c r="BG95" s="57">
        <v>0.8</v>
      </c>
      <c r="BH95" s="57">
        <v>1.1000000000000001</v>
      </c>
      <c r="BI95" s="57">
        <v>1.3</v>
      </c>
      <c r="BJ95" s="34">
        <f t="shared" si="36"/>
        <v>23.222000000000001</v>
      </c>
      <c r="BK95" s="9">
        <f t="shared" si="37"/>
        <v>86</v>
      </c>
      <c r="BL95" s="34">
        <f t="shared" si="38"/>
        <v>110.8332704598689</v>
      </c>
      <c r="BM95" s="34">
        <f>BL95*(附件!$C$49/(I95*附件!$C$48))</f>
        <v>3622.0023026100953</v>
      </c>
      <c r="BN95" s="34">
        <f t="shared" si="39"/>
        <v>155.97288358496664</v>
      </c>
      <c r="BO95" s="34">
        <f t="shared" si="40"/>
        <v>0</v>
      </c>
      <c r="BP95" s="65">
        <f t="shared" si="41"/>
        <v>155.97288358496664</v>
      </c>
      <c r="BQ95" s="9">
        <f t="shared" si="42"/>
        <v>0</v>
      </c>
      <c r="BR95" s="9">
        <f t="shared" si="43"/>
        <v>0</v>
      </c>
      <c r="BS95" s="9">
        <f t="shared" si="44"/>
        <v>0</v>
      </c>
      <c r="BT95" s="67">
        <f t="shared" si="45"/>
        <v>0</v>
      </c>
      <c r="BU95" s="67">
        <f t="shared" si="46"/>
        <v>0</v>
      </c>
      <c r="BV95" s="67">
        <f t="shared" si="47"/>
        <v>0</v>
      </c>
      <c r="BW95" s="9">
        <f t="shared" si="48"/>
        <v>691.2</v>
      </c>
      <c r="BX95" s="9">
        <f t="shared" si="49"/>
        <v>950.40000000000009</v>
      </c>
      <c r="BY95" s="9">
        <f t="shared" si="50"/>
        <v>1123.2</v>
      </c>
      <c r="BZ95" s="68">
        <f t="shared" si="51"/>
        <v>65.765937202664134</v>
      </c>
      <c r="CA95" s="68">
        <f t="shared" si="52"/>
        <v>90.428163653663191</v>
      </c>
      <c r="CB95" s="68">
        <f t="shared" si="53"/>
        <v>106.86964795432921</v>
      </c>
    </row>
    <row r="96" spans="1:80" ht="20.25" customHeight="1" x14ac:dyDescent="0.2">
      <c r="A96" s="85">
        <v>38200</v>
      </c>
      <c r="B96" s="86" t="s">
        <v>245</v>
      </c>
      <c r="C96" s="9" t="s">
        <v>923</v>
      </c>
      <c r="D96" s="9" t="s">
        <v>223</v>
      </c>
      <c r="E96" s="9">
        <v>13</v>
      </c>
      <c r="F96" s="9">
        <v>13.77</v>
      </c>
      <c r="G96" s="9">
        <v>11.37</v>
      </c>
      <c r="H96" s="9">
        <v>45</v>
      </c>
      <c r="I96" s="9">
        <v>52</v>
      </c>
      <c r="J96" s="34">
        <v>200.934</v>
      </c>
      <c r="K96" s="34">
        <v>592.59100000000001</v>
      </c>
      <c r="L96" s="33">
        <v>5</v>
      </c>
      <c r="M96" s="33" t="s">
        <v>1152</v>
      </c>
      <c r="N96" s="40" t="s">
        <v>1202</v>
      </c>
      <c r="O96" s="58">
        <v>15</v>
      </c>
      <c r="P96" s="41">
        <v>47</v>
      </c>
      <c r="Q96" s="41">
        <v>0.8</v>
      </c>
      <c r="R96" s="41">
        <v>0.65</v>
      </c>
      <c r="S96" s="41">
        <v>36</v>
      </c>
      <c r="T96" s="41">
        <v>80</v>
      </c>
      <c r="U96" s="45" t="s">
        <v>1258</v>
      </c>
      <c r="V96" s="46">
        <v>8</v>
      </c>
      <c r="W96" s="46">
        <v>21</v>
      </c>
      <c r="X96" s="46">
        <v>0.55000000000000004</v>
      </c>
      <c r="Y96" s="46">
        <v>0.45</v>
      </c>
      <c r="Z96" s="46">
        <v>30</v>
      </c>
      <c r="AA96" s="46">
        <v>180</v>
      </c>
      <c r="AB96" s="48"/>
      <c r="BA96" s="56" t="s">
        <v>1247</v>
      </c>
      <c r="BB96" s="57" t="s">
        <v>1302</v>
      </c>
      <c r="BC96" s="57">
        <v>3</v>
      </c>
      <c r="BD96" s="57">
        <v>52</v>
      </c>
      <c r="BE96" s="57">
        <v>307</v>
      </c>
      <c r="BF96" s="57">
        <v>3</v>
      </c>
      <c r="BG96" s="57">
        <v>0.8</v>
      </c>
      <c r="BH96" s="57">
        <v>1.1000000000000001</v>
      </c>
      <c r="BI96" s="57">
        <v>1.3</v>
      </c>
      <c r="BJ96" s="34">
        <f t="shared" si="36"/>
        <v>25.114000000000001</v>
      </c>
      <c r="BK96" s="9">
        <f t="shared" si="37"/>
        <v>68</v>
      </c>
      <c r="BL96" s="34">
        <f t="shared" si="38"/>
        <v>125.87577498279836</v>
      </c>
      <c r="BM96" s="34">
        <f>BL96*(附件!$C$49/(I96*附件!$C$48))</f>
        <v>4034.4799673973835</v>
      </c>
      <c r="BN96" s="34">
        <f t="shared" si="39"/>
        <v>160.64664997202291</v>
      </c>
      <c r="BO96" s="34">
        <f t="shared" si="40"/>
        <v>0</v>
      </c>
      <c r="BP96" s="65">
        <f t="shared" si="41"/>
        <v>160.64664997202291</v>
      </c>
      <c r="BQ96" s="9">
        <f t="shared" si="42"/>
        <v>0</v>
      </c>
      <c r="BR96" s="9">
        <f t="shared" si="43"/>
        <v>0</v>
      </c>
      <c r="BS96" s="9">
        <f t="shared" si="44"/>
        <v>0</v>
      </c>
      <c r="BT96" s="67">
        <f t="shared" si="45"/>
        <v>0</v>
      </c>
      <c r="BU96" s="67">
        <f t="shared" si="46"/>
        <v>0</v>
      </c>
      <c r="BV96" s="67">
        <f t="shared" si="47"/>
        <v>0</v>
      </c>
      <c r="BW96" s="9">
        <f t="shared" si="48"/>
        <v>736.80000000000007</v>
      </c>
      <c r="BX96" s="9">
        <f t="shared" si="49"/>
        <v>1013.1000000000001</v>
      </c>
      <c r="BY96" s="9">
        <f t="shared" si="50"/>
        <v>1197.3</v>
      </c>
      <c r="BZ96" s="68">
        <f t="shared" si="51"/>
        <v>64.802110817941966</v>
      </c>
      <c r="CA96" s="68">
        <f t="shared" si="52"/>
        <v>89.102902374670208</v>
      </c>
      <c r="CB96" s="68">
        <f t="shared" si="53"/>
        <v>105.30343007915567</v>
      </c>
    </row>
    <row r="97" spans="1:80" ht="20.25" customHeight="1" x14ac:dyDescent="0.2">
      <c r="A97" s="85">
        <v>48040</v>
      </c>
      <c r="B97" s="86" t="s">
        <v>1190</v>
      </c>
      <c r="C97" s="9" t="s">
        <v>923</v>
      </c>
      <c r="D97" s="9" t="s">
        <v>223</v>
      </c>
      <c r="E97" s="9">
        <v>13</v>
      </c>
      <c r="F97" s="9">
        <v>13.57</v>
      </c>
      <c r="G97" s="9">
        <v>11.17</v>
      </c>
      <c r="H97" s="9">
        <v>45</v>
      </c>
      <c r="I97" s="9">
        <v>51</v>
      </c>
      <c r="J97" s="34">
        <v>211.62100000000001</v>
      </c>
      <c r="K97" s="34">
        <v>624.29499999999996</v>
      </c>
      <c r="L97" s="33">
        <v>5</v>
      </c>
      <c r="M97" s="33" t="s">
        <v>1151</v>
      </c>
      <c r="N97" s="40" t="s">
        <v>1177</v>
      </c>
      <c r="O97" s="58">
        <v>18</v>
      </c>
      <c r="P97" s="41">
        <v>34</v>
      </c>
      <c r="Q97" s="41">
        <v>0.46</v>
      </c>
      <c r="R97" s="41">
        <v>0.36</v>
      </c>
      <c r="S97" s="41">
        <v>24</v>
      </c>
      <c r="T97" s="41">
        <v>80</v>
      </c>
      <c r="BA97" s="56" t="s">
        <v>1191</v>
      </c>
      <c r="BB97" s="57" t="s">
        <v>1302</v>
      </c>
      <c r="BC97" s="57">
        <v>3</v>
      </c>
      <c r="BD97" s="57">
        <v>46</v>
      </c>
      <c r="BE97" s="57">
        <v>300</v>
      </c>
      <c r="BF97" s="57">
        <v>3</v>
      </c>
      <c r="BG97" s="57">
        <v>0.8</v>
      </c>
      <c r="BH97" s="57">
        <v>1.1000000000000001</v>
      </c>
      <c r="BI97" s="57">
        <v>1.3</v>
      </c>
      <c r="BJ97" s="34">
        <f t="shared" si="36"/>
        <v>24.674000000000003</v>
      </c>
      <c r="BK97" s="9">
        <f t="shared" si="37"/>
        <v>34</v>
      </c>
      <c r="BL97" s="34">
        <f t="shared" si="38"/>
        <v>84.473679149992051</v>
      </c>
      <c r="BM97" s="34">
        <f>BL97*(附件!$C$49/(I97*附件!$C$48))</f>
        <v>2760.5777499997407</v>
      </c>
      <c r="BN97" s="34">
        <f t="shared" si="39"/>
        <v>111.88205195751561</v>
      </c>
      <c r="BO97" s="34">
        <f t="shared" si="40"/>
        <v>0</v>
      </c>
      <c r="BP97" s="65">
        <f t="shared" si="41"/>
        <v>111.88205195751561</v>
      </c>
      <c r="BQ97" s="9">
        <f t="shared" si="42"/>
        <v>0</v>
      </c>
      <c r="BR97" s="9">
        <f t="shared" si="43"/>
        <v>0</v>
      </c>
      <c r="BS97" s="9">
        <f t="shared" si="44"/>
        <v>0</v>
      </c>
      <c r="BT97" s="67">
        <f t="shared" si="45"/>
        <v>0</v>
      </c>
      <c r="BU97" s="67">
        <f t="shared" si="46"/>
        <v>0</v>
      </c>
      <c r="BV97" s="67">
        <f t="shared" si="47"/>
        <v>0</v>
      </c>
      <c r="BW97" s="9">
        <f t="shared" si="48"/>
        <v>720</v>
      </c>
      <c r="BX97" s="9">
        <f t="shared" si="49"/>
        <v>990.00000000000011</v>
      </c>
      <c r="BY97" s="9">
        <f t="shared" si="50"/>
        <v>1170</v>
      </c>
      <c r="BZ97" s="68">
        <f t="shared" si="51"/>
        <v>64.458370635631155</v>
      </c>
      <c r="CA97" s="68">
        <f t="shared" si="52"/>
        <v>88.630259623992842</v>
      </c>
      <c r="CB97" s="68">
        <f t="shared" si="53"/>
        <v>104.74485228290062</v>
      </c>
    </row>
    <row r="98" spans="1:80" ht="20.25" customHeight="1" x14ac:dyDescent="0.2">
      <c r="A98" s="85">
        <v>28200</v>
      </c>
      <c r="B98" s="86" t="s">
        <v>1224</v>
      </c>
      <c r="C98" s="9" t="s">
        <v>923</v>
      </c>
      <c r="D98" s="9" t="s">
        <v>223</v>
      </c>
      <c r="E98" s="9">
        <v>13</v>
      </c>
      <c r="F98" s="9">
        <v>15.3</v>
      </c>
      <c r="G98" s="9">
        <v>11.64</v>
      </c>
      <c r="H98" s="9">
        <v>45</v>
      </c>
      <c r="I98" s="9">
        <v>50</v>
      </c>
      <c r="J98" s="34">
        <v>211.62100000000001</v>
      </c>
      <c r="K98" s="34">
        <v>529.11199999999997</v>
      </c>
      <c r="L98" s="33">
        <v>6</v>
      </c>
      <c r="M98" s="33" t="s">
        <v>1146</v>
      </c>
      <c r="N98" s="40" t="s">
        <v>1197</v>
      </c>
      <c r="O98" s="58">
        <v>36</v>
      </c>
      <c r="P98" s="41">
        <v>86</v>
      </c>
      <c r="Q98" s="41">
        <v>1.06</v>
      </c>
      <c r="R98" s="41">
        <v>0.85</v>
      </c>
      <c r="S98" s="41">
        <v>36</v>
      </c>
      <c r="T98" s="41">
        <v>80</v>
      </c>
      <c r="AB98" s="48"/>
      <c r="BA98" s="56" t="s">
        <v>1200</v>
      </c>
      <c r="BB98" s="57" t="s">
        <v>1303</v>
      </c>
      <c r="BC98" s="57">
        <v>3</v>
      </c>
      <c r="BD98" s="57">
        <v>108</v>
      </c>
      <c r="BE98" s="57">
        <v>288</v>
      </c>
      <c r="BF98" s="57">
        <v>3</v>
      </c>
      <c r="BG98" s="57">
        <v>0.8</v>
      </c>
      <c r="BH98" s="57">
        <v>1.1000000000000001</v>
      </c>
      <c r="BI98" s="57">
        <v>1.3</v>
      </c>
      <c r="BJ98" s="34">
        <f t="shared" si="36"/>
        <v>25.708000000000006</v>
      </c>
      <c r="BK98" s="9">
        <f t="shared" si="37"/>
        <v>86</v>
      </c>
      <c r="BL98" s="34">
        <f t="shared" si="38"/>
        <v>110.8332704598689</v>
      </c>
      <c r="BM98" s="34">
        <f>BL98*(附件!$C$49/(I98*附件!$C$48))</f>
        <v>3694.4423486622968</v>
      </c>
      <c r="BN98" s="34">
        <f t="shared" si="39"/>
        <v>143.70788659803549</v>
      </c>
      <c r="BO98" s="34">
        <f t="shared" si="40"/>
        <v>0</v>
      </c>
      <c r="BP98" s="65">
        <f t="shared" si="41"/>
        <v>143.70788659803549</v>
      </c>
      <c r="BQ98" s="9">
        <f t="shared" si="42"/>
        <v>0</v>
      </c>
      <c r="BR98" s="9">
        <f t="shared" si="43"/>
        <v>0</v>
      </c>
      <c r="BS98" s="9">
        <f t="shared" si="44"/>
        <v>0</v>
      </c>
      <c r="BT98" s="67">
        <f t="shared" si="45"/>
        <v>0</v>
      </c>
      <c r="BU98" s="67">
        <f t="shared" si="46"/>
        <v>0</v>
      </c>
      <c r="BV98" s="67">
        <f t="shared" si="47"/>
        <v>0</v>
      </c>
      <c r="BW98" s="9">
        <f t="shared" si="48"/>
        <v>691.2</v>
      </c>
      <c r="BX98" s="9">
        <f t="shared" si="49"/>
        <v>950.40000000000009</v>
      </c>
      <c r="BY98" s="9">
        <f t="shared" si="50"/>
        <v>1123.2</v>
      </c>
      <c r="BZ98" s="68">
        <f t="shared" si="51"/>
        <v>59.381443298969074</v>
      </c>
      <c r="CA98" s="68">
        <f t="shared" si="52"/>
        <v>81.649484536082483</v>
      </c>
      <c r="CB98" s="68">
        <f t="shared" si="53"/>
        <v>96.494845360824741</v>
      </c>
    </row>
    <row r="99" spans="1:80" ht="20.25" customHeight="1" x14ac:dyDescent="0.2">
      <c r="A99" s="85">
        <v>28060</v>
      </c>
      <c r="B99" s="86" t="s">
        <v>1241</v>
      </c>
      <c r="C99" s="9" t="s">
        <v>923</v>
      </c>
      <c r="D99" s="9" t="s">
        <v>223</v>
      </c>
      <c r="E99" s="9">
        <v>13</v>
      </c>
      <c r="F99" s="9">
        <v>13.3</v>
      </c>
      <c r="G99" s="9">
        <v>10.97</v>
      </c>
      <c r="H99" s="9">
        <v>45</v>
      </c>
      <c r="I99" s="9">
        <v>48</v>
      </c>
      <c r="J99" s="34">
        <v>211.62100000000001</v>
      </c>
      <c r="K99" s="34">
        <v>529.11199999999997</v>
      </c>
      <c r="L99" s="33">
        <v>7</v>
      </c>
      <c r="M99" s="33" t="s">
        <v>1146</v>
      </c>
      <c r="N99" s="40" t="s">
        <v>1180</v>
      </c>
      <c r="O99" s="58">
        <v>10</v>
      </c>
      <c r="P99" s="41">
        <v>26</v>
      </c>
      <c r="Q99" s="41">
        <v>0.48</v>
      </c>
      <c r="R99" s="41">
        <v>0.38</v>
      </c>
      <c r="S99" s="41">
        <v>24</v>
      </c>
      <c r="T99" s="41">
        <v>80</v>
      </c>
      <c r="AB99" s="47"/>
      <c r="BA99" s="56" t="s">
        <v>1240</v>
      </c>
      <c r="BB99" s="57" t="s">
        <v>1303</v>
      </c>
      <c r="BC99" s="57">
        <v>3</v>
      </c>
      <c r="BD99" s="57">
        <v>99</v>
      </c>
      <c r="BE99" s="57">
        <v>264</v>
      </c>
      <c r="BF99" s="57">
        <v>3</v>
      </c>
      <c r="BG99" s="57">
        <v>0.8</v>
      </c>
      <c r="BH99" s="57">
        <v>1.1000000000000001</v>
      </c>
      <c r="BI99" s="57">
        <v>1.3</v>
      </c>
      <c r="BJ99" s="34">
        <f t="shared" ref="BJ99:BJ130" si="54">2.2*G99+0.1</f>
        <v>24.234000000000005</v>
      </c>
      <c r="BK99" s="9">
        <f t="shared" ref="BK99:BK130" si="55">P99+W99+AD99</f>
        <v>26</v>
      </c>
      <c r="BL99" s="34">
        <f t="shared" ref="BL99:BL130" si="56">(IFERROR(P99/R99*(S99/30)^0.5,0)+IFERROR(W99/Y99*(Z99/30)^0.5,0)+IFERROR(AD99/AF99*(AG99/30)^0.5,0))</f>
        <v>61.197649910520553</v>
      </c>
      <c r="BM99" s="34">
        <f>BL99*(附件!$C$49/(I99*附件!$C$48))</f>
        <v>2124.918399670853</v>
      </c>
      <c r="BN99" s="34">
        <f t="shared" ref="BN99:BN130" si="57">BM99/BJ99</f>
        <v>87.683353951920964</v>
      </c>
      <c r="BO99" s="34">
        <f t="shared" ref="BO99:BO130" si="58">IF(OR(D99="战斗机",ISNUMBER(FIND("飞龙T0",B99))),BM99/G99,0)</f>
        <v>0</v>
      </c>
      <c r="BP99" s="65">
        <f t="shared" ref="BP99:BP130" si="59">BN99+BO99</f>
        <v>87.683353951920964</v>
      </c>
      <c r="BQ99" s="9">
        <f t="shared" ref="BQ99:BQ130" si="60">AJ99*AL99*AO99+AS99*AU99*AX99</f>
        <v>0</v>
      </c>
      <c r="BR99" s="9">
        <f t="shared" ref="BR99:BR130" si="61">AJ99*AL99*AP99+AS99*AU99*AY99</f>
        <v>0</v>
      </c>
      <c r="BS99" s="9">
        <f t="shared" ref="BS99:BS130" si="62">AJ99*AL99*AQ99+AS99*AU99*AZ99</f>
        <v>0</v>
      </c>
      <c r="BT99" s="67">
        <f t="shared" ref="BT99:BT130" si="63">BQ99/G99</f>
        <v>0</v>
      </c>
      <c r="BU99" s="67">
        <f t="shared" ref="BU99:BU130" si="64">BR99/G99</f>
        <v>0</v>
      </c>
      <c r="BV99" s="67">
        <f t="shared" ref="BV99:BV130" si="65">BS99/G99</f>
        <v>0</v>
      </c>
      <c r="BW99" s="9">
        <f t="shared" ref="BW99:BW130" si="66">$BC99*$BE99*BG99</f>
        <v>633.6</v>
      </c>
      <c r="BX99" s="9">
        <f t="shared" ref="BX99:BX130" si="67">$BC99*$BE99*BH99</f>
        <v>871.2</v>
      </c>
      <c r="BY99" s="9">
        <f t="shared" ref="BY99:BY130" si="68">$BC99*$BE99*BI99</f>
        <v>1029.6000000000001</v>
      </c>
      <c r="BZ99" s="68">
        <f t="shared" ref="BZ99:BZ130" si="69">BW99/$G99</f>
        <v>57.757520510483133</v>
      </c>
      <c r="CA99" s="68">
        <f t="shared" ref="CA99:CA130" si="70">BX99/$G99</f>
        <v>79.416590701914316</v>
      </c>
      <c r="CB99" s="68">
        <f t="shared" ref="CB99:CB130" si="71">BY99/$G99</f>
        <v>93.855970829535096</v>
      </c>
    </row>
    <row r="100" spans="1:80" ht="20.25" customHeight="1" x14ac:dyDescent="0.2">
      <c r="A100" s="85">
        <v>28100</v>
      </c>
      <c r="B100" s="86" t="s">
        <v>241</v>
      </c>
      <c r="C100" s="9" t="s">
        <v>921</v>
      </c>
      <c r="D100" s="9" t="s">
        <v>223</v>
      </c>
      <c r="E100" s="9">
        <v>10</v>
      </c>
      <c r="F100" s="9">
        <v>12.97</v>
      </c>
      <c r="G100" s="9">
        <v>10.64</v>
      </c>
      <c r="H100" s="9">
        <v>25</v>
      </c>
      <c r="I100" s="9">
        <v>52</v>
      </c>
      <c r="J100" s="34">
        <v>194.22200000000001</v>
      </c>
      <c r="K100" s="34">
        <v>484.93599999999998</v>
      </c>
      <c r="L100" s="33">
        <v>5.5</v>
      </c>
      <c r="M100" s="33" t="s">
        <v>1146</v>
      </c>
      <c r="N100" s="40" t="s">
        <v>1180</v>
      </c>
      <c r="O100" s="58">
        <v>9</v>
      </c>
      <c r="P100" s="41">
        <v>22</v>
      </c>
      <c r="Q100" s="41">
        <v>0.5</v>
      </c>
      <c r="R100" s="41">
        <v>0.4</v>
      </c>
      <c r="S100" s="41">
        <v>24</v>
      </c>
      <c r="T100" s="41">
        <v>80</v>
      </c>
      <c r="AB100" s="48"/>
      <c r="BA100" s="56" t="s">
        <v>1200</v>
      </c>
      <c r="BB100" s="57" t="s">
        <v>1303</v>
      </c>
      <c r="BC100" s="57">
        <v>3</v>
      </c>
      <c r="BD100" s="57">
        <v>96</v>
      </c>
      <c r="BE100" s="57">
        <v>256</v>
      </c>
      <c r="BF100" s="57">
        <v>3</v>
      </c>
      <c r="BG100" s="57">
        <v>0.8</v>
      </c>
      <c r="BH100" s="57">
        <v>1.1000000000000001</v>
      </c>
      <c r="BI100" s="57">
        <v>1.3</v>
      </c>
      <c r="BJ100" s="34">
        <f t="shared" si="54"/>
        <v>23.508000000000006</v>
      </c>
      <c r="BK100" s="9">
        <f t="shared" si="55"/>
        <v>22</v>
      </c>
      <c r="BL100" s="34">
        <f t="shared" si="56"/>
        <v>49.193495504995369</v>
      </c>
      <c r="BM100" s="34">
        <f>BL100*(附件!$C$49/(I100*附件!$C$48))</f>
        <v>1576.7145995190824</v>
      </c>
      <c r="BN100" s="34">
        <f t="shared" si="57"/>
        <v>67.071405458528247</v>
      </c>
      <c r="BO100" s="34">
        <f t="shared" si="58"/>
        <v>0</v>
      </c>
      <c r="BP100" s="65">
        <f t="shared" si="59"/>
        <v>67.071405458528247</v>
      </c>
      <c r="BQ100" s="9">
        <f t="shared" si="60"/>
        <v>0</v>
      </c>
      <c r="BR100" s="9">
        <f t="shared" si="61"/>
        <v>0</v>
      </c>
      <c r="BS100" s="9">
        <f t="shared" si="62"/>
        <v>0</v>
      </c>
      <c r="BT100" s="67">
        <f t="shared" si="63"/>
        <v>0</v>
      </c>
      <c r="BU100" s="67">
        <f t="shared" si="64"/>
        <v>0</v>
      </c>
      <c r="BV100" s="67">
        <f t="shared" si="65"/>
        <v>0</v>
      </c>
      <c r="BW100" s="9">
        <f t="shared" si="66"/>
        <v>614.40000000000009</v>
      </c>
      <c r="BX100" s="9">
        <f t="shared" si="67"/>
        <v>844.80000000000007</v>
      </c>
      <c r="BY100" s="9">
        <f t="shared" si="68"/>
        <v>998.40000000000009</v>
      </c>
      <c r="BZ100" s="68">
        <f t="shared" si="69"/>
        <v>57.744360902255643</v>
      </c>
      <c r="CA100" s="68">
        <f t="shared" si="70"/>
        <v>79.398496240601503</v>
      </c>
      <c r="CB100" s="68">
        <f t="shared" si="71"/>
        <v>93.834586466165419</v>
      </c>
    </row>
    <row r="101" spans="1:80" ht="20.25" customHeight="1" x14ac:dyDescent="0.2">
      <c r="A101" s="85">
        <v>38160</v>
      </c>
      <c r="B101" s="86" t="s">
        <v>1257</v>
      </c>
      <c r="C101" s="9" t="s">
        <v>921</v>
      </c>
      <c r="D101" s="9" t="s">
        <v>223</v>
      </c>
      <c r="E101" s="9">
        <v>11</v>
      </c>
      <c r="F101" s="9">
        <v>13.29</v>
      </c>
      <c r="G101" s="9">
        <v>11.4</v>
      </c>
      <c r="H101" s="9">
        <v>25</v>
      </c>
      <c r="I101" s="9">
        <v>48</v>
      </c>
      <c r="J101" s="34">
        <v>184.249</v>
      </c>
      <c r="K101" s="34">
        <v>488.673</v>
      </c>
      <c r="L101" s="33">
        <v>6</v>
      </c>
      <c r="M101" s="33" t="s">
        <v>1152</v>
      </c>
      <c r="N101" s="40" t="s">
        <v>1258</v>
      </c>
      <c r="O101" s="58">
        <v>8</v>
      </c>
      <c r="P101" s="41">
        <v>19</v>
      </c>
      <c r="Q101" s="41">
        <v>0.55000000000000004</v>
      </c>
      <c r="R101" s="41">
        <v>0.45</v>
      </c>
      <c r="S101" s="41">
        <v>30</v>
      </c>
      <c r="T101" s="41">
        <v>180</v>
      </c>
      <c r="U101" s="45" t="s">
        <v>1259</v>
      </c>
      <c r="V101" s="46">
        <v>6</v>
      </c>
      <c r="W101" s="46">
        <v>17</v>
      </c>
      <c r="X101" s="46">
        <v>0.39</v>
      </c>
      <c r="Y101" s="46">
        <v>0.28999999999999998</v>
      </c>
      <c r="Z101" s="46">
        <v>24</v>
      </c>
      <c r="AA101" s="46">
        <v>80</v>
      </c>
      <c r="AB101" s="47"/>
      <c r="BA101" s="56" t="s">
        <v>1247</v>
      </c>
      <c r="BB101" s="57" t="s">
        <v>1302</v>
      </c>
      <c r="BC101" s="57">
        <v>3</v>
      </c>
      <c r="BD101" s="57">
        <v>52</v>
      </c>
      <c r="BE101" s="57">
        <v>270</v>
      </c>
      <c r="BF101" s="57">
        <v>3</v>
      </c>
      <c r="BG101" s="57">
        <v>0.8</v>
      </c>
      <c r="BH101" s="57">
        <v>1.1000000000000001</v>
      </c>
      <c r="BI101" s="57">
        <v>1.3</v>
      </c>
      <c r="BJ101" s="34">
        <f t="shared" si="54"/>
        <v>25.180000000000003</v>
      </c>
      <c r="BK101" s="9">
        <f t="shared" si="55"/>
        <v>36</v>
      </c>
      <c r="BL101" s="34">
        <f t="shared" si="56"/>
        <v>94.654161004975919</v>
      </c>
      <c r="BM101" s="34">
        <f>BL101*(附件!$C$49/(I101*附件!$C$48))</f>
        <v>3286.6028126727756</v>
      </c>
      <c r="BN101" s="34">
        <f t="shared" si="57"/>
        <v>130.52433727850575</v>
      </c>
      <c r="BO101" s="34">
        <f t="shared" si="58"/>
        <v>0</v>
      </c>
      <c r="BP101" s="65">
        <f t="shared" si="59"/>
        <v>130.52433727850575</v>
      </c>
      <c r="BQ101" s="9">
        <f t="shared" si="60"/>
        <v>0</v>
      </c>
      <c r="BR101" s="9">
        <f t="shared" si="61"/>
        <v>0</v>
      </c>
      <c r="BS101" s="9">
        <f t="shared" si="62"/>
        <v>0</v>
      </c>
      <c r="BT101" s="67">
        <f t="shared" si="63"/>
        <v>0</v>
      </c>
      <c r="BU101" s="67">
        <f t="shared" si="64"/>
        <v>0</v>
      </c>
      <c r="BV101" s="67">
        <f t="shared" si="65"/>
        <v>0</v>
      </c>
      <c r="BW101" s="9">
        <f t="shared" si="66"/>
        <v>648</v>
      </c>
      <c r="BX101" s="9">
        <f t="shared" si="67"/>
        <v>891.00000000000011</v>
      </c>
      <c r="BY101" s="9">
        <f t="shared" si="68"/>
        <v>1053</v>
      </c>
      <c r="BZ101" s="68">
        <f t="shared" si="69"/>
        <v>56.84210526315789</v>
      </c>
      <c r="CA101" s="68">
        <f t="shared" si="70"/>
        <v>78.15789473684211</v>
      </c>
      <c r="CB101" s="68">
        <f t="shared" si="71"/>
        <v>92.368421052631575</v>
      </c>
    </row>
    <row r="102" spans="1:80" ht="20.25" customHeight="1" x14ac:dyDescent="0.2">
      <c r="A102" s="85">
        <v>38200</v>
      </c>
      <c r="B102" s="86" t="s">
        <v>1270</v>
      </c>
      <c r="C102" s="9" t="s">
        <v>923</v>
      </c>
      <c r="D102" s="9" t="s">
        <v>223</v>
      </c>
      <c r="E102" s="9">
        <v>13</v>
      </c>
      <c r="F102" s="9">
        <v>13.77</v>
      </c>
      <c r="G102" s="9">
        <v>11.37</v>
      </c>
      <c r="H102" s="9">
        <v>45</v>
      </c>
      <c r="I102" s="9">
        <v>52</v>
      </c>
      <c r="J102" s="34">
        <v>200.934</v>
      </c>
      <c r="K102" s="34">
        <v>502.45400000000001</v>
      </c>
      <c r="L102" s="33">
        <v>5</v>
      </c>
      <c r="M102" s="33" t="s">
        <v>1152</v>
      </c>
      <c r="N102" s="40" t="s">
        <v>1202</v>
      </c>
      <c r="O102" s="58">
        <v>15</v>
      </c>
      <c r="P102" s="41">
        <v>40</v>
      </c>
      <c r="Q102" s="41">
        <v>0.8</v>
      </c>
      <c r="R102" s="41">
        <v>0.65</v>
      </c>
      <c r="S102" s="41">
        <v>36</v>
      </c>
      <c r="T102" s="41">
        <v>80</v>
      </c>
      <c r="U102" s="45" t="s">
        <v>1258</v>
      </c>
      <c r="V102" s="46">
        <v>8</v>
      </c>
      <c r="W102" s="46">
        <v>18</v>
      </c>
      <c r="X102" s="46">
        <v>0.55000000000000004</v>
      </c>
      <c r="Y102" s="46">
        <v>0.45</v>
      </c>
      <c r="Z102" s="46">
        <v>30</v>
      </c>
      <c r="AA102" s="46">
        <v>180</v>
      </c>
      <c r="AB102" s="47"/>
      <c r="BA102" s="56" t="s">
        <v>1247</v>
      </c>
      <c r="BB102" s="57" t="s">
        <v>1302</v>
      </c>
      <c r="BC102" s="57">
        <v>3</v>
      </c>
      <c r="BD102" s="57">
        <v>52</v>
      </c>
      <c r="BE102" s="57">
        <v>260</v>
      </c>
      <c r="BF102" s="57">
        <v>3</v>
      </c>
      <c r="BG102" s="57">
        <v>0.8</v>
      </c>
      <c r="BH102" s="57">
        <v>1.1000000000000001</v>
      </c>
      <c r="BI102" s="57">
        <v>1.3</v>
      </c>
      <c r="BJ102" s="34">
        <f t="shared" si="54"/>
        <v>25.114000000000001</v>
      </c>
      <c r="BK102" s="9">
        <f t="shared" si="55"/>
        <v>58</v>
      </c>
      <c r="BL102" s="34">
        <f t="shared" si="56"/>
        <v>107.4120070775589</v>
      </c>
      <c r="BM102" s="34">
        <f>BL102*(附件!$C$49/(I102*附件!$C$48))</f>
        <v>3442.6925345371442</v>
      </c>
      <c r="BN102" s="34">
        <f t="shared" si="57"/>
        <v>137.08260470403536</v>
      </c>
      <c r="BO102" s="34">
        <f t="shared" si="58"/>
        <v>0</v>
      </c>
      <c r="BP102" s="65">
        <f t="shared" si="59"/>
        <v>137.08260470403536</v>
      </c>
      <c r="BQ102" s="9">
        <f t="shared" si="60"/>
        <v>0</v>
      </c>
      <c r="BR102" s="9">
        <f t="shared" si="61"/>
        <v>0</v>
      </c>
      <c r="BS102" s="9">
        <f t="shared" si="62"/>
        <v>0</v>
      </c>
      <c r="BT102" s="67">
        <f t="shared" si="63"/>
        <v>0</v>
      </c>
      <c r="BU102" s="67">
        <f t="shared" si="64"/>
        <v>0</v>
      </c>
      <c r="BV102" s="67">
        <f t="shared" si="65"/>
        <v>0</v>
      </c>
      <c r="BW102" s="9">
        <f t="shared" si="66"/>
        <v>624</v>
      </c>
      <c r="BX102" s="9">
        <f t="shared" si="67"/>
        <v>858.00000000000011</v>
      </c>
      <c r="BY102" s="9">
        <f t="shared" si="68"/>
        <v>1014</v>
      </c>
      <c r="BZ102" s="68">
        <f t="shared" si="69"/>
        <v>54.881266490765178</v>
      </c>
      <c r="CA102" s="68">
        <f t="shared" si="70"/>
        <v>75.461741424802128</v>
      </c>
      <c r="CB102" s="68">
        <f t="shared" si="71"/>
        <v>89.182058047493413</v>
      </c>
    </row>
    <row r="103" spans="1:80" ht="20.25" customHeight="1" x14ac:dyDescent="0.2">
      <c r="A103" s="85">
        <v>38160</v>
      </c>
      <c r="B103" s="86" t="s">
        <v>1260</v>
      </c>
      <c r="C103" s="9" t="s">
        <v>921</v>
      </c>
      <c r="D103" s="9" t="s">
        <v>223</v>
      </c>
      <c r="E103" s="9">
        <v>11</v>
      </c>
      <c r="F103" s="9">
        <v>13.29</v>
      </c>
      <c r="G103" s="9">
        <v>11.4</v>
      </c>
      <c r="H103" s="9">
        <v>25</v>
      </c>
      <c r="I103" s="9">
        <v>48</v>
      </c>
      <c r="J103" s="34">
        <v>184.249</v>
      </c>
      <c r="K103" s="34">
        <v>461.06299999999999</v>
      </c>
      <c r="L103" s="33">
        <v>6</v>
      </c>
      <c r="M103" s="33" t="s">
        <v>1152</v>
      </c>
      <c r="N103" s="40" t="s">
        <v>1258</v>
      </c>
      <c r="O103" s="58">
        <v>8</v>
      </c>
      <c r="P103" s="41">
        <v>18</v>
      </c>
      <c r="Q103" s="41">
        <v>0.55000000000000004</v>
      </c>
      <c r="R103" s="41">
        <v>0.45</v>
      </c>
      <c r="S103" s="41">
        <v>30</v>
      </c>
      <c r="T103" s="41">
        <v>180</v>
      </c>
      <c r="U103" s="45" t="s">
        <v>1259</v>
      </c>
      <c r="V103" s="46">
        <v>6</v>
      </c>
      <c r="W103" s="46">
        <v>16</v>
      </c>
      <c r="X103" s="46">
        <v>0.39</v>
      </c>
      <c r="Y103" s="46">
        <v>0.28999999999999998</v>
      </c>
      <c r="Z103" s="46">
        <v>24</v>
      </c>
      <c r="AA103" s="46">
        <v>80</v>
      </c>
      <c r="AB103" s="47"/>
      <c r="BA103" s="56" t="s">
        <v>1247</v>
      </c>
      <c r="BB103" s="57" t="s">
        <v>1302</v>
      </c>
      <c r="BC103" s="57">
        <v>3</v>
      </c>
      <c r="BD103" s="57">
        <v>52</v>
      </c>
      <c r="BE103" s="57">
        <v>260</v>
      </c>
      <c r="BF103" s="57">
        <v>3</v>
      </c>
      <c r="BG103" s="57">
        <v>0.8</v>
      </c>
      <c r="BH103" s="57">
        <v>1.1000000000000001</v>
      </c>
      <c r="BI103" s="57">
        <v>1.3</v>
      </c>
      <c r="BJ103" s="34">
        <f t="shared" si="54"/>
        <v>25.180000000000003</v>
      </c>
      <c r="BK103" s="9">
        <f t="shared" si="55"/>
        <v>34</v>
      </c>
      <c r="BL103" s="34">
        <f t="shared" si="56"/>
        <v>89.347707089650527</v>
      </c>
      <c r="BM103" s="34">
        <f>BL103*(附件!$C$49/(I103*附件!$C$48))</f>
        <v>3102.350940612866</v>
      </c>
      <c r="BN103" s="34">
        <f t="shared" si="57"/>
        <v>123.20694760178179</v>
      </c>
      <c r="BO103" s="34">
        <f t="shared" si="58"/>
        <v>0</v>
      </c>
      <c r="BP103" s="65">
        <f t="shared" si="59"/>
        <v>123.20694760178179</v>
      </c>
      <c r="BQ103" s="9">
        <f t="shared" si="60"/>
        <v>0</v>
      </c>
      <c r="BR103" s="9">
        <f t="shared" si="61"/>
        <v>0</v>
      </c>
      <c r="BS103" s="9">
        <f t="shared" si="62"/>
        <v>0</v>
      </c>
      <c r="BT103" s="67">
        <f t="shared" si="63"/>
        <v>0</v>
      </c>
      <c r="BU103" s="67">
        <f t="shared" si="64"/>
        <v>0</v>
      </c>
      <c r="BV103" s="67">
        <f t="shared" si="65"/>
        <v>0</v>
      </c>
      <c r="BW103" s="9">
        <f t="shared" si="66"/>
        <v>624</v>
      </c>
      <c r="BX103" s="9">
        <f t="shared" si="67"/>
        <v>858.00000000000011</v>
      </c>
      <c r="BY103" s="9">
        <f t="shared" si="68"/>
        <v>1014</v>
      </c>
      <c r="BZ103" s="68">
        <f t="shared" si="69"/>
        <v>54.736842105263158</v>
      </c>
      <c r="CA103" s="68">
        <f t="shared" si="70"/>
        <v>75.26315789473685</v>
      </c>
      <c r="CB103" s="68">
        <f t="shared" si="71"/>
        <v>88.94736842105263</v>
      </c>
    </row>
    <row r="104" spans="1:80" ht="20.25" customHeight="1" x14ac:dyDescent="0.2">
      <c r="A104" s="85">
        <v>48040</v>
      </c>
      <c r="B104" s="86" t="s">
        <v>1192</v>
      </c>
      <c r="C104" s="9" t="s">
        <v>923</v>
      </c>
      <c r="D104" s="9" t="s">
        <v>223</v>
      </c>
      <c r="E104" s="9">
        <v>13</v>
      </c>
      <c r="F104" s="9">
        <v>13.57</v>
      </c>
      <c r="G104" s="9">
        <v>11.17</v>
      </c>
      <c r="H104" s="9">
        <v>45</v>
      </c>
      <c r="I104" s="9">
        <v>51</v>
      </c>
      <c r="J104" s="34">
        <v>211.62100000000001</v>
      </c>
      <c r="K104" s="34">
        <v>529.11199999999997</v>
      </c>
      <c r="L104" s="33">
        <v>5</v>
      </c>
      <c r="M104" s="33" t="s">
        <v>1151</v>
      </c>
      <c r="N104" s="40" t="s">
        <v>1177</v>
      </c>
      <c r="O104" s="58">
        <v>18</v>
      </c>
      <c r="P104" s="41">
        <v>29</v>
      </c>
      <c r="Q104" s="41">
        <v>0.46</v>
      </c>
      <c r="R104" s="41">
        <v>0.36</v>
      </c>
      <c r="S104" s="41">
        <v>24</v>
      </c>
      <c r="T104" s="41">
        <v>80</v>
      </c>
      <c r="AB104" s="47"/>
      <c r="BA104" s="56" t="s">
        <v>1191</v>
      </c>
      <c r="BB104" s="57" t="s">
        <v>1302</v>
      </c>
      <c r="BC104" s="57">
        <v>3</v>
      </c>
      <c r="BD104" s="57">
        <v>46</v>
      </c>
      <c r="BE104" s="57">
        <v>254</v>
      </c>
      <c r="BF104" s="57">
        <v>3</v>
      </c>
      <c r="BG104" s="57">
        <v>0.8</v>
      </c>
      <c r="BH104" s="57">
        <v>1.1000000000000001</v>
      </c>
      <c r="BI104" s="57">
        <v>1.3</v>
      </c>
      <c r="BJ104" s="34">
        <f t="shared" si="54"/>
        <v>24.674000000000003</v>
      </c>
      <c r="BK104" s="9">
        <f t="shared" si="55"/>
        <v>29</v>
      </c>
      <c r="BL104" s="34">
        <f t="shared" si="56"/>
        <v>72.051079274993228</v>
      </c>
      <c r="BM104" s="34">
        <f>BL104*(附件!$C$49/(I104*附件!$C$48))</f>
        <v>2354.6104338233085</v>
      </c>
      <c r="BN104" s="34">
        <f t="shared" si="57"/>
        <v>95.428809022586861</v>
      </c>
      <c r="BO104" s="34">
        <f t="shared" si="58"/>
        <v>0</v>
      </c>
      <c r="BP104" s="65">
        <f t="shared" si="59"/>
        <v>95.428809022586861</v>
      </c>
      <c r="BQ104" s="9">
        <f t="shared" si="60"/>
        <v>0</v>
      </c>
      <c r="BR104" s="9">
        <f t="shared" si="61"/>
        <v>0</v>
      </c>
      <c r="BS104" s="9">
        <f t="shared" si="62"/>
        <v>0</v>
      </c>
      <c r="BT104" s="67">
        <f t="shared" si="63"/>
        <v>0</v>
      </c>
      <c r="BU104" s="67">
        <f t="shared" si="64"/>
        <v>0</v>
      </c>
      <c r="BV104" s="67">
        <f t="shared" si="65"/>
        <v>0</v>
      </c>
      <c r="BW104" s="9">
        <f t="shared" si="66"/>
        <v>609.6</v>
      </c>
      <c r="BX104" s="9">
        <f t="shared" si="67"/>
        <v>838.2</v>
      </c>
      <c r="BY104" s="9">
        <f t="shared" si="68"/>
        <v>990.6</v>
      </c>
      <c r="BZ104" s="68">
        <f t="shared" si="69"/>
        <v>54.57475380483438</v>
      </c>
      <c r="CA104" s="68">
        <f t="shared" si="70"/>
        <v>75.040286481647271</v>
      </c>
      <c r="CB104" s="68">
        <f t="shared" si="71"/>
        <v>88.683974932855861</v>
      </c>
    </row>
    <row r="105" spans="1:80" ht="20.25" customHeight="1" x14ac:dyDescent="0.2">
      <c r="A105" s="85">
        <v>38100</v>
      </c>
      <c r="B105" s="86" t="s">
        <v>235</v>
      </c>
      <c r="C105" s="9" t="s">
        <v>921</v>
      </c>
      <c r="D105" s="9" t="s">
        <v>223</v>
      </c>
      <c r="E105" s="9">
        <v>11</v>
      </c>
      <c r="F105" s="9">
        <v>13.52</v>
      </c>
      <c r="G105" s="9">
        <v>11.63</v>
      </c>
      <c r="H105" s="9">
        <v>25</v>
      </c>
      <c r="I105" s="9">
        <v>48</v>
      </c>
      <c r="J105" s="34">
        <v>184.249</v>
      </c>
      <c r="K105" s="34">
        <v>488.673</v>
      </c>
      <c r="L105" s="33">
        <v>5</v>
      </c>
      <c r="M105" s="33" t="s">
        <v>1152</v>
      </c>
      <c r="N105" s="40" t="s">
        <v>1180</v>
      </c>
      <c r="O105" s="58">
        <v>10</v>
      </c>
      <c r="P105" s="41">
        <v>27</v>
      </c>
      <c r="Q105" s="41">
        <v>0.48</v>
      </c>
      <c r="R105" s="41">
        <v>0.38</v>
      </c>
      <c r="S105" s="41">
        <v>24</v>
      </c>
      <c r="T105" s="41">
        <v>80</v>
      </c>
      <c r="BA105" s="56" t="s">
        <v>1247</v>
      </c>
      <c r="BB105" s="57" t="s">
        <v>1302</v>
      </c>
      <c r="BC105" s="57">
        <v>3</v>
      </c>
      <c r="BD105" s="57">
        <v>48</v>
      </c>
      <c r="BE105" s="57">
        <v>250</v>
      </c>
      <c r="BF105" s="57">
        <v>3</v>
      </c>
      <c r="BG105" s="57">
        <v>0.8</v>
      </c>
      <c r="BH105" s="57">
        <v>1.1000000000000001</v>
      </c>
      <c r="BI105" s="57">
        <v>1.3</v>
      </c>
      <c r="BJ105" s="34">
        <f t="shared" si="54"/>
        <v>25.686000000000003</v>
      </c>
      <c r="BK105" s="9">
        <f t="shared" si="55"/>
        <v>27</v>
      </c>
      <c r="BL105" s="34">
        <f t="shared" si="56"/>
        <v>63.551405676309813</v>
      </c>
      <c r="BM105" s="34">
        <f>BL105*(附件!$C$49/(I105*附件!$C$48))</f>
        <v>2206.6460304274246</v>
      </c>
      <c r="BN105" s="34">
        <f t="shared" si="57"/>
        <v>85.908511657222775</v>
      </c>
      <c r="BO105" s="34">
        <f t="shared" si="58"/>
        <v>0</v>
      </c>
      <c r="BP105" s="65">
        <f t="shared" si="59"/>
        <v>85.908511657222775</v>
      </c>
      <c r="BQ105" s="9">
        <f t="shared" si="60"/>
        <v>0</v>
      </c>
      <c r="BR105" s="9">
        <f t="shared" si="61"/>
        <v>0</v>
      </c>
      <c r="BS105" s="9">
        <f t="shared" si="62"/>
        <v>0</v>
      </c>
      <c r="BT105" s="67">
        <f t="shared" si="63"/>
        <v>0</v>
      </c>
      <c r="BU105" s="67">
        <f t="shared" si="64"/>
        <v>0</v>
      </c>
      <c r="BV105" s="67">
        <f t="shared" si="65"/>
        <v>0</v>
      </c>
      <c r="BW105" s="9">
        <f t="shared" si="66"/>
        <v>600</v>
      </c>
      <c r="BX105" s="9">
        <f t="shared" si="67"/>
        <v>825.00000000000011</v>
      </c>
      <c r="BY105" s="9">
        <f t="shared" si="68"/>
        <v>975</v>
      </c>
      <c r="BZ105" s="68">
        <f t="shared" si="69"/>
        <v>51.59071367153912</v>
      </c>
      <c r="CA105" s="68">
        <f t="shared" si="70"/>
        <v>70.937231298366299</v>
      </c>
      <c r="CB105" s="68">
        <f t="shared" si="71"/>
        <v>83.834909716251076</v>
      </c>
    </row>
    <row r="106" spans="1:80" ht="20.25" customHeight="1" x14ac:dyDescent="0.2">
      <c r="A106" s="85">
        <v>38100</v>
      </c>
      <c r="B106" s="86" t="s">
        <v>1252</v>
      </c>
      <c r="C106" s="9" t="s">
        <v>921</v>
      </c>
      <c r="D106" s="9" t="s">
        <v>223</v>
      </c>
      <c r="E106" s="9">
        <v>11</v>
      </c>
      <c r="F106" s="9">
        <v>13.52</v>
      </c>
      <c r="G106" s="9">
        <v>11.63</v>
      </c>
      <c r="H106" s="9">
        <v>25</v>
      </c>
      <c r="I106" s="9">
        <v>48</v>
      </c>
      <c r="J106" s="34">
        <v>184.249</v>
      </c>
      <c r="K106" s="34">
        <v>461.06299999999999</v>
      </c>
      <c r="L106" s="33">
        <v>5</v>
      </c>
      <c r="M106" s="33" t="s">
        <v>1152</v>
      </c>
      <c r="N106" s="40" t="s">
        <v>1180</v>
      </c>
      <c r="O106" s="58">
        <v>10</v>
      </c>
      <c r="P106" s="41">
        <v>26</v>
      </c>
      <c r="Q106" s="41">
        <v>0.48</v>
      </c>
      <c r="R106" s="41">
        <v>0.38</v>
      </c>
      <c r="S106" s="41">
        <v>24</v>
      </c>
      <c r="T106" s="41">
        <v>80</v>
      </c>
      <c r="BA106" s="56" t="s">
        <v>1247</v>
      </c>
      <c r="BB106" s="57" t="s">
        <v>1302</v>
      </c>
      <c r="BC106" s="57">
        <v>3</v>
      </c>
      <c r="BD106" s="57">
        <v>48</v>
      </c>
      <c r="BE106" s="57">
        <v>240</v>
      </c>
      <c r="BF106" s="57">
        <v>3</v>
      </c>
      <c r="BG106" s="57">
        <v>0.8</v>
      </c>
      <c r="BH106" s="57">
        <v>1.1000000000000001</v>
      </c>
      <c r="BI106" s="57">
        <v>1.3</v>
      </c>
      <c r="BJ106" s="34">
        <f t="shared" si="54"/>
        <v>25.686000000000003</v>
      </c>
      <c r="BK106" s="9">
        <f t="shared" si="55"/>
        <v>26</v>
      </c>
      <c r="BL106" s="34">
        <f t="shared" si="56"/>
        <v>61.197649910520553</v>
      </c>
      <c r="BM106" s="34">
        <f>BL106*(附件!$C$49/(I106*附件!$C$48))</f>
        <v>2124.918399670853</v>
      </c>
      <c r="BN106" s="34">
        <f t="shared" si="57"/>
        <v>82.726714929177476</v>
      </c>
      <c r="BO106" s="34">
        <f t="shared" si="58"/>
        <v>0</v>
      </c>
      <c r="BP106" s="65">
        <f t="shared" si="59"/>
        <v>82.726714929177476</v>
      </c>
      <c r="BQ106" s="9">
        <f t="shared" si="60"/>
        <v>0</v>
      </c>
      <c r="BR106" s="9">
        <f t="shared" si="61"/>
        <v>0</v>
      </c>
      <c r="BS106" s="9">
        <f t="shared" si="62"/>
        <v>0</v>
      </c>
      <c r="BT106" s="67">
        <f t="shared" si="63"/>
        <v>0</v>
      </c>
      <c r="BU106" s="67">
        <f t="shared" si="64"/>
        <v>0</v>
      </c>
      <c r="BV106" s="67">
        <f t="shared" si="65"/>
        <v>0</v>
      </c>
      <c r="BW106" s="9">
        <f t="shared" si="66"/>
        <v>576</v>
      </c>
      <c r="BX106" s="9">
        <f t="shared" si="67"/>
        <v>792.00000000000011</v>
      </c>
      <c r="BY106" s="9">
        <f t="shared" si="68"/>
        <v>936</v>
      </c>
      <c r="BZ106" s="68">
        <f t="shared" si="69"/>
        <v>49.527085124677555</v>
      </c>
      <c r="CA106" s="68">
        <f t="shared" si="70"/>
        <v>68.099742046431643</v>
      </c>
      <c r="CB106" s="68">
        <f t="shared" si="71"/>
        <v>80.481513327601022</v>
      </c>
    </row>
    <row r="107" spans="1:80" ht="20.25" customHeight="1" x14ac:dyDescent="0.2">
      <c r="A107" s="85">
        <v>18100</v>
      </c>
      <c r="B107" s="86" t="s">
        <v>226</v>
      </c>
      <c r="C107" s="9" t="s">
        <v>921</v>
      </c>
      <c r="D107" s="9" t="s">
        <v>223</v>
      </c>
      <c r="E107" s="9">
        <v>11</v>
      </c>
      <c r="F107" s="9">
        <v>16.559999999999999</v>
      </c>
      <c r="G107" s="9">
        <v>14.57</v>
      </c>
      <c r="H107" s="9">
        <v>25</v>
      </c>
      <c r="I107" s="9">
        <v>48</v>
      </c>
      <c r="J107" s="34">
        <v>204.07599999999999</v>
      </c>
      <c r="K107" s="34">
        <v>539.91800000000001</v>
      </c>
      <c r="L107" s="33">
        <v>5</v>
      </c>
      <c r="M107" s="33" t="s">
        <v>1147</v>
      </c>
      <c r="N107" s="40" t="s">
        <v>1180</v>
      </c>
      <c r="O107" s="58">
        <v>10</v>
      </c>
      <c r="P107" s="41">
        <v>27</v>
      </c>
      <c r="Q107" s="41">
        <v>0.48</v>
      </c>
      <c r="R107" s="41">
        <v>0.38</v>
      </c>
      <c r="S107" s="41">
        <v>24</v>
      </c>
      <c r="T107" s="41">
        <v>80</v>
      </c>
      <c r="BA107" s="56" t="s">
        <v>1200</v>
      </c>
      <c r="BB107" s="57" t="s">
        <v>1303</v>
      </c>
      <c r="BC107" s="57">
        <v>3</v>
      </c>
      <c r="BD107" s="57">
        <v>108</v>
      </c>
      <c r="BE107" s="57">
        <v>300</v>
      </c>
      <c r="BF107" s="57">
        <v>3</v>
      </c>
      <c r="BG107" s="57">
        <v>0.8</v>
      </c>
      <c r="BH107" s="57">
        <v>1.1000000000000001</v>
      </c>
      <c r="BI107" s="57">
        <v>1.3</v>
      </c>
      <c r="BJ107" s="34">
        <f t="shared" si="54"/>
        <v>32.154000000000003</v>
      </c>
      <c r="BK107" s="9">
        <f t="shared" si="55"/>
        <v>27</v>
      </c>
      <c r="BL107" s="34">
        <f t="shared" si="56"/>
        <v>63.551405676309813</v>
      </c>
      <c r="BM107" s="34">
        <f>BL107*(附件!$C$49/(I107*附件!$C$48))</f>
        <v>2206.6460304274246</v>
      </c>
      <c r="BN107" s="34">
        <f t="shared" si="57"/>
        <v>68.627418996934267</v>
      </c>
      <c r="BO107" s="34">
        <f t="shared" si="58"/>
        <v>0</v>
      </c>
      <c r="BP107" s="65">
        <f t="shared" si="59"/>
        <v>68.627418996934267</v>
      </c>
      <c r="BQ107" s="9">
        <f t="shared" si="60"/>
        <v>0</v>
      </c>
      <c r="BR107" s="9">
        <f t="shared" si="61"/>
        <v>0</v>
      </c>
      <c r="BS107" s="9">
        <f t="shared" si="62"/>
        <v>0</v>
      </c>
      <c r="BT107" s="67">
        <f t="shared" si="63"/>
        <v>0</v>
      </c>
      <c r="BU107" s="67">
        <f t="shared" si="64"/>
        <v>0</v>
      </c>
      <c r="BV107" s="67">
        <f t="shared" si="65"/>
        <v>0</v>
      </c>
      <c r="BW107" s="9">
        <f t="shared" si="66"/>
        <v>720</v>
      </c>
      <c r="BX107" s="9">
        <f t="shared" si="67"/>
        <v>990.00000000000011</v>
      </c>
      <c r="BY107" s="9">
        <f t="shared" si="68"/>
        <v>1170</v>
      </c>
      <c r="BZ107" s="68">
        <f t="shared" si="69"/>
        <v>49.416609471516814</v>
      </c>
      <c r="CA107" s="68">
        <f t="shared" si="70"/>
        <v>67.947838023335635</v>
      </c>
      <c r="CB107" s="68">
        <f t="shared" si="71"/>
        <v>80.301990391214829</v>
      </c>
    </row>
    <row r="108" spans="1:80" ht="20.25" customHeight="1" x14ac:dyDescent="0.2">
      <c r="A108" s="85">
        <v>38200</v>
      </c>
      <c r="B108" s="86" t="s">
        <v>244</v>
      </c>
      <c r="C108" s="9" t="s">
        <v>921</v>
      </c>
      <c r="D108" s="9" t="s">
        <v>223</v>
      </c>
      <c r="E108" s="9">
        <v>10</v>
      </c>
      <c r="F108" s="9">
        <v>14.1</v>
      </c>
      <c r="G108" s="9">
        <v>11.77</v>
      </c>
      <c r="H108" s="9">
        <v>25</v>
      </c>
      <c r="I108" s="9">
        <v>52</v>
      </c>
      <c r="J108" s="34">
        <v>184.249</v>
      </c>
      <c r="K108" s="34">
        <v>461.06299999999999</v>
      </c>
      <c r="L108" s="33">
        <v>4.5</v>
      </c>
      <c r="M108" s="33" t="s">
        <v>1152</v>
      </c>
      <c r="N108" s="40" t="s">
        <v>1202</v>
      </c>
      <c r="O108" s="58">
        <v>14</v>
      </c>
      <c r="P108" s="41">
        <v>37</v>
      </c>
      <c r="Q108" s="41">
        <v>0.84</v>
      </c>
      <c r="R108" s="41">
        <v>0.68</v>
      </c>
      <c r="S108" s="41">
        <v>36</v>
      </c>
      <c r="T108" s="41">
        <v>80</v>
      </c>
      <c r="U108" s="45" t="s">
        <v>1258</v>
      </c>
      <c r="V108" s="46">
        <v>6</v>
      </c>
      <c r="W108" s="46">
        <v>16</v>
      </c>
      <c r="X108" s="46">
        <v>0.59</v>
      </c>
      <c r="Y108" s="46">
        <v>0.47</v>
      </c>
      <c r="Z108" s="46">
        <v>30</v>
      </c>
      <c r="AA108" s="46">
        <v>180</v>
      </c>
      <c r="AB108" s="47"/>
      <c r="BA108" s="56" t="s">
        <v>1247</v>
      </c>
      <c r="BB108" s="57" t="s">
        <v>1302</v>
      </c>
      <c r="BC108" s="57">
        <v>3</v>
      </c>
      <c r="BD108" s="57">
        <v>48</v>
      </c>
      <c r="BE108" s="57">
        <v>240</v>
      </c>
      <c r="BF108" s="57">
        <v>3</v>
      </c>
      <c r="BG108" s="57">
        <v>0.8</v>
      </c>
      <c r="BH108" s="57">
        <v>1.1000000000000001</v>
      </c>
      <c r="BI108" s="57">
        <v>1.3</v>
      </c>
      <c r="BJ108" s="34">
        <f t="shared" si="54"/>
        <v>25.994000000000003</v>
      </c>
      <c r="BK108" s="9">
        <f t="shared" si="55"/>
        <v>53</v>
      </c>
      <c r="BL108" s="34">
        <f t="shared" si="56"/>
        <v>93.64765503763978</v>
      </c>
      <c r="BM108" s="34">
        <f>BL108*(附件!$C$49/(I108*附件!$C$48))</f>
        <v>3001.5274050525572</v>
      </c>
      <c r="BN108" s="34">
        <f t="shared" si="57"/>
        <v>115.47000865786553</v>
      </c>
      <c r="BO108" s="34">
        <f t="shared" si="58"/>
        <v>0</v>
      </c>
      <c r="BP108" s="65">
        <f t="shared" si="59"/>
        <v>115.47000865786553</v>
      </c>
      <c r="BQ108" s="9">
        <f t="shared" si="60"/>
        <v>0</v>
      </c>
      <c r="BR108" s="9">
        <f t="shared" si="61"/>
        <v>0</v>
      </c>
      <c r="BS108" s="9">
        <f t="shared" si="62"/>
        <v>0</v>
      </c>
      <c r="BT108" s="67">
        <f t="shared" si="63"/>
        <v>0</v>
      </c>
      <c r="BU108" s="67">
        <f t="shared" si="64"/>
        <v>0</v>
      </c>
      <c r="BV108" s="67">
        <f t="shared" si="65"/>
        <v>0</v>
      </c>
      <c r="BW108" s="9">
        <f t="shared" si="66"/>
        <v>576</v>
      </c>
      <c r="BX108" s="9">
        <f t="shared" si="67"/>
        <v>792.00000000000011</v>
      </c>
      <c r="BY108" s="9">
        <f t="shared" si="68"/>
        <v>936</v>
      </c>
      <c r="BZ108" s="68">
        <f t="shared" si="69"/>
        <v>48.937977909940528</v>
      </c>
      <c r="CA108" s="68">
        <f t="shared" si="70"/>
        <v>67.289719626168235</v>
      </c>
      <c r="CB108" s="68">
        <f t="shared" si="71"/>
        <v>79.524214103653364</v>
      </c>
    </row>
    <row r="109" spans="1:80" ht="20.25" customHeight="1" x14ac:dyDescent="0.2">
      <c r="A109" s="85">
        <v>28300</v>
      </c>
      <c r="B109" s="86" t="s">
        <v>690</v>
      </c>
      <c r="C109" s="9" t="s">
        <v>921</v>
      </c>
      <c r="D109" s="9" t="s">
        <v>223</v>
      </c>
      <c r="E109" s="9">
        <v>11</v>
      </c>
      <c r="F109" s="9">
        <v>12.3</v>
      </c>
      <c r="G109" s="9">
        <v>9.98</v>
      </c>
      <c r="H109" s="9">
        <v>25</v>
      </c>
      <c r="I109" s="9">
        <v>45</v>
      </c>
      <c r="J109" s="34">
        <v>194.22200000000001</v>
      </c>
      <c r="K109" s="34">
        <v>513.85500000000002</v>
      </c>
      <c r="L109" s="33">
        <v>4</v>
      </c>
      <c r="M109" s="33" t="s">
        <v>1146</v>
      </c>
      <c r="N109" s="40" t="s">
        <v>1180</v>
      </c>
      <c r="O109" s="58">
        <v>10</v>
      </c>
      <c r="P109" s="41">
        <v>27</v>
      </c>
      <c r="Q109" s="41">
        <v>0.48</v>
      </c>
      <c r="R109" s="41">
        <v>0.38</v>
      </c>
      <c r="S109" s="41">
        <v>24</v>
      </c>
      <c r="T109" s="41">
        <v>80</v>
      </c>
      <c r="BA109" s="56" t="s">
        <v>1181</v>
      </c>
      <c r="BB109" s="57" t="s">
        <v>1303</v>
      </c>
      <c r="BC109" s="57">
        <v>2</v>
      </c>
      <c r="BD109" s="57">
        <v>108</v>
      </c>
      <c r="BE109" s="57">
        <v>300</v>
      </c>
      <c r="BF109" s="57">
        <v>3</v>
      </c>
      <c r="BG109" s="57">
        <v>0.8</v>
      </c>
      <c r="BH109" s="57">
        <v>1.1000000000000001</v>
      </c>
      <c r="BI109" s="57">
        <v>1.3</v>
      </c>
      <c r="BJ109" s="34">
        <f t="shared" si="54"/>
        <v>22.056000000000004</v>
      </c>
      <c r="BK109" s="9">
        <f t="shared" si="55"/>
        <v>27</v>
      </c>
      <c r="BL109" s="34">
        <f t="shared" si="56"/>
        <v>63.551405676309813</v>
      </c>
      <c r="BM109" s="34">
        <f>BL109*(附件!$C$49/(I109*附件!$C$48))</f>
        <v>2353.7557657892526</v>
      </c>
      <c r="BN109" s="34">
        <f t="shared" si="57"/>
        <v>106.71725452435855</v>
      </c>
      <c r="BO109" s="34">
        <f t="shared" si="58"/>
        <v>0</v>
      </c>
      <c r="BP109" s="65">
        <f t="shared" si="59"/>
        <v>106.71725452435855</v>
      </c>
      <c r="BQ109" s="9">
        <f t="shared" si="60"/>
        <v>0</v>
      </c>
      <c r="BR109" s="9">
        <f t="shared" si="61"/>
        <v>0</v>
      </c>
      <c r="BS109" s="9">
        <f t="shared" si="62"/>
        <v>0</v>
      </c>
      <c r="BT109" s="67">
        <f t="shared" si="63"/>
        <v>0</v>
      </c>
      <c r="BU109" s="67">
        <f t="shared" si="64"/>
        <v>0</v>
      </c>
      <c r="BV109" s="67">
        <f t="shared" si="65"/>
        <v>0</v>
      </c>
      <c r="BW109" s="9">
        <f t="shared" si="66"/>
        <v>480</v>
      </c>
      <c r="BX109" s="9">
        <f t="shared" si="67"/>
        <v>660</v>
      </c>
      <c r="BY109" s="9">
        <f t="shared" si="68"/>
        <v>780</v>
      </c>
      <c r="BZ109" s="68">
        <f t="shared" si="69"/>
        <v>48.096192384769537</v>
      </c>
      <c r="CA109" s="68">
        <f t="shared" si="70"/>
        <v>66.132264529058119</v>
      </c>
      <c r="CB109" s="68">
        <f t="shared" si="71"/>
        <v>78.156312625250493</v>
      </c>
    </row>
    <row r="110" spans="1:80" ht="20.25" customHeight="1" x14ac:dyDescent="0.2">
      <c r="A110" s="85">
        <v>18100</v>
      </c>
      <c r="B110" s="86" t="s">
        <v>1212</v>
      </c>
      <c r="C110" s="9" t="s">
        <v>921</v>
      </c>
      <c r="D110" s="9" t="s">
        <v>223</v>
      </c>
      <c r="E110" s="9">
        <v>11</v>
      </c>
      <c r="F110" s="9">
        <v>16.559999999999999</v>
      </c>
      <c r="G110" s="9">
        <v>14.57</v>
      </c>
      <c r="H110" s="9">
        <v>25</v>
      </c>
      <c r="I110" s="9">
        <v>48</v>
      </c>
      <c r="J110" s="34">
        <v>204.07599999999999</v>
      </c>
      <c r="K110" s="34">
        <v>508.80900000000003</v>
      </c>
      <c r="L110" s="33">
        <v>5</v>
      </c>
      <c r="M110" s="33" t="s">
        <v>1147</v>
      </c>
      <c r="N110" s="40" t="s">
        <v>1180</v>
      </c>
      <c r="O110" s="58">
        <v>10</v>
      </c>
      <c r="P110" s="41">
        <v>26</v>
      </c>
      <c r="Q110" s="41">
        <v>0.48</v>
      </c>
      <c r="R110" s="41">
        <v>0.38</v>
      </c>
      <c r="S110" s="41">
        <v>24</v>
      </c>
      <c r="T110" s="41">
        <v>80</v>
      </c>
      <c r="AB110" s="47"/>
      <c r="BA110" s="56" t="s">
        <v>1200</v>
      </c>
      <c r="BB110" s="57" t="s">
        <v>1303</v>
      </c>
      <c r="BC110" s="57">
        <v>3</v>
      </c>
      <c r="BD110" s="57">
        <v>108</v>
      </c>
      <c r="BE110" s="57">
        <v>288</v>
      </c>
      <c r="BF110" s="57">
        <v>3</v>
      </c>
      <c r="BG110" s="57">
        <v>0.8</v>
      </c>
      <c r="BH110" s="57">
        <v>1.1000000000000001</v>
      </c>
      <c r="BI110" s="57">
        <v>1.3</v>
      </c>
      <c r="BJ110" s="34">
        <f t="shared" si="54"/>
        <v>32.154000000000003</v>
      </c>
      <c r="BK110" s="9">
        <f t="shared" si="55"/>
        <v>26</v>
      </c>
      <c r="BL110" s="34">
        <f t="shared" si="56"/>
        <v>61.197649910520553</v>
      </c>
      <c r="BM110" s="34">
        <f>BL110*(附件!$C$49/(I110*附件!$C$48))</f>
        <v>2124.918399670853</v>
      </c>
      <c r="BN110" s="34">
        <f t="shared" si="57"/>
        <v>66.085662737788539</v>
      </c>
      <c r="BO110" s="34">
        <f t="shared" si="58"/>
        <v>0</v>
      </c>
      <c r="BP110" s="65">
        <f t="shared" si="59"/>
        <v>66.085662737788539</v>
      </c>
      <c r="BQ110" s="9">
        <f t="shared" si="60"/>
        <v>0</v>
      </c>
      <c r="BR110" s="9">
        <f t="shared" si="61"/>
        <v>0</v>
      </c>
      <c r="BS110" s="9">
        <f t="shared" si="62"/>
        <v>0</v>
      </c>
      <c r="BT110" s="67">
        <f t="shared" si="63"/>
        <v>0</v>
      </c>
      <c r="BU110" s="67">
        <f t="shared" si="64"/>
        <v>0</v>
      </c>
      <c r="BV110" s="67">
        <f t="shared" si="65"/>
        <v>0</v>
      </c>
      <c r="BW110" s="9">
        <f t="shared" si="66"/>
        <v>691.2</v>
      </c>
      <c r="BX110" s="9">
        <f t="shared" si="67"/>
        <v>950.40000000000009</v>
      </c>
      <c r="BY110" s="9">
        <f t="shared" si="68"/>
        <v>1123.2</v>
      </c>
      <c r="BZ110" s="68">
        <f t="shared" si="69"/>
        <v>47.439945092656146</v>
      </c>
      <c r="CA110" s="68">
        <f t="shared" si="70"/>
        <v>65.229924502402199</v>
      </c>
      <c r="CB110" s="68">
        <f t="shared" si="71"/>
        <v>77.089910775566238</v>
      </c>
    </row>
    <row r="111" spans="1:80" ht="20.25" customHeight="1" x14ac:dyDescent="0.2">
      <c r="A111" s="85">
        <v>18060</v>
      </c>
      <c r="B111" s="86" t="s">
        <v>222</v>
      </c>
      <c r="C111" s="9" t="s">
        <v>923</v>
      </c>
      <c r="D111" s="9" t="s">
        <v>223</v>
      </c>
      <c r="E111" s="9">
        <v>13</v>
      </c>
      <c r="F111" s="9">
        <v>14.03</v>
      </c>
      <c r="G111" s="9">
        <v>12.04</v>
      </c>
      <c r="H111" s="9">
        <v>45</v>
      </c>
      <c r="I111" s="9">
        <v>48</v>
      </c>
      <c r="J111" s="34">
        <v>211.26400000000001</v>
      </c>
      <c r="K111" s="34">
        <v>622.98599999999999</v>
      </c>
      <c r="L111" s="33">
        <v>5</v>
      </c>
      <c r="M111" s="33" t="s">
        <v>1147</v>
      </c>
      <c r="N111" s="40" t="s">
        <v>1238</v>
      </c>
      <c r="O111" s="58">
        <v>14</v>
      </c>
      <c r="P111" s="41">
        <v>40</v>
      </c>
      <c r="Q111" s="41">
        <v>0.48</v>
      </c>
      <c r="R111" s="41">
        <v>0.38</v>
      </c>
      <c r="S111" s="41">
        <v>24</v>
      </c>
      <c r="T111" s="41">
        <v>80</v>
      </c>
      <c r="BA111" s="56" t="s">
        <v>1181</v>
      </c>
      <c r="BB111" s="57" t="s">
        <v>1303</v>
      </c>
      <c r="BC111" s="57">
        <v>2</v>
      </c>
      <c r="BD111" s="57">
        <v>116</v>
      </c>
      <c r="BE111" s="57">
        <v>349</v>
      </c>
      <c r="BF111" s="57">
        <v>3</v>
      </c>
      <c r="BG111" s="57">
        <v>0.8</v>
      </c>
      <c r="BH111" s="57">
        <v>1.1000000000000001</v>
      </c>
      <c r="BI111" s="57">
        <v>1.3</v>
      </c>
      <c r="BJ111" s="34">
        <f t="shared" si="54"/>
        <v>26.588000000000001</v>
      </c>
      <c r="BK111" s="9">
        <f t="shared" si="55"/>
        <v>40</v>
      </c>
      <c r="BL111" s="34">
        <f t="shared" si="56"/>
        <v>94.150230631570082</v>
      </c>
      <c r="BM111" s="34">
        <f>BL111*(附件!$C$49/(I111*附件!$C$48))</f>
        <v>3269.1052302628505</v>
      </c>
      <c r="BN111" s="34">
        <f t="shared" si="57"/>
        <v>122.95416090954004</v>
      </c>
      <c r="BO111" s="34">
        <f t="shared" si="58"/>
        <v>0</v>
      </c>
      <c r="BP111" s="65">
        <f t="shared" si="59"/>
        <v>122.95416090954004</v>
      </c>
      <c r="BQ111" s="9">
        <f t="shared" si="60"/>
        <v>0</v>
      </c>
      <c r="BR111" s="9">
        <f t="shared" si="61"/>
        <v>0</v>
      </c>
      <c r="BS111" s="9">
        <f t="shared" si="62"/>
        <v>0</v>
      </c>
      <c r="BT111" s="67">
        <f t="shared" si="63"/>
        <v>0</v>
      </c>
      <c r="BU111" s="67">
        <f t="shared" si="64"/>
        <v>0</v>
      </c>
      <c r="BV111" s="67">
        <f t="shared" si="65"/>
        <v>0</v>
      </c>
      <c r="BW111" s="9">
        <f t="shared" si="66"/>
        <v>558.4</v>
      </c>
      <c r="BX111" s="9">
        <f t="shared" si="67"/>
        <v>767.80000000000007</v>
      </c>
      <c r="BY111" s="9">
        <f t="shared" si="68"/>
        <v>907.4</v>
      </c>
      <c r="BZ111" s="68">
        <f t="shared" si="69"/>
        <v>46.378737541528238</v>
      </c>
      <c r="CA111" s="68">
        <f t="shared" si="70"/>
        <v>63.770764119601338</v>
      </c>
      <c r="CB111" s="68">
        <f t="shared" si="71"/>
        <v>75.365448504983391</v>
      </c>
    </row>
    <row r="112" spans="1:80" ht="20.25" customHeight="1" x14ac:dyDescent="0.2">
      <c r="A112" s="85">
        <v>28300</v>
      </c>
      <c r="B112" s="86" t="s">
        <v>1244</v>
      </c>
      <c r="C112" s="9" t="s">
        <v>921</v>
      </c>
      <c r="D112" s="9" t="s">
        <v>223</v>
      </c>
      <c r="E112" s="9">
        <v>11</v>
      </c>
      <c r="F112" s="9">
        <v>12.3</v>
      </c>
      <c r="G112" s="9">
        <v>9.98</v>
      </c>
      <c r="H112" s="9">
        <v>25</v>
      </c>
      <c r="I112" s="9">
        <v>45</v>
      </c>
      <c r="J112" s="34">
        <v>194.22200000000001</v>
      </c>
      <c r="K112" s="34">
        <v>484.93599999999998</v>
      </c>
      <c r="L112" s="33">
        <v>4</v>
      </c>
      <c r="M112" s="33" t="s">
        <v>1146</v>
      </c>
      <c r="N112" s="40" t="s">
        <v>1180</v>
      </c>
      <c r="O112" s="58">
        <v>10</v>
      </c>
      <c r="P112" s="41">
        <v>26</v>
      </c>
      <c r="Q112" s="41">
        <v>0.48</v>
      </c>
      <c r="R112" s="41">
        <v>0.38</v>
      </c>
      <c r="S112" s="41">
        <v>24</v>
      </c>
      <c r="T112" s="41">
        <v>80</v>
      </c>
      <c r="AB112" s="47"/>
      <c r="BA112" s="56" t="s">
        <v>1181</v>
      </c>
      <c r="BB112" s="57" t="s">
        <v>1303</v>
      </c>
      <c r="BC112" s="57">
        <v>2</v>
      </c>
      <c r="BD112" s="57">
        <v>108</v>
      </c>
      <c r="BE112" s="57">
        <v>288</v>
      </c>
      <c r="BF112" s="57">
        <v>3</v>
      </c>
      <c r="BG112" s="57">
        <v>0.8</v>
      </c>
      <c r="BH112" s="57">
        <v>1.1000000000000001</v>
      </c>
      <c r="BI112" s="57">
        <v>1.3</v>
      </c>
      <c r="BJ112" s="34">
        <f t="shared" si="54"/>
        <v>22.056000000000004</v>
      </c>
      <c r="BK112" s="9">
        <f t="shared" si="55"/>
        <v>26</v>
      </c>
      <c r="BL112" s="34">
        <f t="shared" si="56"/>
        <v>61.197649910520553</v>
      </c>
      <c r="BM112" s="34">
        <f>BL112*(附件!$C$49/(I112*附件!$C$48))</f>
        <v>2266.5796263155762</v>
      </c>
      <c r="BN112" s="34">
        <f t="shared" si="57"/>
        <v>102.76476361604895</v>
      </c>
      <c r="BO112" s="34">
        <f t="shared" si="58"/>
        <v>0</v>
      </c>
      <c r="BP112" s="65">
        <f t="shared" si="59"/>
        <v>102.76476361604895</v>
      </c>
      <c r="BQ112" s="9">
        <f t="shared" si="60"/>
        <v>0</v>
      </c>
      <c r="BR112" s="9">
        <f t="shared" si="61"/>
        <v>0</v>
      </c>
      <c r="BS112" s="9">
        <f t="shared" si="62"/>
        <v>0</v>
      </c>
      <c r="BT112" s="67">
        <f t="shared" si="63"/>
        <v>0</v>
      </c>
      <c r="BU112" s="67">
        <f t="shared" si="64"/>
        <v>0</v>
      </c>
      <c r="BV112" s="67">
        <f t="shared" si="65"/>
        <v>0</v>
      </c>
      <c r="BW112" s="9">
        <f t="shared" si="66"/>
        <v>460.8</v>
      </c>
      <c r="BX112" s="9">
        <f t="shared" si="67"/>
        <v>633.6</v>
      </c>
      <c r="BY112" s="9">
        <f t="shared" si="68"/>
        <v>748.80000000000007</v>
      </c>
      <c r="BZ112" s="68">
        <f t="shared" si="69"/>
        <v>46.172344689378754</v>
      </c>
      <c r="CA112" s="68">
        <f t="shared" si="70"/>
        <v>63.486973947895791</v>
      </c>
      <c r="CB112" s="68">
        <f t="shared" si="71"/>
        <v>75.030060120240478</v>
      </c>
    </row>
    <row r="113" spans="1:80" ht="20.25" customHeight="1" x14ac:dyDescent="0.2">
      <c r="A113" s="85">
        <v>28000</v>
      </c>
      <c r="B113" s="86" t="s">
        <v>233</v>
      </c>
      <c r="C113" s="9" t="s">
        <v>921</v>
      </c>
      <c r="D113" s="9" t="s">
        <v>223</v>
      </c>
      <c r="E113" s="9">
        <v>11</v>
      </c>
      <c r="F113" s="9">
        <v>13.97</v>
      </c>
      <c r="G113" s="9">
        <v>11.97</v>
      </c>
      <c r="H113" s="9">
        <v>25</v>
      </c>
      <c r="I113" s="9">
        <v>45</v>
      </c>
      <c r="J113" s="34">
        <v>194.22200000000001</v>
      </c>
      <c r="K113" s="34">
        <v>513.85500000000002</v>
      </c>
      <c r="L113" s="33">
        <v>4</v>
      </c>
      <c r="M113" s="33" t="s">
        <v>1146</v>
      </c>
      <c r="N113" s="40" t="s">
        <v>1180</v>
      </c>
      <c r="O113" s="58">
        <v>10</v>
      </c>
      <c r="P113" s="41">
        <v>27</v>
      </c>
      <c r="Q113" s="41">
        <v>0.48</v>
      </c>
      <c r="R113" s="41">
        <v>0.38</v>
      </c>
      <c r="S113" s="41">
        <v>24</v>
      </c>
      <c r="T113" s="41">
        <v>80</v>
      </c>
      <c r="BA113" s="56" t="s">
        <v>1181</v>
      </c>
      <c r="BB113" s="57" t="s">
        <v>1303</v>
      </c>
      <c r="BC113" s="57">
        <v>2</v>
      </c>
      <c r="BD113" s="57">
        <v>108</v>
      </c>
      <c r="BE113" s="57">
        <v>300</v>
      </c>
      <c r="BF113" s="57">
        <v>3</v>
      </c>
      <c r="BG113" s="57">
        <v>0.8</v>
      </c>
      <c r="BH113" s="57">
        <v>1.1000000000000001</v>
      </c>
      <c r="BI113" s="57">
        <v>1.3</v>
      </c>
      <c r="BJ113" s="34">
        <f t="shared" si="54"/>
        <v>26.434000000000005</v>
      </c>
      <c r="BK113" s="9">
        <f t="shared" si="55"/>
        <v>27</v>
      </c>
      <c r="BL113" s="34">
        <f t="shared" si="56"/>
        <v>63.551405676309813</v>
      </c>
      <c r="BM113" s="34">
        <f>BL113*(附件!$C$49/(I113*附件!$C$48))</f>
        <v>2353.7557657892526</v>
      </c>
      <c r="BN113" s="34">
        <f t="shared" si="57"/>
        <v>89.042739115883037</v>
      </c>
      <c r="BO113" s="34">
        <f t="shared" si="58"/>
        <v>0</v>
      </c>
      <c r="BP113" s="65">
        <f t="shared" si="59"/>
        <v>89.042739115883037</v>
      </c>
      <c r="BQ113" s="9">
        <f t="shared" si="60"/>
        <v>0</v>
      </c>
      <c r="BR113" s="9">
        <f t="shared" si="61"/>
        <v>0</v>
      </c>
      <c r="BS113" s="9">
        <f t="shared" si="62"/>
        <v>0</v>
      </c>
      <c r="BT113" s="67">
        <f t="shared" si="63"/>
        <v>0</v>
      </c>
      <c r="BU113" s="67">
        <f t="shared" si="64"/>
        <v>0</v>
      </c>
      <c r="BV113" s="67">
        <f t="shared" si="65"/>
        <v>0</v>
      </c>
      <c r="BW113" s="9">
        <f t="shared" si="66"/>
        <v>480</v>
      </c>
      <c r="BX113" s="9">
        <f t="shared" si="67"/>
        <v>660</v>
      </c>
      <c r="BY113" s="9">
        <f t="shared" si="68"/>
        <v>780</v>
      </c>
      <c r="BZ113" s="68">
        <f t="shared" si="69"/>
        <v>40.100250626566414</v>
      </c>
      <c r="CA113" s="68">
        <f t="shared" si="70"/>
        <v>55.13784461152882</v>
      </c>
      <c r="CB113" s="68">
        <f t="shared" si="71"/>
        <v>65.162907268170429</v>
      </c>
    </row>
    <row r="114" spans="1:80" ht="20.25" customHeight="1" x14ac:dyDescent="0.2">
      <c r="A114" s="85">
        <v>18060</v>
      </c>
      <c r="B114" s="86" t="s">
        <v>1239</v>
      </c>
      <c r="C114" s="9" t="s">
        <v>923</v>
      </c>
      <c r="D114" s="9" t="s">
        <v>223</v>
      </c>
      <c r="E114" s="9">
        <v>13</v>
      </c>
      <c r="F114" s="9">
        <v>14.03</v>
      </c>
      <c r="G114" s="9">
        <v>12.04</v>
      </c>
      <c r="H114" s="9">
        <v>45</v>
      </c>
      <c r="I114" s="9">
        <v>48</v>
      </c>
      <c r="J114" s="34">
        <v>211.26400000000001</v>
      </c>
      <c r="K114" s="34">
        <v>528.04100000000005</v>
      </c>
      <c r="L114" s="33">
        <v>5</v>
      </c>
      <c r="M114" s="33" t="s">
        <v>1147</v>
      </c>
      <c r="N114" s="40" t="s">
        <v>1238</v>
      </c>
      <c r="O114" s="58">
        <v>14</v>
      </c>
      <c r="P114" s="41">
        <v>34</v>
      </c>
      <c r="Q114" s="41">
        <v>0.48</v>
      </c>
      <c r="R114" s="41">
        <v>0.38</v>
      </c>
      <c r="S114" s="41">
        <v>24</v>
      </c>
      <c r="T114" s="41">
        <v>80</v>
      </c>
      <c r="AB114" s="47"/>
      <c r="BA114" s="56" t="s">
        <v>1181</v>
      </c>
      <c r="BB114" s="57" t="s">
        <v>1303</v>
      </c>
      <c r="BC114" s="57">
        <v>2</v>
      </c>
      <c r="BD114" s="57">
        <v>116</v>
      </c>
      <c r="BE114" s="57">
        <v>296</v>
      </c>
      <c r="BF114" s="57">
        <v>3</v>
      </c>
      <c r="BG114" s="57">
        <v>0.8</v>
      </c>
      <c r="BH114" s="57">
        <v>1.1000000000000001</v>
      </c>
      <c r="BI114" s="57">
        <v>1.3</v>
      </c>
      <c r="BJ114" s="34">
        <f t="shared" si="54"/>
        <v>26.588000000000001</v>
      </c>
      <c r="BK114" s="9">
        <f t="shared" si="55"/>
        <v>34</v>
      </c>
      <c r="BL114" s="34">
        <f t="shared" si="56"/>
        <v>80.02769603683457</v>
      </c>
      <c r="BM114" s="34">
        <f>BL114*(附件!$C$49/(I114*附件!$C$48))</f>
        <v>2778.7394457234232</v>
      </c>
      <c r="BN114" s="34">
        <f t="shared" si="57"/>
        <v>104.51103677310904</v>
      </c>
      <c r="BO114" s="34">
        <f t="shared" si="58"/>
        <v>0</v>
      </c>
      <c r="BP114" s="65">
        <f t="shared" si="59"/>
        <v>104.51103677310904</v>
      </c>
      <c r="BQ114" s="9">
        <f t="shared" si="60"/>
        <v>0</v>
      </c>
      <c r="BR114" s="9">
        <f t="shared" si="61"/>
        <v>0</v>
      </c>
      <c r="BS114" s="9">
        <f t="shared" si="62"/>
        <v>0</v>
      </c>
      <c r="BT114" s="67">
        <f t="shared" si="63"/>
        <v>0</v>
      </c>
      <c r="BU114" s="67">
        <f t="shared" si="64"/>
        <v>0</v>
      </c>
      <c r="BV114" s="67">
        <f t="shared" si="65"/>
        <v>0</v>
      </c>
      <c r="BW114" s="9">
        <f t="shared" si="66"/>
        <v>473.6</v>
      </c>
      <c r="BX114" s="9">
        <f t="shared" si="67"/>
        <v>651.20000000000005</v>
      </c>
      <c r="BY114" s="9">
        <f t="shared" si="68"/>
        <v>769.6</v>
      </c>
      <c r="BZ114" s="68">
        <f t="shared" si="69"/>
        <v>39.335548172757477</v>
      </c>
      <c r="CA114" s="68">
        <f t="shared" si="70"/>
        <v>54.086378737541537</v>
      </c>
      <c r="CB114" s="68">
        <f t="shared" si="71"/>
        <v>63.920265780730901</v>
      </c>
    </row>
    <row r="115" spans="1:80" ht="20.25" customHeight="1" x14ac:dyDescent="0.2">
      <c r="A115" s="85">
        <v>28000</v>
      </c>
      <c r="B115" s="86" t="s">
        <v>1220</v>
      </c>
      <c r="C115" s="9" t="s">
        <v>921</v>
      </c>
      <c r="D115" s="9" t="s">
        <v>223</v>
      </c>
      <c r="E115" s="9">
        <v>11</v>
      </c>
      <c r="F115" s="9">
        <v>13.97</v>
      </c>
      <c r="G115" s="9">
        <v>11.97</v>
      </c>
      <c r="H115" s="9">
        <v>25</v>
      </c>
      <c r="I115" s="9">
        <v>45</v>
      </c>
      <c r="J115" s="34">
        <v>194.22200000000001</v>
      </c>
      <c r="K115" s="34">
        <v>484.93599999999998</v>
      </c>
      <c r="L115" s="33">
        <v>4</v>
      </c>
      <c r="M115" s="33" t="s">
        <v>1146</v>
      </c>
      <c r="N115" s="40" t="s">
        <v>1180</v>
      </c>
      <c r="O115" s="58">
        <v>10</v>
      </c>
      <c r="P115" s="41">
        <v>26</v>
      </c>
      <c r="Q115" s="41">
        <v>0.48</v>
      </c>
      <c r="R115" s="41">
        <v>0.38</v>
      </c>
      <c r="S115" s="41">
        <v>24</v>
      </c>
      <c r="T115" s="41">
        <v>80</v>
      </c>
      <c r="BA115" s="56" t="s">
        <v>1181</v>
      </c>
      <c r="BB115" s="57" t="s">
        <v>1303</v>
      </c>
      <c r="BC115" s="57">
        <v>2</v>
      </c>
      <c r="BD115" s="57">
        <v>108</v>
      </c>
      <c r="BE115" s="57">
        <v>288</v>
      </c>
      <c r="BF115" s="57">
        <v>3</v>
      </c>
      <c r="BG115" s="57">
        <v>0.8</v>
      </c>
      <c r="BH115" s="57">
        <v>1.1000000000000001</v>
      </c>
      <c r="BI115" s="57">
        <v>1.3</v>
      </c>
      <c r="BJ115" s="34">
        <f t="shared" si="54"/>
        <v>26.434000000000005</v>
      </c>
      <c r="BK115" s="9">
        <f t="shared" si="55"/>
        <v>26</v>
      </c>
      <c r="BL115" s="34">
        <f t="shared" si="56"/>
        <v>61.197649910520553</v>
      </c>
      <c r="BM115" s="34">
        <f>BL115*(附件!$C$49/(I115*附件!$C$48))</f>
        <v>2266.5796263155762</v>
      </c>
      <c r="BN115" s="34">
        <f t="shared" si="57"/>
        <v>85.74485988936884</v>
      </c>
      <c r="BO115" s="34">
        <f t="shared" si="58"/>
        <v>0</v>
      </c>
      <c r="BP115" s="65">
        <f t="shared" si="59"/>
        <v>85.74485988936884</v>
      </c>
      <c r="BQ115" s="9">
        <f t="shared" si="60"/>
        <v>0</v>
      </c>
      <c r="BR115" s="9">
        <f t="shared" si="61"/>
        <v>0</v>
      </c>
      <c r="BS115" s="9">
        <f t="shared" si="62"/>
        <v>0</v>
      </c>
      <c r="BT115" s="67">
        <f t="shared" si="63"/>
        <v>0</v>
      </c>
      <c r="BU115" s="67">
        <f t="shared" si="64"/>
        <v>0</v>
      </c>
      <c r="BV115" s="67">
        <f t="shared" si="65"/>
        <v>0</v>
      </c>
      <c r="BW115" s="9">
        <f t="shared" si="66"/>
        <v>460.8</v>
      </c>
      <c r="BX115" s="9">
        <f t="shared" si="67"/>
        <v>633.6</v>
      </c>
      <c r="BY115" s="9">
        <f t="shared" si="68"/>
        <v>748.80000000000007</v>
      </c>
      <c r="BZ115" s="68">
        <f t="shared" si="69"/>
        <v>38.496240601503757</v>
      </c>
      <c r="CA115" s="68">
        <f t="shared" si="70"/>
        <v>52.932330827067666</v>
      </c>
      <c r="CB115" s="68">
        <f t="shared" si="71"/>
        <v>62.556390977443613</v>
      </c>
    </row>
    <row r="116" spans="1:80" ht="20.25" customHeight="1" x14ac:dyDescent="0.2">
      <c r="A116" s="85">
        <v>28100</v>
      </c>
      <c r="B116" s="86" t="s">
        <v>240</v>
      </c>
      <c r="C116" s="9" t="s">
        <v>916</v>
      </c>
      <c r="D116" s="9" t="s">
        <v>223</v>
      </c>
      <c r="E116" s="9">
        <v>6</v>
      </c>
      <c r="F116" s="9">
        <v>13.3</v>
      </c>
      <c r="G116" s="9">
        <v>11.9</v>
      </c>
      <c r="H116" s="9">
        <v>12</v>
      </c>
      <c r="I116" s="9">
        <v>52</v>
      </c>
      <c r="J116" s="34">
        <v>176.70400000000001</v>
      </c>
      <c r="K116" s="34">
        <v>334.89</v>
      </c>
      <c r="L116" s="33">
        <v>5</v>
      </c>
      <c r="M116" s="33" t="s">
        <v>1146</v>
      </c>
      <c r="N116" s="40" t="s">
        <v>1180</v>
      </c>
      <c r="O116" s="58">
        <v>8</v>
      </c>
      <c r="P116" s="41">
        <v>16</v>
      </c>
      <c r="Q116" s="41">
        <v>0.53</v>
      </c>
      <c r="R116" s="41">
        <v>0.47</v>
      </c>
      <c r="S116" s="41">
        <v>24</v>
      </c>
      <c r="T116" s="41">
        <v>80</v>
      </c>
      <c r="AB116" s="48"/>
      <c r="BA116" s="56" t="s">
        <v>1200</v>
      </c>
      <c r="BB116" s="57" t="s">
        <v>1303</v>
      </c>
      <c r="BC116" s="57">
        <v>3</v>
      </c>
      <c r="BD116" s="57">
        <v>90</v>
      </c>
      <c r="BE116" s="57">
        <v>174</v>
      </c>
      <c r="BF116" s="57">
        <v>3</v>
      </c>
      <c r="BG116" s="57">
        <v>0.8</v>
      </c>
      <c r="BH116" s="57">
        <v>1.1000000000000001</v>
      </c>
      <c r="BI116" s="57">
        <v>1.3</v>
      </c>
      <c r="BJ116" s="34">
        <f t="shared" si="54"/>
        <v>26.280000000000005</v>
      </c>
      <c r="BK116" s="9">
        <f t="shared" si="55"/>
        <v>16</v>
      </c>
      <c r="BL116" s="34">
        <f t="shared" si="56"/>
        <v>30.448585225529051</v>
      </c>
      <c r="BM116" s="34">
        <f>BL116*(附件!$C$49/(I116*附件!$C$48))</f>
        <v>975.91619312593116</v>
      </c>
      <c r="BN116" s="34">
        <f t="shared" si="57"/>
        <v>37.135319373132837</v>
      </c>
      <c r="BO116" s="34">
        <f t="shared" si="58"/>
        <v>0</v>
      </c>
      <c r="BP116" s="65">
        <f t="shared" si="59"/>
        <v>37.135319373132837</v>
      </c>
      <c r="BQ116" s="9">
        <f t="shared" si="60"/>
        <v>0</v>
      </c>
      <c r="BR116" s="9">
        <f t="shared" si="61"/>
        <v>0</v>
      </c>
      <c r="BS116" s="9">
        <f t="shared" si="62"/>
        <v>0</v>
      </c>
      <c r="BT116" s="67">
        <f t="shared" si="63"/>
        <v>0</v>
      </c>
      <c r="BU116" s="67">
        <f t="shared" si="64"/>
        <v>0</v>
      </c>
      <c r="BV116" s="67">
        <f t="shared" si="65"/>
        <v>0</v>
      </c>
      <c r="BW116" s="9">
        <f t="shared" si="66"/>
        <v>417.6</v>
      </c>
      <c r="BX116" s="9">
        <f t="shared" si="67"/>
        <v>574.20000000000005</v>
      </c>
      <c r="BY116" s="9">
        <f t="shared" si="68"/>
        <v>678.6</v>
      </c>
      <c r="BZ116" s="68">
        <f t="shared" si="69"/>
        <v>35.092436974789919</v>
      </c>
      <c r="CA116" s="68">
        <f t="shared" si="70"/>
        <v>48.252100840336134</v>
      </c>
      <c r="CB116" s="68">
        <f t="shared" si="71"/>
        <v>57.025210084033617</v>
      </c>
    </row>
    <row r="117" spans="1:80" ht="20.25" customHeight="1" x14ac:dyDescent="0.2">
      <c r="A117" s="85">
        <v>48020</v>
      </c>
      <c r="B117" s="86" t="s">
        <v>1182</v>
      </c>
      <c r="C117" s="9" t="s">
        <v>921</v>
      </c>
      <c r="D117" s="9" t="s">
        <v>223</v>
      </c>
      <c r="E117" s="9">
        <v>11</v>
      </c>
      <c r="F117" s="9">
        <v>13.43</v>
      </c>
      <c r="G117" s="9">
        <v>11.44</v>
      </c>
      <c r="H117" s="9">
        <v>25</v>
      </c>
      <c r="I117" s="9">
        <v>48</v>
      </c>
      <c r="J117" s="34">
        <v>194.22200000000001</v>
      </c>
      <c r="K117" s="34">
        <v>513.85500000000002</v>
      </c>
      <c r="L117" s="33">
        <v>1</v>
      </c>
      <c r="M117" s="33" t="s">
        <v>1151</v>
      </c>
      <c r="N117" s="40" t="s">
        <v>1175</v>
      </c>
      <c r="O117" s="58">
        <v>11</v>
      </c>
      <c r="P117" s="41">
        <v>23</v>
      </c>
      <c r="Q117" s="41">
        <v>0.4</v>
      </c>
      <c r="R117" s="41">
        <v>0.3</v>
      </c>
      <c r="S117" s="41">
        <v>36</v>
      </c>
      <c r="T117" s="41">
        <v>80</v>
      </c>
      <c r="BA117" s="56" t="s">
        <v>1176</v>
      </c>
      <c r="BB117" s="57" t="s">
        <v>1302</v>
      </c>
      <c r="BC117" s="57">
        <v>2</v>
      </c>
      <c r="BD117" s="57">
        <v>43</v>
      </c>
      <c r="BE117" s="57">
        <v>244</v>
      </c>
      <c r="BF117" s="57">
        <v>3</v>
      </c>
      <c r="BG117" s="57">
        <v>0.8</v>
      </c>
      <c r="BH117" s="57">
        <v>1.1000000000000001</v>
      </c>
      <c r="BI117" s="57">
        <v>1.3</v>
      </c>
      <c r="BJ117" s="34">
        <f t="shared" si="54"/>
        <v>25.268000000000001</v>
      </c>
      <c r="BK117" s="9">
        <f t="shared" si="55"/>
        <v>23</v>
      </c>
      <c r="BL117" s="34">
        <f t="shared" si="56"/>
        <v>83.984125484125471</v>
      </c>
      <c r="BM117" s="34">
        <f>BL117*(附件!$C$49/(I117*附件!$C$48))</f>
        <v>2916.1154681988014</v>
      </c>
      <c r="BN117" s="34">
        <f t="shared" si="57"/>
        <v>115.40745085478872</v>
      </c>
      <c r="BO117" s="34">
        <f t="shared" si="58"/>
        <v>0</v>
      </c>
      <c r="BP117" s="65">
        <f t="shared" si="59"/>
        <v>115.40745085478872</v>
      </c>
      <c r="BQ117" s="9">
        <f t="shared" si="60"/>
        <v>0</v>
      </c>
      <c r="BR117" s="9">
        <f t="shared" si="61"/>
        <v>0</v>
      </c>
      <c r="BS117" s="9">
        <f t="shared" si="62"/>
        <v>0</v>
      </c>
      <c r="BT117" s="67">
        <f t="shared" si="63"/>
        <v>0</v>
      </c>
      <c r="BU117" s="67">
        <f t="shared" si="64"/>
        <v>0</v>
      </c>
      <c r="BV117" s="67">
        <f t="shared" si="65"/>
        <v>0</v>
      </c>
      <c r="BW117" s="9">
        <f t="shared" si="66"/>
        <v>390.40000000000003</v>
      </c>
      <c r="BX117" s="9">
        <f t="shared" si="67"/>
        <v>536.80000000000007</v>
      </c>
      <c r="BY117" s="9">
        <f t="shared" si="68"/>
        <v>634.4</v>
      </c>
      <c r="BZ117" s="68">
        <f t="shared" si="69"/>
        <v>34.125874125874134</v>
      </c>
      <c r="CA117" s="68">
        <f t="shared" si="70"/>
        <v>46.923076923076934</v>
      </c>
      <c r="CB117" s="68">
        <f t="shared" si="71"/>
        <v>55.454545454545453</v>
      </c>
    </row>
    <row r="118" spans="1:80" ht="20.25" customHeight="1" x14ac:dyDescent="0.2">
      <c r="A118" s="85">
        <v>48020</v>
      </c>
      <c r="B118" s="86" t="s">
        <v>1183</v>
      </c>
      <c r="C118" s="9" t="s">
        <v>921</v>
      </c>
      <c r="D118" s="9" t="s">
        <v>223</v>
      </c>
      <c r="E118" s="9">
        <v>11</v>
      </c>
      <c r="F118" s="9">
        <v>13.43</v>
      </c>
      <c r="G118" s="9">
        <v>11.44</v>
      </c>
      <c r="H118" s="9">
        <v>25</v>
      </c>
      <c r="I118" s="9">
        <v>48</v>
      </c>
      <c r="J118" s="34">
        <v>194.22200000000001</v>
      </c>
      <c r="K118" s="34">
        <v>484.93599999999998</v>
      </c>
      <c r="L118" s="33">
        <v>1</v>
      </c>
      <c r="M118" s="33" t="s">
        <v>1151</v>
      </c>
      <c r="N118" s="40" t="s">
        <v>1175</v>
      </c>
      <c r="O118" s="58">
        <v>11</v>
      </c>
      <c r="P118" s="41">
        <v>22</v>
      </c>
      <c r="Q118" s="41">
        <v>0.4</v>
      </c>
      <c r="R118" s="41">
        <v>0.3</v>
      </c>
      <c r="S118" s="41">
        <v>36</v>
      </c>
      <c r="T118" s="41">
        <v>80</v>
      </c>
      <c r="AB118" s="47"/>
      <c r="BA118" s="56" t="s">
        <v>1176</v>
      </c>
      <c r="BB118" s="57" t="s">
        <v>1302</v>
      </c>
      <c r="BC118" s="57">
        <v>2</v>
      </c>
      <c r="BD118" s="57">
        <v>43</v>
      </c>
      <c r="BE118" s="57">
        <v>235</v>
      </c>
      <c r="BF118" s="57">
        <v>3</v>
      </c>
      <c r="BG118" s="57">
        <v>0.8</v>
      </c>
      <c r="BH118" s="57">
        <v>1.1000000000000001</v>
      </c>
      <c r="BI118" s="57">
        <v>1.3</v>
      </c>
      <c r="BJ118" s="34">
        <f t="shared" si="54"/>
        <v>25.268000000000001</v>
      </c>
      <c r="BK118" s="9">
        <f t="shared" si="55"/>
        <v>22</v>
      </c>
      <c r="BL118" s="34">
        <f t="shared" si="56"/>
        <v>80.332641767424363</v>
      </c>
      <c r="BM118" s="34">
        <f>BL118*(附件!$C$49/(I118*附件!$C$48))</f>
        <v>2789.3278391466797</v>
      </c>
      <c r="BN118" s="34">
        <f t="shared" si="57"/>
        <v>110.3897356002327</v>
      </c>
      <c r="BO118" s="34">
        <f t="shared" si="58"/>
        <v>0</v>
      </c>
      <c r="BP118" s="65">
        <f t="shared" si="59"/>
        <v>110.3897356002327</v>
      </c>
      <c r="BQ118" s="9">
        <f t="shared" si="60"/>
        <v>0</v>
      </c>
      <c r="BR118" s="9">
        <f t="shared" si="61"/>
        <v>0</v>
      </c>
      <c r="BS118" s="9">
        <f t="shared" si="62"/>
        <v>0</v>
      </c>
      <c r="BT118" s="67">
        <f t="shared" si="63"/>
        <v>0</v>
      </c>
      <c r="BU118" s="67">
        <f t="shared" si="64"/>
        <v>0</v>
      </c>
      <c r="BV118" s="67">
        <f t="shared" si="65"/>
        <v>0</v>
      </c>
      <c r="BW118" s="9">
        <f t="shared" si="66"/>
        <v>376</v>
      </c>
      <c r="BX118" s="9">
        <f t="shared" si="67"/>
        <v>517</v>
      </c>
      <c r="BY118" s="9">
        <f t="shared" si="68"/>
        <v>611</v>
      </c>
      <c r="BZ118" s="68">
        <f t="shared" si="69"/>
        <v>32.867132867132867</v>
      </c>
      <c r="CA118" s="68">
        <f t="shared" si="70"/>
        <v>45.192307692307693</v>
      </c>
      <c r="CB118" s="68">
        <f t="shared" si="71"/>
        <v>53.409090909090914</v>
      </c>
    </row>
    <row r="119" spans="1:80" ht="20.25" customHeight="1" x14ac:dyDescent="0.2">
      <c r="A119" s="85">
        <v>18100</v>
      </c>
      <c r="B119" s="86" t="s">
        <v>225</v>
      </c>
      <c r="C119" s="9" t="s">
        <v>916</v>
      </c>
      <c r="D119" s="9" t="s">
        <v>223</v>
      </c>
      <c r="E119" s="9">
        <v>6</v>
      </c>
      <c r="F119" s="9">
        <v>16.760000000000002</v>
      </c>
      <c r="G119" s="9">
        <v>15.56</v>
      </c>
      <c r="H119" s="9">
        <v>12</v>
      </c>
      <c r="I119" s="9">
        <v>48</v>
      </c>
      <c r="J119" s="34">
        <v>184.96299999999999</v>
      </c>
      <c r="K119" s="34">
        <v>351.69400000000002</v>
      </c>
      <c r="L119" s="33">
        <v>4.5</v>
      </c>
      <c r="M119" s="33" t="s">
        <v>1147</v>
      </c>
      <c r="N119" s="40" t="s">
        <v>1180</v>
      </c>
      <c r="O119" s="58">
        <v>9</v>
      </c>
      <c r="P119" s="41">
        <v>17</v>
      </c>
      <c r="Q119" s="41">
        <v>0.5</v>
      </c>
      <c r="R119" s="41">
        <v>0.44</v>
      </c>
      <c r="S119" s="41">
        <v>24</v>
      </c>
      <c r="T119" s="41">
        <v>80</v>
      </c>
      <c r="AB119" s="48"/>
      <c r="BA119" s="56" t="s">
        <v>1200</v>
      </c>
      <c r="BB119" s="57" t="s">
        <v>1303</v>
      </c>
      <c r="BC119" s="57">
        <v>3</v>
      </c>
      <c r="BD119" s="57">
        <v>96</v>
      </c>
      <c r="BE119" s="57">
        <v>192</v>
      </c>
      <c r="BF119" s="57">
        <v>3</v>
      </c>
      <c r="BG119" s="57">
        <v>0.8</v>
      </c>
      <c r="BH119" s="57">
        <v>1.1000000000000001</v>
      </c>
      <c r="BI119" s="57">
        <v>1.3</v>
      </c>
      <c r="BJ119" s="34">
        <f t="shared" si="54"/>
        <v>34.332000000000008</v>
      </c>
      <c r="BK119" s="9">
        <f t="shared" si="55"/>
        <v>17</v>
      </c>
      <c r="BL119" s="34">
        <f t="shared" si="56"/>
        <v>34.557414197724022</v>
      </c>
      <c r="BM119" s="34">
        <f>BL119*(附件!$C$49/(I119*附件!$C$48))</f>
        <v>1199.9102151987511</v>
      </c>
      <c r="BN119" s="34">
        <f t="shared" si="57"/>
        <v>34.95019850864356</v>
      </c>
      <c r="BO119" s="34">
        <f t="shared" si="58"/>
        <v>0</v>
      </c>
      <c r="BP119" s="65">
        <f t="shared" si="59"/>
        <v>34.95019850864356</v>
      </c>
      <c r="BQ119" s="9">
        <f t="shared" si="60"/>
        <v>0</v>
      </c>
      <c r="BR119" s="9">
        <f t="shared" si="61"/>
        <v>0</v>
      </c>
      <c r="BS119" s="9">
        <f t="shared" si="62"/>
        <v>0</v>
      </c>
      <c r="BT119" s="67">
        <f t="shared" si="63"/>
        <v>0</v>
      </c>
      <c r="BU119" s="67">
        <f t="shared" si="64"/>
        <v>0</v>
      </c>
      <c r="BV119" s="67">
        <f t="shared" si="65"/>
        <v>0</v>
      </c>
      <c r="BW119" s="9">
        <f t="shared" si="66"/>
        <v>460.8</v>
      </c>
      <c r="BX119" s="9">
        <f t="shared" si="67"/>
        <v>633.6</v>
      </c>
      <c r="BY119" s="9">
        <f t="shared" si="68"/>
        <v>748.80000000000007</v>
      </c>
      <c r="BZ119" s="68">
        <f t="shared" si="69"/>
        <v>29.614395886889461</v>
      </c>
      <c r="CA119" s="68">
        <f t="shared" si="70"/>
        <v>40.719794344473009</v>
      </c>
      <c r="CB119" s="68">
        <f t="shared" si="71"/>
        <v>48.123393316195376</v>
      </c>
    </row>
    <row r="120" spans="1:80" ht="20.25" customHeight="1" x14ac:dyDescent="0.2">
      <c r="A120" s="85">
        <v>38100</v>
      </c>
      <c r="B120" s="86" t="s">
        <v>234</v>
      </c>
      <c r="C120" s="9" t="s">
        <v>916</v>
      </c>
      <c r="D120" s="9" t="s">
        <v>223</v>
      </c>
      <c r="E120" s="9">
        <v>6</v>
      </c>
      <c r="F120" s="9">
        <v>14.15</v>
      </c>
      <c r="G120" s="9">
        <v>13.02</v>
      </c>
      <c r="H120" s="9">
        <v>12</v>
      </c>
      <c r="I120" s="9">
        <v>48</v>
      </c>
      <c r="J120" s="34">
        <v>167.44499999999999</v>
      </c>
      <c r="K120" s="34">
        <v>318.20499999999998</v>
      </c>
      <c r="L120" s="33">
        <v>4.5</v>
      </c>
      <c r="M120" s="33" t="s">
        <v>1152</v>
      </c>
      <c r="N120" s="40" t="s">
        <v>1180</v>
      </c>
      <c r="O120" s="58">
        <v>9</v>
      </c>
      <c r="P120" s="41">
        <v>17</v>
      </c>
      <c r="Q120" s="41">
        <v>0.5</v>
      </c>
      <c r="R120" s="41">
        <v>0.44</v>
      </c>
      <c r="S120" s="41">
        <v>24</v>
      </c>
      <c r="T120" s="41">
        <v>80</v>
      </c>
      <c r="BA120" s="56" t="s">
        <v>1247</v>
      </c>
      <c r="BB120" s="57" t="s">
        <v>1302</v>
      </c>
      <c r="BC120" s="57">
        <v>3</v>
      </c>
      <c r="BD120" s="57">
        <v>44</v>
      </c>
      <c r="BE120" s="57">
        <v>150</v>
      </c>
      <c r="BF120" s="57">
        <v>3</v>
      </c>
      <c r="BG120" s="57">
        <v>0.8</v>
      </c>
      <c r="BH120" s="57">
        <v>1.1000000000000001</v>
      </c>
      <c r="BI120" s="57">
        <v>1.3</v>
      </c>
      <c r="BJ120" s="34">
        <f t="shared" si="54"/>
        <v>28.744000000000003</v>
      </c>
      <c r="BK120" s="9">
        <f t="shared" si="55"/>
        <v>17</v>
      </c>
      <c r="BL120" s="34">
        <f t="shared" si="56"/>
        <v>34.557414197724022</v>
      </c>
      <c r="BM120" s="34">
        <f>BL120*(附件!$C$49/(I120*附件!$C$48))</f>
        <v>1199.9102151987511</v>
      </c>
      <c r="BN120" s="34">
        <f t="shared" si="57"/>
        <v>41.744719426619504</v>
      </c>
      <c r="BO120" s="34">
        <f t="shared" si="58"/>
        <v>0</v>
      </c>
      <c r="BP120" s="65">
        <f t="shared" si="59"/>
        <v>41.744719426619504</v>
      </c>
      <c r="BQ120" s="9">
        <f t="shared" si="60"/>
        <v>0</v>
      </c>
      <c r="BR120" s="9">
        <f t="shared" si="61"/>
        <v>0</v>
      </c>
      <c r="BS120" s="9">
        <f t="shared" si="62"/>
        <v>0</v>
      </c>
      <c r="BT120" s="67">
        <f t="shared" si="63"/>
        <v>0</v>
      </c>
      <c r="BU120" s="67">
        <f t="shared" si="64"/>
        <v>0</v>
      </c>
      <c r="BV120" s="67">
        <f t="shared" si="65"/>
        <v>0</v>
      </c>
      <c r="BW120" s="9">
        <f t="shared" si="66"/>
        <v>360</v>
      </c>
      <c r="BX120" s="9">
        <f t="shared" si="67"/>
        <v>495.00000000000006</v>
      </c>
      <c r="BY120" s="9">
        <f t="shared" si="68"/>
        <v>585</v>
      </c>
      <c r="BZ120" s="68">
        <f t="shared" si="69"/>
        <v>27.649769585253456</v>
      </c>
      <c r="CA120" s="68">
        <f t="shared" si="70"/>
        <v>38.018433179723509</v>
      </c>
      <c r="CB120" s="68">
        <f t="shared" si="71"/>
        <v>44.930875576036868</v>
      </c>
    </row>
    <row r="121" spans="1:80" ht="20.25" customHeight="1" x14ac:dyDescent="0.2">
      <c r="A121" s="85">
        <v>38200</v>
      </c>
      <c r="B121" s="86" t="s">
        <v>243</v>
      </c>
      <c r="C121" s="9" t="s">
        <v>916</v>
      </c>
      <c r="D121" s="9" t="s">
        <v>223</v>
      </c>
      <c r="E121" s="9">
        <v>6</v>
      </c>
      <c r="F121" s="9">
        <v>14.43</v>
      </c>
      <c r="G121" s="9">
        <v>13.04</v>
      </c>
      <c r="H121" s="9">
        <v>12</v>
      </c>
      <c r="I121" s="9">
        <v>52</v>
      </c>
      <c r="J121" s="34">
        <v>167.44499999999999</v>
      </c>
      <c r="K121" s="34">
        <v>318.20499999999998</v>
      </c>
      <c r="L121" s="33">
        <v>4</v>
      </c>
      <c r="M121" s="33" t="s">
        <v>1152</v>
      </c>
      <c r="N121" s="40" t="s">
        <v>1202</v>
      </c>
      <c r="O121" s="58">
        <v>13</v>
      </c>
      <c r="P121" s="41">
        <v>25</v>
      </c>
      <c r="Q121" s="41">
        <v>0.89</v>
      </c>
      <c r="R121" s="41">
        <v>0.78</v>
      </c>
      <c r="S121" s="41">
        <v>36</v>
      </c>
      <c r="T121" s="41">
        <v>80</v>
      </c>
      <c r="U121" s="45" t="s">
        <v>1258</v>
      </c>
      <c r="V121" s="46">
        <v>6</v>
      </c>
      <c r="W121" s="46">
        <v>10</v>
      </c>
      <c r="X121" s="46">
        <v>0.62</v>
      </c>
      <c r="Y121" s="46">
        <v>0.54</v>
      </c>
      <c r="Z121" s="46">
        <v>30</v>
      </c>
      <c r="AA121" s="46">
        <v>180</v>
      </c>
      <c r="AB121" s="47"/>
      <c r="BA121" s="56" t="s">
        <v>1247</v>
      </c>
      <c r="BB121" s="57" t="s">
        <v>1302</v>
      </c>
      <c r="BC121" s="57">
        <v>3</v>
      </c>
      <c r="BD121" s="57">
        <v>44</v>
      </c>
      <c r="BE121" s="57">
        <v>150</v>
      </c>
      <c r="BF121" s="57">
        <v>3</v>
      </c>
      <c r="BG121" s="57">
        <v>0.8</v>
      </c>
      <c r="BH121" s="57">
        <v>1.1000000000000001</v>
      </c>
      <c r="BI121" s="57">
        <v>1.3</v>
      </c>
      <c r="BJ121" s="34">
        <f t="shared" si="54"/>
        <v>28.788</v>
      </c>
      <c r="BK121" s="9">
        <f t="shared" si="55"/>
        <v>35</v>
      </c>
      <c r="BL121" s="34">
        <f t="shared" si="56"/>
        <v>53.62893887141378</v>
      </c>
      <c r="BM121" s="34">
        <f>BL121*(附件!$C$49/(I121*附件!$C$48))</f>
        <v>1718.8762458786468</v>
      </c>
      <c r="BN121" s="34">
        <f t="shared" si="57"/>
        <v>59.70808134912626</v>
      </c>
      <c r="BO121" s="34">
        <f t="shared" si="58"/>
        <v>0</v>
      </c>
      <c r="BP121" s="65">
        <f t="shared" si="59"/>
        <v>59.70808134912626</v>
      </c>
      <c r="BQ121" s="9">
        <f t="shared" si="60"/>
        <v>0</v>
      </c>
      <c r="BR121" s="9">
        <f t="shared" si="61"/>
        <v>0</v>
      </c>
      <c r="BS121" s="9">
        <f t="shared" si="62"/>
        <v>0</v>
      </c>
      <c r="BT121" s="67">
        <f t="shared" si="63"/>
        <v>0</v>
      </c>
      <c r="BU121" s="67">
        <f t="shared" si="64"/>
        <v>0</v>
      </c>
      <c r="BV121" s="67">
        <f t="shared" si="65"/>
        <v>0</v>
      </c>
      <c r="BW121" s="9">
        <f t="shared" si="66"/>
        <v>360</v>
      </c>
      <c r="BX121" s="9">
        <f t="shared" si="67"/>
        <v>495.00000000000006</v>
      </c>
      <c r="BY121" s="9">
        <f t="shared" si="68"/>
        <v>585</v>
      </c>
      <c r="BZ121" s="68">
        <f t="shared" si="69"/>
        <v>27.607361963190186</v>
      </c>
      <c r="CA121" s="68">
        <f t="shared" si="70"/>
        <v>37.96012269938651</v>
      </c>
      <c r="CB121" s="68">
        <f t="shared" si="71"/>
        <v>44.861963190184049</v>
      </c>
    </row>
    <row r="122" spans="1:80" ht="20.25" customHeight="1" x14ac:dyDescent="0.2">
      <c r="A122" s="85">
        <v>28300</v>
      </c>
      <c r="B122" s="86" t="s">
        <v>689</v>
      </c>
      <c r="C122" s="9" t="s">
        <v>916</v>
      </c>
      <c r="D122" s="9" t="s">
        <v>223</v>
      </c>
      <c r="E122" s="9">
        <v>6</v>
      </c>
      <c r="F122" s="9">
        <v>12.64</v>
      </c>
      <c r="G122" s="9">
        <v>11.24</v>
      </c>
      <c r="H122" s="9">
        <v>12</v>
      </c>
      <c r="I122" s="9">
        <v>45</v>
      </c>
      <c r="J122" s="34">
        <v>176.70400000000001</v>
      </c>
      <c r="K122" s="34">
        <v>334.89</v>
      </c>
      <c r="L122" s="33">
        <v>3.5</v>
      </c>
      <c r="M122" s="33" t="s">
        <v>1146</v>
      </c>
      <c r="N122" s="40" t="s">
        <v>1180</v>
      </c>
      <c r="O122" s="58">
        <v>9</v>
      </c>
      <c r="P122" s="41">
        <v>17</v>
      </c>
      <c r="Q122" s="41">
        <v>0.5</v>
      </c>
      <c r="R122" s="41">
        <v>0.44</v>
      </c>
      <c r="S122" s="41">
        <v>24</v>
      </c>
      <c r="T122" s="41">
        <v>80</v>
      </c>
      <c r="AB122" s="47"/>
      <c r="BA122" s="56" t="s">
        <v>1181</v>
      </c>
      <c r="BB122" s="57" t="s">
        <v>1303</v>
      </c>
      <c r="BC122" s="57">
        <v>2</v>
      </c>
      <c r="BD122" s="57">
        <v>96</v>
      </c>
      <c r="BE122" s="57">
        <v>192</v>
      </c>
      <c r="BF122" s="57">
        <v>3</v>
      </c>
      <c r="BG122" s="57">
        <v>0.8</v>
      </c>
      <c r="BH122" s="57">
        <v>1.1000000000000001</v>
      </c>
      <c r="BI122" s="57">
        <v>1.3</v>
      </c>
      <c r="BJ122" s="34">
        <f t="shared" si="54"/>
        <v>24.828000000000003</v>
      </c>
      <c r="BK122" s="9">
        <f t="shared" si="55"/>
        <v>17</v>
      </c>
      <c r="BL122" s="34">
        <f t="shared" si="56"/>
        <v>34.557414197724022</v>
      </c>
      <c r="BM122" s="34">
        <f>BL122*(附件!$C$49/(I122*附件!$C$48))</f>
        <v>1279.9042295453341</v>
      </c>
      <c r="BN122" s="34">
        <f t="shared" si="57"/>
        <v>51.550838953815614</v>
      </c>
      <c r="BO122" s="34">
        <f t="shared" si="58"/>
        <v>0</v>
      </c>
      <c r="BP122" s="65">
        <f t="shared" si="59"/>
        <v>51.550838953815614</v>
      </c>
      <c r="BQ122" s="9">
        <f t="shared" si="60"/>
        <v>0</v>
      </c>
      <c r="BR122" s="9">
        <f t="shared" si="61"/>
        <v>0</v>
      </c>
      <c r="BS122" s="9">
        <f t="shared" si="62"/>
        <v>0</v>
      </c>
      <c r="BT122" s="67">
        <f t="shared" si="63"/>
        <v>0</v>
      </c>
      <c r="BU122" s="67">
        <f t="shared" si="64"/>
        <v>0</v>
      </c>
      <c r="BV122" s="67">
        <f t="shared" si="65"/>
        <v>0</v>
      </c>
      <c r="BW122" s="9">
        <f t="shared" si="66"/>
        <v>307.20000000000005</v>
      </c>
      <c r="BX122" s="9">
        <f t="shared" si="67"/>
        <v>422.40000000000003</v>
      </c>
      <c r="BY122" s="9">
        <f t="shared" si="68"/>
        <v>499.20000000000005</v>
      </c>
      <c r="BZ122" s="68">
        <f t="shared" si="69"/>
        <v>27.330960854092531</v>
      </c>
      <c r="CA122" s="68">
        <f t="shared" si="70"/>
        <v>37.580071174377224</v>
      </c>
      <c r="CB122" s="68">
        <f t="shared" si="71"/>
        <v>44.412811387900362</v>
      </c>
    </row>
    <row r="123" spans="1:80" ht="20.25" customHeight="1" x14ac:dyDescent="0.2">
      <c r="A123" s="85">
        <v>18000</v>
      </c>
      <c r="B123" s="86" t="s">
        <v>224</v>
      </c>
      <c r="C123" s="9" t="s">
        <v>916</v>
      </c>
      <c r="D123" s="9" t="s">
        <v>223</v>
      </c>
      <c r="E123" s="9">
        <v>7</v>
      </c>
      <c r="F123" s="9">
        <v>15.3</v>
      </c>
      <c r="G123" s="9">
        <v>14.1</v>
      </c>
      <c r="H123" s="9">
        <v>12</v>
      </c>
      <c r="I123" s="9">
        <v>48</v>
      </c>
      <c r="J123" s="34">
        <v>184.96299999999999</v>
      </c>
      <c r="K123" s="34">
        <v>379.423</v>
      </c>
      <c r="L123" s="33">
        <v>4</v>
      </c>
      <c r="M123" s="33" t="s">
        <v>1147</v>
      </c>
      <c r="N123" s="40" t="s">
        <v>1180</v>
      </c>
      <c r="O123" s="58">
        <v>10</v>
      </c>
      <c r="P123" s="41">
        <v>20</v>
      </c>
      <c r="Q123" s="41">
        <v>0.48</v>
      </c>
      <c r="R123" s="41">
        <v>0.41</v>
      </c>
      <c r="S123" s="41">
        <v>24</v>
      </c>
      <c r="T123" s="41">
        <v>80</v>
      </c>
      <c r="AB123" s="48"/>
      <c r="BA123" s="56" t="s">
        <v>1181</v>
      </c>
      <c r="BB123" s="57" t="s">
        <v>1303</v>
      </c>
      <c r="BC123" s="57">
        <v>2</v>
      </c>
      <c r="BD123" s="57">
        <v>108</v>
      </c>
      <c r="BE123" s="57">
        <v>234</v>
      </c>
      <c r="BF123" s="57">
        <v>3</v>
      </c>
      <c r="BG123" s="57">
        <v>0.8</v>
      </c>
      <c r="BH123" s="57">
        <v>1.1000000000000001</v>
      </c>
      <c r="BI123" s="57">
        <v>1.3</v>
      </c>
      <c r="BJ123" s="34">
        <f t="shared" si="54"/>
        <v>31.120000000000005</v>
      </c>
      <c r="BK123" s="9">
        <f t="shared" si="55"/>
        <v>20</v>
      </c>
      <c r="BL123" s="34">
        <f t="shared" si="56"/>
        <v>43.630594682922727</v>
      </c>
      <c r="BM123" s="34">
        <f>BL123*(附件!$C$49/(I123*附件!$C$48))</f>
        <v>1514.9512042681506</v>
      </c>
      <c r="BN123" s="34">
        <f t="shared" si="57"/>
        <v>48.680951293963702</v>
      </c>
      <c r="BO123" s="34">
        <f t="shared" si="58"/>
        <v>0</v>
      </c>
      <c r="BP123" s="65">
        <f t="shared" si="59"/>
        <v>48.680951293963702</v>
      </c>
      <c r="BQ123" s="9">
        <f t="shared" si="60"/>
        <v>0</v>
      </c>
      <c r="BR123" s="9">
        <f t="shared" si="61"/>
        <v>0</v>
      </c>
      <c r="BS123" s="9">
        <f t="shared" si="62"/>
        <v>0</v>
      </c>
      <c r="BT123" s="67">
        <f t="shared" si="63"/>
        <v>0</v>
      </c>
      <c r="BU123" s="67">
        <f t="shared" si="64"/>
        <v>0</v>
      </c>
      <c r="BV123" s="67">
        <f t="shared" si="65"/>
        <v>0</v>
      </c>
      <c r="BW123" s="9">
        <f t="shared" si="66"/>
        <v>374.40000000000003</v>
      </c>
      <c r="BX123" s="9">
        <f t="shared" si="67"/>
        <v>514.80000000000007</v>
      </c>
      <c r="BY123" s="9">
        <f t="shared" si="68"/>
        <v>608.4</v>
      </c>
      <c r="BZ123" s="68">
        <f t="shared" si="69"/>
        <v>26.553191489361705</v>
      </c>
      <c r="CA123" s="68">
        <f t="shared" si="70"/>
        <v>36.510638297872347</v>
      </c>
      <c r="CB123" s="68">
        <f t="shared" si="71"/>
        <v>43.148936170212764</v>
      </c>
    </row>
    <row r="124" spans="1:80" ht="20.25" customHeight="1" x14ac:dyDescent="0.2">
      <c r="A124" s="85">
        <v>50840</v>
      </c>
      <c r="B124" s="86" t="s">
        <v>863</v>
      </c>
      <c r="C124" s="9" t="s">
        <v>916</v>
      </c>
      <c r="D124" s="9" t="s">
        <v>223</v>
      </c>
      <c r="E124" s="9">
        <v>7</v>
      </c>
      <c r="F124" s="9">
        <v>15.9</v>
      </c>
      <c r="G124" s="9">
        <v>14.7</v>
      </c>
      <c r="H124" s="9">
        <v>12</v>
      </c>
      <c r="I124" s="9">
        <v>38</v>
      </c>
      <c r="J124" s="34">
        <v>194.22200000000001</v>
      </c>
      <c r="K124" s="34">
        <v>397.298</v>
      </c>
      <c r="L124" s="33">
        <v>3.5</v>
      </c>
      <c r="M124" s="33" t="s">
        <v>1150</v>
      </c>
      <c r="N124" s="40" t="s">
        <v>1180</v>
      </c>
      <c r="O124" s="58">
        <v>9</v>
      </c>
      <c r="P124" s="41">
        <v>18</v>
      </c>
      <c r="Q124" s="41">
        <v>0.5</v>
      </c>
      <c r="R124" s="41">
        <v>0.43</v>
      </c>
      <c r="S124" s="41">
        <v>24</v>
      </c>
      <c r="T124" s="41">
        <v>80</v>
      </c>
      <c r="BA124" s="56" t="s">
        <v>1234</v>
      </c>
      <c r="BB124" s="57" t="s">
        <v>1303</v>
      </c>
      <c r="BC124" s="57">
        <v>3</v>
      </c>
      <c r="BD124" s="57">
        <v>72</v>
      </c>
      <c r="BE124" s="57">
        <v>156</v>
      </c>
      <c r="BF124" s="57">
        <v>4</v>
      </c>
      <c r="BG124" s="57">
        <v>0.8</v>
      </c>
      <c r="BH124" s="57">
        <v>1.1000000000000001</v>
      </c>
      <c r="BI124" s="57">
        <v>1.3</v>
      </c>
      <c r="BJ124" s="34">
        <f t="shared" si="54"/>
        <v>32.440000000000005</v>
      </c>
      <c r="BK124" s="9">
        <f t="shared" si="55"/>
        <v>18</v>
      </c>
      <c r="BL124" s="34">
        <f t="shared" si="56"/>
        <v>37.441138227903458</v>
      </c>
      <c r="BM124" s="34">
        <f>BL124*(附件!$C$49/(I124*附件!$C$48))</f>
        <v>1642.155185434362</v>
      </c>
      <c r="BN124" s="34">
        <f t="shared" si="57"/>
        <v>50.621306579357636</v>
      </c>
      <c r="BO124" s="34">
        <f t="shared" si="58"/>
        <v>0</v>
      </c>
      <c r="BP124" s="65">
        <f t="shared" si="59"/>
        <v>50.621306579357636</v>
      </c>
      <c r="BQ124" s="9">
        <f t="shared" si="60"/>
        <v>0</v>
      </c>
      <c r="BR124" s="9">
        <f t="shared" si="61"/>
        <v>0</v>
      </c>
      <c r="BS124" s="9">
        <f t="shared" si="62"/>
        <v>0</v>
      </c>
      <c r="BT124" s="67">
        <f t="shared" si="63"/>
        <v>0</v>
      </c>
      <c r="BU124" s="67">
        <f t="shared" si="64"/>
        <v>0</v>
      </c>
      <c r="BV124" s="67">
        <f t="shared" si="65"/>
        <v>0</v>
      </c>
      <c r="BW124" s="9">
        <f t="shared" si="66"/>
        <v>374.40000000000003</v>
      </c>
      <c r="BX124" s="9">
        <f t="shared" si="67"/>
        <v>514.80000000000007</v>
      </c>
      <c r="BY124" s="9">
        <f t="shared" si="68"/>
        <v>608.4</v>
      </c>
      <c r="BZ124" s="68">
        <f t="shared" si="69"/>
        <v>25.469387755102044</v>
      </c>
      <c r="CA124" s="68">
        <f t="shared" si="70"/>
        <v>35.020408163265316</v>
      </c>
      <c r="CB124" s="68">
        <f t="shared" si="71"/>
        <v>41.387755102040813</v>
      </c>
    </row>
    <row r="125" spans="1:80" ht="20.25" customHeight="1" x14ac:dyDescent="0.2">
      <c r="A125" s="85">
        <v>38060</v>
      </c>
      <c r="B125" s="86" t="s">
        <v>1231</v>
      </c>
      <c r="C125" s="9" t="s">
        <v>916</v>
      </c>
      <c r="D125" s="9" t="s">
        <v>223</v>
      </c>
      <c r="E125" s="9">
        <v>7</v>
      </c>
      <c r="F125" s="9">
        <v>13.52</v>
      </c>
      <c r="G125" s="9">
        <v>12.38</v>
      </c>
      <c r="H125" s="9">
        <v>12</v>
      </c>
      <c r="I125" s="9">
        <v>48</v>
      </c>
      <c r="J125" s="34">
        <v>167.44499999999999</v>
      </c>
      <c r="K125" s="34">
        <v>343.79199999999997</v>
      </c>
      <c r="L125" s="33">
        <v>4</v>
      </c>
      <c r="M125" s="33" t="s">
        <v>1152</v>
      </c>
      <c r="N125" s="40" t="s">
        <v>1180</v>
      </c>
      <c r="O125" s="58">
        <v>10</v>
      </c>
      <c r="P125" s="41">
        <v>20</v>
      </c>
      <c r="Q125" s="41">
        <v>0.48</v>
      </c>
      <c r="R125" s="41">
        <v>0.41</v>
      </c>
      <c r="S125" s="41">
        <v>24</v>
      </c>
      <c r="T125" s="41">
        <v>80</v>
      </c>
      <c r="AB125" s="47"/>
      <c r="BA125" s="56" t="s">
        <v>1225</v>
      </c>
      <c r="BB125" s="57" t="s">
        <v>1302</v>
      </c>
      <c r="BC125" s="57">
        <v>2</v>
      </c>
      <c r="BD125" s="57">
        <v>48</v>
      </c>
      <c r="BE125" s="57">
        <v>182</v>
      </c>
      <c r="BF125" s="57">
        <v>3</v>
      </c>
      <c r="BG125" s="57">
        <v>0.8</v>
      </c>
      <c r="BH125" s="57">
        <v>1.1000000000000001</v>
      </c>
      <c r="BI125" s="57">
        <v>1.3</v>
      </c>
      <c r="BJ125" s="34">
        <f t="shared" si="54"/>
        <v>27.336000000000006</v>
      </c>
      <c r="BK125" s="9">
        <f t="shared" si="55"/>
        <v>20</v>
      </c>
      <c r="BL125" s="34">
        <f t="shared" si="56"/>
        <v>43.630594682922727</v>
      </c>
      <c r="BM125" s="34">
        <f>BL125*(附件!$C$49/(I125*附件!$C$48))</f>
        <v>1514.9512042681506</v>
      </c>
      <c r="BN125" s="34">
        <f t="shared" si="57"/>
        <v>55.419637264711383</v>
      </c>
      <c r="BO125" s="34">
        <f t="shared" si="58"/>
        <v>0</v>
      </c>
      <c r="BP125" s="65">
        <f t="shared" si="59"/>
        <v>55.419637264711383</v>
      </c>
      <c r="BQ125" s="9">
        <f t="shared" si="60"/>
        <v>0</v>
      </c>
      <c r="BR125" s="9">
        <f t="shared" si="61"/>
        <v>0</v>
      </c>
      <c r="BS125" s="9">
        <f t="shared" si="62"/>
        <v>0</v>
      </c>
      <c r="BT125" s="67">
        <f t="shared" si="63"/>
        <v>0</v>
      </c>
      <c r="BU125" s="67">
        <f t="shared" si="64"/>
        <v>0</v>
      </c>
      <c r="BV125" s="67">
        <f t="shared" si="65"/>
        <v>0</v>
      </c>
      <c r="BW125" s="9">
        <f t="shared" si="66"/>
        <v>291.2</v>
      </c>
      <c r="BX125" s="9">
        <f t="shared" si="67"/>
        <v>400.40000000000003</v>
      </c>
      <c r="BY125" s="9">
        <f t="shared" si="68"/>
        <v>473.2</v>
      </c>
      <c r="BZ125" s="68">
        <f t="shared" si="69"/>
        <v>23.521809369951534</v>
      </c>
      <c r="CA125" s="68">
        <f t="shared" si="70"/>
        <v>32.342487883683361</v>
      </c>
      <c r="CB125" s="68">
        <f t="shared" si="71"/>
        <v>38.222940226171239</v>
      </c>
    </row>
    <row r="126" spans="1:80" ht="20.25" customHeight="1" x14ac:dyDescent="0.2">
      <c r="A126" s="85">
        <v>28000</v>
      </c>
      <c r="B126" s="86" t="s">
        <v>232</v>
      </c>
      <c r="C126" s="9" t="s">
        <v>916</v>
      </c>
      <c r="D126" s="9" t="s">
        <v>223</v>
      </c>
      <c r="E126" s="9">
        <v>6</v>
      </c>
      <c r="F126" s="9">
        <v>14.3</v>
      </c>
      <c r="G126" s="9">
        <v>13.1</v>
      </c>
      <c r="H126" s="9">
        <v>12</v>
      </c>
      <c r="I126" s="9">
        <v>45</v>
      </c>
      <c r="J126" s="34">
        <v>176.70400000000001</v>
      </c>
      <c r="K126" s="34">
        <v>334.89</v>
      </c>
      <c r="L126" s="33">
        <v>3.5</v>
      </c>
      <c r="M126" s="33" t="s">
        <v>1146</v>
      </c>
      <c r="N126" s="40" t="s">
        <v>1180</v>
      </c>
      <c r="O126" s="58">
        <v>9</v>
      </c>
      <c r="P126" s="41">
        <v>17</v>
      </c>
      <c r="Q126" s="41">
        <v>0.5</v>
      </c>
      <c r="R126" s="41">
        <v>0.44</v>
      </c>
      <c r="S126" s="41">
        <v>24</v>
      </c>
      <c r="T126" s="41">
        <v>80</v>
      </c>
      <c r="AB126" s="47"/>
      <c r="BA126" s="56" t="s">
        <v>1181</v>
      </c>
      <c r="BB126" s="57" t="s">
        <v>1303</v>
      </c>
      <c r="BC126" s="57">
        <v>2</v>
      </c>
      <c r="BD126" s="57">
        <v>96</v>
      </c>
      <c r="BE126" s="57">
        <v>192</v>
      </c>
      <c r="BF126" s="57">
        <v>3</v>
      </c>
      <c r="BG126" s="57">
        <v>0.8</v>
      </c>
      <c r="BH126" s="57">
        <v>1.1000000000000001</v>
      </c>
      <c r="BI126" s="57">
        <v>1.3</v>
      </c>
      <c r="BJ126" s="34">
        <f t="shared" si="54"/>
        <v>28.92</v>
      </c>
      <c r="BK126" s="9">
        <f t="shared" si="55"/>
        <v>17</v>
      </c>
      <c r="BL126" s="34">
        <f t="shared" si="56"/>
        <v>34.557414197724022</v>
      </c>
      <c r="BM126" s="34">
        <f>BL126*(附件!$C$49/(I126*附件!$C$48))</f>
        <v>1279.9042295453341</v>
      </c>
      <c r="BN126" s="34">
        <f t="shared" si="57"/>
        <v>44.256716097694813</v>
      </c>
      <c r="BO126" s="34">
        <f t="shared" si="58"/>
        <v>0</v>
      </c>
      <c r="BP126" s="65">
        <f t="shared" si="59"/>
        <v>44.256716097694813</v>
      </c>
      <c r="BQ126" s="9">
        <f t="shared" si="60"/>
        <v>0</v>
      </c>
      <c r="BR126" s="9">
        <f t="shared" si="61"/>
        <v>0</v>
      </c>
      <c r="BS126" s="9">
        <f t="shared" si="62"/>
        <v>0</v>
      </c>
      <c r="BT126" s="67">
        <f t="shared" si="63"/>
        <v>0</v>
      </c>
      <c r="BU126" s="67">
        <f t="shared" si="64"/>
        <v>0</v>
      </c>
      <c r="BV126" s="67">
        <f t="shared" si="65"/>
        <v>0</v>
      </c>
      <c r="BW126" s="9">
        <f t="shared" si="66"/>
        <v>307.20000000000005</v>
      </c>
      <c r="BX126" s="9">
        <f t="shared" si="67"/>
        <v>422.40000000000003</v>
      </c>
      <c r="BY126" s="9">
        <f t="shared" si="68"/>
        <v>499.20000000000005</v>
      </c>
      <c r="BZ126" s="68">
        <f t="shared" si="69"/>
        <v>23.450381679389317</v>
      </c>
      <c r="CA126" s="68">
        <f t="shared" si="70"/>
        <v>32.244274809160309</v>
      </c>
      <c r="CB126" s="68">
        <f t="shared" si="71"/>
        <v>38.10687022900764</v>
      </c>
    </row>
    <row r="127" spans="1:80" ht="20.25" customHeight="1" x14ac:dyDescent="0.2">
      <c r="A127" s="85">
        <v>38000</v>
      </c>
      <c r="B127" s="86" t="s">
        <v>865</v>
      </c>
      <c r="C127" s="9" t="s">
        <v>916</v>
      </c>
      <c r="D127" s="9" t="s">
        <v>223</v>
      </c>
      <c r="E127" s="9">
        <v>7</v>
      </c>
      <c r="F127" s="9">
        <v>14.47</v>
      </c>
      <c r="G127" s="9">
        <v>13.33</v>
      </c>
      <c r="H127" s="9">
        <v>12</v>
      </c>
      <c r="I127" s="9">
        <v>48</v>
      </c>
      <c r="J127" s="34">
        <v>167.44499999999999</v>
      </c>
      <c r="K127" s="34">
        <v>343.79199999999997</v>
      </c>
      <c r="L127" s="33">
        <v>4</v>
      </c>
      <c r="M127" s="33" t="s">
        <v>1152</v>
      </c>
      <c r="N127" s="40" t="s">
        <v>1180</v>
      </c>
      <c r="O127" s="58">
        <v>10</v>
      </c>
      <c r="P127" s="41">
        <v>20</v>
      </c>
      <c r="Q127" s="41">
        <v>0.48</v>
      </c>
      <c r="R127" s="41">
        <v>0.41</v>
      </c>
      <c r="S127" s="41">
        <v>24</v>
      </c>
      <c r="T127" s="41">
        <v>80</v>
      </c>
      <c r="AB127" s="47"/>
      <c r="BA127" s="56" t="s">
        <v>1225</v>
      </c>
      <c r="BB127" s="57" t="s">
        <v>1302</v>
      </c>
      <c r="BC127" s="57">
        <v>2</v>
      </c>
      <c r="BD127" s="57">
        <v>48</v>
      </c>
      <c r="BE127" s="57">
        <v>182</v>
      </c>
      <c r="BF127" s="57">
        <v>3</v>
      </c>
      <c r="BG127" s="57">
        <v>0.8</v>
      </c>
      <c r="BH127" s="57">
        <v>1.1000000000000001</v>
      </c>
      <c r="BI127" s="57">
        <v>1.3</v>
      </c>
      <c r="BJ127" s="34">
        <f t="shared" si="54"/>
        <v>29.426000000000005</v>
      </c>
      <c r="BK127" s="9">
        <f t="shared" si="55"/>
        <v>20</v>
      </c>
      <c r="BL127" s="34">
        <f t="shared" si="56"/>
        <v>43.630594682922727</v>
      </c>
      <c r="BM127" s="34">
        <f>BL127*(附件!$C$49/(I127*附件!$C$48))</f>
        <v>1514.9512042681506</v>
      </c>
      <c r="BN127" s="34">
        <f t="shared" si="57"/>
        <v>51.483422968400404</v>
      </c>
      <c r="BO127" s="34">
        <f t="shared" si="58"/>
        <v>0</v>
      </c>
      <c r="BP127" s="65">
        <f t="shared" si="59"/>
        <v>51.483422968400404</v>
      </c>
      <c r="BQ127" s="9">
        <f t="shared" si="60"/>
        <v>0</v>
      </c>
      <c r="BR127" s="9">
        <f t="shared" si="61"/>
        <v>0</v>
      </c>
      <c r="BS127" s="9">
        <f t="shared" si="62"/>
        <v>0</v>
      </c>
      <c r="BT127" s="67">
        <f t="shared" si="63"/>
        <v>0</v>
      </c>
      <c r="BU127" s="67">
        <f t="shared" si="64"/>
        <v>0</v>
      </c>
      <c r="BV127" s="67">
        <f t="shared" si="65"/>
        <v>0</v>
      </c>
      <c r="BW127" s="9">
        <f t="shared" si="66"/>
        <v>291.2</v>
      </c>
      <c r="BX127" s="9">
        <f t="shared" si="67"/>
        <v>400.40000000000003</v>
      </c>
      <c r="BY127" s="9">
        <f t="shared" si="68"/>
        <v>473.2</v>
      </c>
      <c r="BZ127" s="68">
        <f t="shared" si="69"/>
        <v>21.845461365341336</v>
      </c>
      <c r="CA127" s="68">
        <f t="shared" si="70"/>
        <v>30.037509377344339</v>
      </c>
      <c r="CB127" s="68">
        <f t="shared" si="71"/>
        <v>35.498874718679666</v>
      </c>
    </row>
    <row r="128" spans="1:80" ht="20.25" customHeight="1" x14ac:dyDescent="0.2">
      <c r="A128" s="85">
        <v>48000</v>
      </c>
      <c r="B128" s="86" t="s">
        <v>1174</v>
      </c>
      <c r="C128" s="9" t="s">
        <v>916</v>
      </c>
      <c r="D128" s="9" t="s">
        <v>223</v>
      </c>
      <c r="E128" s="9">
        <v>7</v>
      </c>
      <c r="F128" s="9">
        <v>15.71</v>
      </c>
      <c r="G128" s="9">
        <v>14.23</v>
      </c>
      <c r="H128" s="9">
        <v>12</v>
      </c>
      <c r="I128" s="9">
        <v>48</v>
      </c>
      <c r="J128" s="34">
        <v>176.70400000000001</v>
      </c>
      <c r="K128" s="34">
        <v>361.66699999999997</v>
      </c>
      <c r="L128" s="33">
        <v>3</v>
      </c>
      <c r="M128" s="33" t="s">
        <v>1151</v>
      </c>
      <c r="N128" s="40" t="s">
        <v>1175</v>
      </c>
      <c r="O128" s="58">
        <v>11</v>
      </c>
      <c r="P128" s="41">
        <v>18</v>
      </c>
      <c r="Q128" s="41">
        <v>0.4</v>
      </c>
      <c r="R128" s="41">
        <v>0.34</v>
      </c>
      <c r="S128" s="41">
        <v>36</v>
      </c>
      <c r="T128" s="41">
        <v>80</v>
      </c>
      <c r="AB128" s="48"/>
      <c r="BA128" s="56" t="s">
        <v>1176</v>
      </c>
      <c r="BB128" s="57" t="s">
        <v>1302</v>
      </c>
      <c r="BC128" s="57">
        <v>2</v>
      </c>
      <c r="BD128" s="57">
        <v>39</v>
      </c>
      <c r="BE128" s="57">
        <v>162</v>
      </c>
      <c r="BF128" s="57">
        <v>3</v>
      </c>
      <c r="BG128" s="57">
        <v>0.8</v>
      </c>
      <c r="BH128" s="57">
        <v>1.1000000000000001</v>
      </c>
      <c r="BI128" s="57">
        <v>1.3</v>
      </c>
      <c r="BJ128" s="34">
        <f t="shared" si="54"/>
        <v>31.406000000000006</v>
      </c>
      <c r="BK128" s="9">
        <f t="shared" si="55"/>
        <v>18</v>
      </c>
      <c r="BL128" s="34">
        <f t="shared" si="56"/>
        <v>57.994153147605815</v>
      </c>
      <c r="BM128" s="34">
        <f>BL128*(附件!$C$49/(I128*附件!$C$48))</f>
        <v>2013.6858731807579</v>
      </c>
      <c r="BN128" s="34">
        <f t="shared" si="57"/>
        <v>64.117871527120855</v>
      </c>
      <c r="BO128" s="34">
        <f t="shared" si="58"/>
        <v>0</v>
      </c>
      <c r="BP128" s="65">
        <f t="shared" si="59"/>
        <v>64.117871527120855</v>
      </c>
      <c r="BQ128" s="9">
        <f t="shared" si="60"/>
        <v>0</v>
      </c>
      <c r="BR128" s="9">
        <f t="shared" si="61"/>
        <v>0</v>
      </c>
      <c r="BS128" s="9">
        <f t="shared" si="62"/>
        <v>0</v>
      </c>
      <c r="BT128" s="67">
        <f t="shared" si="63"/>
        <v>0</v>
      </c>
      <c r="BU128" s="67">
        <f t="shared" si="64"/>
        <v>0</v>
      </c>
      <c r="BV128" s="67">
        <f t="shared" si="65"/>
        <v>0</v>
      </c>
      <c r="BW128" s="9">
        <f t="shared" si="66"/>
        <v>259.2</v>
      </c>
      <c r="BX128" s="9">
        <f t="shared" si="67"/>
        <v>356.40000000000003</v>
      </c>
      <c r="BY128" s="9">
        <f t="shared" si="68"/>
        <v>421.2</v>
      </c>
      <c r="BZ128" s="68">
        <f t="shared" si="69"/>
        <v>18.215038650737878</v>
      </c>
      <c r="CA128" s="68">
        <f t="shared" si="70"/>
        <v>25.045678144764583</v>
      </c>
      <c r="CB128" s="68">
        <f t="shared" si="71"/>
        <v>29.59943780744905</v>
      </c>
    </row>
    <row r="129" spans="1:80" ht="20.25" customHeight="1" x14ac:dyDescent="0.2">
      <c r="A129" s="85">
        <v>47000</v>
      </c>
      <c r="B129" s="86" t="s">
        <v>197</v>
      </c>
      <c r="C129" s="9" t="s">
        <v>916</v>
      </c>
      <c r="D129" s="9" t="s">
        <v>196</v>
      </c>
      <c r="E129" s="9">
        <v>6</v>
      </c>
      <c r="F129" s="9">
        <v>11.71</v>
      </c>
      <c r="G129" s="9">
        <v>10.63</v>
      </c>
      <c r="H129" s="9">
        <v>12</v>
      </c>
      <c r="I129" s="9">
        <v>50</v>
      </c>
      <c r="J129" s="34">
        <v>194.93600000000001</v>
      </c>
      <c r="K129" s="34">
        <v>369.92599999999999</v>
      </c>
      <c r="L129" s="33">
        <v>8.5</v>
      </c>
      <c r="M129" s="33" t="s">
        <v>1151</v>
      </c>
      <c r="N129" s="40" t="s">
        <v>1188</v>
      </c>
      <c r="O129" s="58">
        <v>17</v>
      </c>
      <c r="P129" s="41">
        <v>29</v>
      </c>
      <c r="Q129" s="41">
        <v>0.64</v>
      </c>
      <c r="R129" s="41">
        <v>0.56999999999999995</v>
      </c>
      <c r="S129" s="41">
        <v>36</v>
      </c>
      <c r="T129" s="41">
        <v>60</v>
      </c>
      <c r="U129" s="45" t="s">
        <v>1189</v>
      </c>
      <c r="V129" s="46">
        <v>11</v>
      </c>
      <c r="W129" s="46">
        <v>17</v>
      </c>
      <c r="X129" s="46">
        <v>0.43</v>
      </c>
      <c r="Y129" s="46">
        <v>0.38</v>
      </c>
      <c r="Z129" s="46">
        <v>36</v>
      </c>
      <c r="AA129" s="46">
        <v>80</v>
      </c>
      <c r="AB129" s="47"/>
      <c r="BJ129" s="34">
        <f t="shared" si="54"/>
        <v>23.486000000000004</v>
      </c>
      <c r="BK129" s="9">
        <f t="shared" si="55"/>
        <v>46</v>
      </c>
      <c r="BL129" s="34">
        <f t="shared" si="56"/>
        <v>104.73992766326862</v>
      </c>
      <c r="BM129" s="34">
        <f>BL129*(附件!$C$49/(I129*附件!$C$48))</f>
        <v>3491.3309221089539</v>
      </c>
      <c r="BN129" s="34">
        <f t="shared" si="57"/>
        <v>148.65583420373642</v>
      </c>
      <c r="BO129" s="34">
        <f t="shared" si="58"/>
        <v>328.44129088513205</v>
      </c>
      <c r="BP129" s="65">
        <f t="shared" si="59"/>
        <v>477.09712508886844</v>
      </c>
      <c r="BQ129" s="9">
        <f t="shared" si="60"/>
        <v>0</v>
      </c>
      <c r="BR129" s="9">
        <f t="shared" si="61"/>
        <v>0</v>
      </c>
      <c r="BS129" s="9">
        <f t="shared" si="62"/>
        <v>0</v>
      </c>
      <c r="BT129" s="67">
        <f t="shared" si="63"/>
        <v>0</v>
      </c>
      <c r="BU129" s="67">
        <f t="shared" si="64"/>
        <v>0</v>
      </c>
      <c r="BV129" s="67">
        <f t="shared" si="65"/>
        <v>0</v>
      </c>
      <c r="BW129" s="9">
        <f t="shared" si="66"/>
        <v>0</v>
      </c>
      <c r="BX129" s="9">
        <f t="shared" si="67"/>
        <v>0</v>
      </c>
      <c r="BY129" s="9">
        <f t="shared" si="68"/>
        <v>0</v>
      </c>
      <c r="BZ129" s="68">
        <f t="shared" si="69"/>
        <v>0</v>
      </c>
      <c r="CA129" s="68">
        <f t="shared" si="70"/>
        <v>0</v>
      </c>
      <c r="CB129" s="68">
        <f t="shared" si="71"/>
        <v>0</v>
      </c>
    </row>
    <row r="130" spans="1:80" ht="20.25" customHeight="1" x14ac:dyDescent="0.2">
      <c r="A130" s="85">
        <v>17000</v>
      </c>
      <c r="B130" s="86" t="s">
        <v>204</v>
      </c>
      <c r="C130" s="9" t="s">
        <v>916</v>
      </c>
      <c r="D130" s="9" t="s">
        <v>196</v>
      </c>
      <c r="E130" s="9">
        <v>7</v>
      </c>
      <c r="F130" s="9">
        <v>12.64</v>
      </c>
      <c r="G130" s="9">
        <v>11.69</v>
      </c>
      <c r="H130" s="9">
        <v>12</v>
      </c>
      <c r="I130" s="9">
        <v>45</v>
      </c>
      <c r="J130" s="34">
        <v>204.90899999999999</v>
      </c>
      <c r="K130" s="34">
        <v>419.267</v>
      </c>
      <c r="L130" s="33">
        <v>9</v>
      </c>
      <c r="M130" s="33" t="s">
        <v>1147</v>
      </c>
      <c r="N130" s="40" t="s">
        <v>1195</v>
      </c>
      <c r="O130" s="58">
        <v>22</v>
      </c>
      <c r="P130" s="41">
        <v>38</v>
      </c>
      <c r="Q130" s="41">
        <v>0.79</v>
      </c>
      <c r="R130" s="41">
        <v>0.68</v>
      </c>
      <c r="S130" s="41">
        <v>30</v>
      </c>
      <c r="T130" s="41">
        <v>180</v>
      </c>
      <c r="BJ130" s="34">
        <f t="shared" si="54"/>
        <v>25.818000000000001</v>
      </c>
      <c r="BK130" s="9">
        <f t="shared" si="55"/>
        <v>38</v>
      </c>
      <c r="BL130" s="34">
        <f t="shared" si="56"/>
        <v>55.882352941176464</v>
      </c>
      <c r="BM130" s="34">
        <f>BL130*(附件!$C$49/(I130*附件!$C$48))</f>
        <v>2069.7167755991281</v>
      </c>
      <c r="BN130" s="34">
        <f t="shared" si="57"/>
        <v>80.165650925676971</v>
      </c>
      <c r="BO130" s="34">
        <f t="shared" si="58"/>
        <v>177.05019466202978</v>
      </c>
      <c r="BP130" s="65">
        <f t="shared" si="59"/>
        <v>257.21584558770678</v>
      </c>
      <c r="BQ130" s="9">
        <f t="shared" si="60"/>
        <v>0</v>
      </c>
      <c r="BR130" s="9">
        <f t="shared" si="61"/>
        <v>0</v>
      </c>
      <c r="BS130" s="9">
        <f t="shared" si="62"/>
        <v>0</v>
      </c>
      <c r="BT130" s="67">
        <f t="shared" si="63"/>
        <v>0</v>
      </c>
      <c r="BU130" s="67">
        <f t="shared" si="64"/>
        <v>0</v>
      </c>
      <c r="BV130" s="67">
        <f t="shared" si="65"/>
        <v>0</v>
      </c>
      <c r="BW130" s="9">
        <f t="shared" si="66"/>
        <v>0</v>
      </c>
      <c r="BX130" s="9">
        <f t="shared" si="67"/>
        <v>0</v>
      </c>
      <c r="BY130" s="9">
        <f t="shared" si="68"/>
        <v>0</v>
      </c>
      <c r="BZ130" s="68">
        <f t="shared" si="69"/>
        <v>0</v>
      </c>
      <c r="CA130" s="68">
        <f t="shared" si="70"/>
        <v>0</v>
      </c>
      <c r="CB130" s="68">
        <f t="shared" si="71"/>
        <v>0</v>
      </c>
    </row>
    <row r="131" spans="1:80" ht="20.25" customHeight="1" x14ac:dyDescent="0.2">
      <c r="A131" s="85">
        <v>37000</v>
      </c>
      <c r="B131" s="86" t="s">
        <v>230</v>
      </c>
      <c r="C131" s="9" t="s">
        <v>916</v>
      </c>
      <c r="D131" s="9" t="s">
        <v>196</v>
      </c>
      <c r="E131" s="9">
        <v>7</v>
      </c>
      <c r="F131" s="9">
        <v>11.64</v>
      </c>
      <c r="G131" s="9">
        <v>10.76</v>
      </c>
      <c r="H131" s="9">
        <v>12</v>
      </c>
      <c r="I131" s="9">
        <v>48</v>
      </c>
      <c r="J131" s="34">
        <v>184.96299999999999</v>
      </c>
      <c r="K131" s="34">
        <v>379.423</v>
      </c>
      <c r="L131" s="33">
        <v>8</v>
      </c>
      <c r="M131" s="33" t="s">
        <v>1152</v>
      </c>
      <c r="N131" s="40" t="s">
        <v>1180</v>
      </c>
      <c r="O131" s="58">
        <v>10</v>
      </c>
      <c r="P131" s="41">
        <v>20</v>
      </c>
      <c r="Q131" s="41">
        <v>0.48</v>
      </c>
      <c r="R131" s="41">
        <v>0.41</v>
      </c>
      <c r="S131" s="41">
        <v>24</v>
      </c>
      <c r="T131" s="41">
        <v>80</v>
      </c>
      <c r="BJ131" s="34">
        <f t="shared" ref="BJ131:BJ149" si="72">2.2*G131+0.1</f>
        <v>23.772000000000002</v>
      </c>
      <c r="BK131" s="9">
        <f t="shared" ref="BK131:BK149" si="73">P131+W131+AD131</f>
        <v>20</v>
      </c>
      <c r="BL131" s="34">
        <f t="shared" ref="BL131:BL149" si="74">(IFERROR(P131/R131*(S131/30)^0.5,0)+IFERROR(W131/Y131*(Z131/30)^0.5,0)+IFERROR(AD131/AF131*(AG131/30)^0.5,0))</f>
        <v>43.630594682922727</v>
      </c>
      <c r="BM131" s="34">
        <f>BL131*(附件!$C$49/(I131*附件!$C$48))</f>
        <v>1514.9512042681506</v>
      </c>
      <c r="BN131" s="34">
        <f t="shared" ref="BN131:BN149" si="75">BM131/BJ131</f>
        <v>63.728386516412186</v>
      </c>
      <c r="BO131" s="34">
        <f t="shared" ref="BO131:BO149" si="76">IF(OR(D131="战斗机",ISNUMBER(FIND("飞龙T0",B131))),BM131/G131,0)</f>
        <v>140.79472158625936</v>
      </c>
      <c r="BP131" s="65">
        <f t="shared" ref="BP131:BP149" si="77">BN131+BO131</f>
        <v>204.52310810267153</v>
      </c>
      <c r="BQ131" s="9">
        <f t="shared" ref="BQ131:BQ149" si="78">AJ131*AL131*AO131+AS131*AU131*AX131</f>
        <v>0</v>
      </c>
      <c r="BR131" s="9">
        <f t="shared" ref="BR131:BR149" si="79">AJ131*AL131*AP131+AS131*AU131*AY131</f>
        <v>0</v>
      </c>
      <c r="BS131" s="9">
        <f t="shared" ref="BS131:BS149" si="80">AJ131*AL131*AQ131+AS131*AU131*AZ131</f>
        <v>0</v>
      </c>
      <c r="BT131" s="67">
        <f t="shared" ref="BT131:BT149" si="81">BQ131/G131</f>
        <v>0</v>
      </c>
      <c r="BU131" s="67">
        <f t="shared" ref="BU131:BU149" si="82">BR131/G131</f>
        <v>0</v>
      </c>
      <c r="BV131" s="67">
        <f t="shared" ref="BV131:BV149" si="83">BS131/G131</f>
        <v>0</v>
      </c>
      <c r="BW131" s="9">
        <f t="shared" ref="BW131:BW149" si="84">$BC131*$BE131*BG131</f>
        <v>0</v>
      </c>
      <c r="BX131" s="9">
        <f t="shared" ref="BX131:BX149" si="85">$BC131*$BE131*BH131</f>
        <v>0</v>
      </c>
      <c r="BY131" s="9">
        <f t="shared" ref="BY131:BY149" si="86">$BC131*$BE131*BI131</f>
        <v>0</v>
      </c>
      <c r="BZ131" s="68">
        <f t="shared" ref="BZ131:BZ149" si="87">BW131/$G131</f>
        <v>0</v>
      </c>
      <c r="CA131" s="68">
        <f t="shared" ref="CA131:CA149" si="88">BX131/$G131</f>
        <v>0</v>
      </c>
      <c r="CB131" s="68">
        <f t="shared" ref="CB131:CB149" si="89">BY131/$G131</f>
        <v>0</v>
      </c>
    </row>
    <row r="132" spans="1:80" ht="20.25" customHeight="1" x14ac:dyDescent="0.2">
      <c r="A132" s="85">
        <v>17060</v>
      </c>
      <c r="B132" s="86" t="s">
        <v>203</v>
      </c>
      <c r="C132" s="9" t="s">
        <v>923</v>
      </c>
      <c r="D132" s="9" t="s">
        <v>196</v>
      </c>
      <c r="E132" s="9">
        <v>13</v>
      </c>
      <c r="F132" s="9">
        <v>11.11</v>
      </c>
      <c r="G132" s="9">
        <v>9.44</v>
      </c>
      <c r="H132" s="9">
        <v>45</v>
      </c>
      <c r="I132" s="9">
        <v>45</v>
      </c>
      <c r="J132" s="34">
        <v>224.68799999999999</v>
      </c>
      <c r="K132" s="34">
        <v>663.90099999999995</v>
      </c>
      <c r="L132" s="33">
        <v>10</v>
      </c>
      <c r="M132" s="33" t="s">
        <v>1147</v>
      </c>
      <c r="N132" s="40" t="s">
        <v>1195</v>
      </c>
      <c r="O132" s="58">
        <v>31</v>
      </c>
      <c r="P132" s="41">
        <v>81</v>
      </c>
      <c r="Q132" s="41">
        <v>0.76</v>
      </c>
      <c r="R132" s="41">
        <v>0.6</v>
      </c>
      <c r="S132" s="41">
        <v>30</v>
      </c>
      <c r="T132" s="41">
        <v>180</v>
      </c>
      <c r="BJ132" s="34">
        <f t="shared" si="72"/>
        <v>20.868000000000002</v>
      </c>
      <c r="BK132" s="9">
        <f t="shared" si="73"/>
        <v>81</v>
      </c>
      <c r="BL132" s="34">
        <f t="shared" si="74"/>
        <v>135</v>
      </c>
      <c r="BM132" s="34">
        <f>BL132*(附件!$C$49/(I132*附件!$C$48))</f>
        <v>5000</v>
      </c>
      <c r="BN132" s="34">
        <f t="shared" si="75"/>
        <v>239.60130343109063</v>
      </c>
      <c r="BO132" s="34">
        <f t="shared" si="76"/>
        <v>529.66101694915255</v>
      </c>
      <c r="BP132" s="65">
        <f t="shared" si="77"/>
        <v>769.26232038024318</v>
      </c>
      <c r="BQ132" s="9">
        <f t="shared" si="78"/>
        <v>0</v>
      </c>
      <c r="BR132" s="9">
        <f t="shared" si="79"/>
        <v>0</v>
      </c>
      <c r="BS132" s="9">
        <f t="shared" si="80"/>
        <v>0</v>
      </c>
      <c r="BT132" s="67">
        <f t="shared" si="81"/>
        <v>0</v>
      </c>
      <c r="BU132" s="67">
        <f t="shared" si="82"/>
        <v>0</v>
      </c>
      <c r="BV132" s="67">
        <f t="shared" si="83"/>
        <v>0</v>
      </c>
      <c r="BW132" s="9">
        <f t="shared" si="84"/>
        <v>0</v>
      </c>
      <c r="BX132" s="9">
        <f t="shared" si="85"/>
        <v>0</v>
      </c>
      <c r="BY132" s="9">
        <f t="shared" si="86"/>
        <v>0</v>
      </c>
      <c r="BZ132" s="68">
        <f t="shared" si="87"/>
        <v>0</v>
      </c>
      <c r="CA132" s="68">
        <f t="shared" si="88"/>
        <v>0</v>
      </c>
      <c r="CB132" s="68">
        <f t="shared" si="89"/>
        <v>0</v>
      </c>
    </row>
    <row r="133" spans="1:80" ht="20.25" customHeight="1" x14ac:dyDescent="0.2">
      <c r="A133" s="85">
        <v>17060</v>
      </c>
      <c r="B133" s="86" t="s">
        <v>1208</v>
      </c>
      <c r="C133" s="9" t="s">
        <v>923</v>
      </c>
      <c r="D133" s="9" t="s">
        <v>196</v>
      </c>
      <c r="E133" s="9">
        <v>13</v>
      </c>
      <c r="F133" s="9">
        <v>11.11</v>
      </c>
      <c r="G133" s="9">
        <v>9.44</v>
      </c>
      <c r="H133" s="9">
        <v>45</v>
      </c>
      <c r="I133" s="9">
        <v>45</v>
      </c>
      <c r="J133" s="34">
        <v>224.68799999999999</v>
      </c>
      <c r="K133" s="34">
        <v>562.83900000000006</v>
      </c>
      <c r="L133" s="33">
        <v>10</v>
      </c>
      <c r="M133" s="33" t="s">
        <v>1147</v>
      </c>
      <c r="N133" s="40" t="s">
        <v>1195</v>
      </c>
      <c r="O133" s="58">
        <v>31</v>
      </c>
      <c r="P133" s="41">
        <v>69</v>
      </c>
      <c r="Q133" s="41">
        <v>0.76</v>
      </c>
      <c r="R133" s="41">
        <v>0.6</v>
      </c>
      <c r="S133" s="41">
        <v>30</v>
      </c>
      <c r="T133" s="41">
        <v>180</v>
      </c>
      <c r="BJ133" s="34">
        <f t="shared" si="72"/>
        <v>20.868000000000002</v>
      </c>
      <c r="BK133" s="9">
        <f t="shared" si="73"/>
        <v>69</v>
      </c>
      <c r="BL133" s="34">
        <f t="shared" si="74"/>
        <v>115</v>
      </c>
      <c r="BM133" s="34">
        <f>BL133*(附件!$C$49/(I133*附件!$C$48))</f>
        <v>4259.2592592592591</v>
      </c>
      <c r="BN133" s="34">
        <f t="shared" si="75"/>
        <v>204.10481403389201</v>
      </c>
      <c r="BO133" s="34">
        <f t="shared" si="76"/>
        <v>451.19271814187067</v>
      </c>
      <c r="BP133" s="65">
        <f t="shared" si="77"/>
        <v>655.29753217576263</v>
      </c>
      <c r="BQ133" s="9">
        <f t="shared" si="78"/>
        <v>0</v>
      </c>
      <c r="BR133" s="9">
        <f t="shared" si="79"/>
        <v>0</v>
      </c>
      <c r="BS133" s="9">
        <f t="shared" si="80"/>
        <v>0</v>
      </c>
      <c r="BT133" s="67">
        <f t="shared" si="81"/>
        <v>0</v>
      </c>
      <c r="BU133" s="67">
        <f t="shared" si="82"/>
        <v>0</v>
      </c>
      <c r="BV133" s="67">
        <f t="shared" si="83"/>
        <v>0</v>
      </c>
      <c r="BW133" s="9">
        <f t="shared" si="84"/>
        <v>0</v>
      </c>
      <c r="BX133" s="9">
        <f t="shared" si="85"/>
        <v>0</v>
      </c>
      <c r="BY133" s="9">
        <f t="shared" si="86"/>
        <v>0</v>
      </c>
      <c r="BZ133" s="68">
        <f t="shared" si="87"/>
        <v>0</v>
      </c>
      <c r="CA133" s="68">
        <f t="shared" si="88"/>
        <v>0</v>
      </c>
      <c r="CB133" s="68">
        <f t="shared" si="89"/>
        <v>0</v>
      </c>
    </row>
    <row r="134" spans="1:80" ht="20.25" customHeight="1" x14ac:dyDescent="0.2">
      <c r="A134" s="85">
        <v>47080</v>
      </c>
      <c r="B134" s="86" t="s">
        <v>1209</v>
      </c>
      <c r="C134" s="9" t="s">
        <v>921</v>
      </c>
      <c r="D134" s="9" t="s">
        <v>196</v>
      </c>
      <c r="E134" s="9">
        <v>11</v>
      </c>
      <c r="F134" s="9">
        <v>13.43</v>
      </c>
      <c r="G134" s="9">
        <v>11.37</v>
      </c>
      <c r="H134" s="9">
        <v>25</v>
      </c>
      <c r="I134" s="9">
        <v>51</v>
      </c>
      <c r="J134" s="34">
        <v>213.88200000000001</v>
      </c>
      <c r="K134" s="34">
        <v>568.24199999999996</v>
      </c>
      <c r="L134" s="33">
        <v>10</v>
      </c>
      <c r="M134" s="33" t="s">
        <v>1151</v>
      </c>
      <c r="N134" s="40" t="s">
        <v>1188</v>
      </c>
      <c r="O134" s="58">
        <v>20</v>
      </c>
      <c r="P134" s="41">
        <v>43</v>
      </c>
      <c r="Q134" s="41">
        <v>0.61</v>
      </c>
      <c r="R134" s="41">
        <v>0.5</v>
      </c>
      <c r="S134" s="41">
        <v>36</v>
      </c>
      <c r="T134" s="41">
        <v>60</v>
      </c>
      <c r="U134" s="45" t="s">
        <v>1189</v>
      </c>
      <c r="V134" s="46">
        <v>13</v>
      </c>
      <c r="W134" s="46">
        <v>25</v>
      </c>
      <c r="X134" s="46">
        <v>0.4</v>
      </c>
      <c r="Y134" s="46">
        <v>0.3</v>
      </c>
      <c r="Z134" s="46">
        <v>36</v>
      </c>
      <c r="AA134" s="46">
        <v>80</v>
      </c>
      <c r="AB134" s="47" t="s">
        <v>1210</v>
      </c>
      <c r="AC134" s="41">
        <v>30</v>
      </c>
      <c r="AD134" s="41">
        <v>62</v>
      </c>
      <c r="AE134" s="41">
        <v>0.97</v>
      </c>
      <c r="AF134" s="41">
        <v>0.82</v>
      </c>
      <c r="AG134" s="41">
        <v>36</v>
      </c>
      <c r="AH134" s="41">
        <v>80</v>
      </c>
      <c r="BJ134" s="34">
        <f t="shared" si="72"/>
        <v>25.114000000000001</v>
      </c>
      <c r="BK134" s="9">
        <f t="shared" si="73"/>
        <v>130</v>
      </c>
      <c r="BL134" s="34">
        <f t="shared" si="74"/>
        <v>268.32171077261211</v>
      </c>
      <c r="BM134" s="34">
        <f>BL134*(附件!$C$49/(I134*附件!$C$48))</f>
        <v>8768.6833585820968</v>
      </c>
      <c r="BN134" s="34">
        <f t="shared" si="75"/>
        <v>349.15518669196848</v>
      </c>
      <c r="BO134" s="34">
        <f t="shared" si="76"/>
        <v>771.21225669147736</v>
      </c>
      <c r="BP134" s="65">
        <f t="shared" si="77"/>
        <v>1120.3674433834458</v>
      </c>
      <c r="BQ134" s="9">
        <f t="shared" si="78"/>
        <v>0</v>
      </c>
      <c r="BR134" s="9">
        <f t="shared" si="79"/>
        <v>0</v>
      </c>
      <c r="BS134" s="9">
        <f t="shared" si="80"/>
        <v>0</v>
      </c>
      <c r="BT134" s="67">
        <f t="shared" si="81"/>
        <v>0</v>
      </c>
      <c r="BU134" s="67">
        <f t="shared" si="82"/>
        <v>0</v>
      </c>
      <c r="BV134" s="67">
        <f t="shared" si="83"/>
        <v>0</v>
      </c>
      <c r="BW134" s="9">
        <f t="shared" si="84"/>
        <v>0</v>
      </c>
      <c r="BX134" s="9">
        <f t="shared" si="85"/>
        <v>0</v>
      </c>
      <c r="BY134" s="9">
        <f t="shared" si="86"/>
        <v>0</v>
      </c>
      <c r="BZ134" s="68">
        <f t="shared" si="87"/>
        <v>0</v>
      </c>
      <c r="CA134" s="68">
        <f t="shared" si="88"/>
        <v>0</v>
      </c>
      <c r="CB134" s="68">
        <f t="shared" si="89"/>
        <v>0</v>
      </c>
    </row>
    <row r="135" spans="1:80" ht="20.25" customHeight="1" x14ac:dyDescent="0.2">
      <c r="A135" s="85">
        <v>47080</v>
      </c>
      <c r="B135" s="86" t="s">
        <v>1211</v>
      </c>
      <c r="C135" s="9" t="s">
        <v>921</v>
      </c>
      <c r="D135" s="9" t="s">
        <v>196</v>
      </c>
      <c r="E135" s="9">
        <v>11</v>
      </c>
      <c r="F135" s="9">
        <v>13.43</v>
      </c>
      <c r="G135" s="9">
        <v>11.37</v>
      </c>
      <c r="H135" s="9">
        <v>25</v>
      </c>
      <c r="I135" s="9">
        <v>51</v>
      </c>
      <c r="J135" s="34">
        <v>213.88200000000001</v>
      </c>
      <c r="K135" s="34">
        <v>535.82399999999996</v>
      </c>
      <c r="L135" s="33">
        <v>10</v>
      </c>
      <c r="M135" s="33" t="s">
        <v>1151</v>
      </c>
      <c r="N135" s="40" t="s">
        <v>1188</v>
      </c>
      <c r="O135" s="58">
        <v>20</v>
      </c>
      <c r="P135" s="41">
        <v>41</v>
      </c>
      <c r="Q135" s="41">
        <v>0.61</v>
      </c>
      <c r="R135" s="41">
        <v>0.5</v>
      </c>
      <c r="S135" s="41">
        <v>36</v>
      </c>
      <c r="T135" s="41">
        <v>60</v>
      </c>
      <c r="U135" s="45" t="s">
        <v>1189</v>
      </c>
      <c r="V135" s="46">
        <v>13</v>
      </c>
      <c r="W135" s="46">
        <v>24</v>
      </c>
      <c r="X135" s="46">
        <v>0.4</v>
      </c>
      <c r="Y135" s="46">
        <v>0.3</v>
      </c>
      <c r="Z135" s="46">
        <v>36</v>
      </c>
      <c r="AA135" s="46">
        <v>80</v>
      </c>
      <c r="AB135" s="63" t="s">
        <v>1210</v>
      </c>
      <c r="AC135" s="41">
        <v>30</v>
      </c>
      <c r="AD135" s="41">
        <v>60</v>
      </c>
      <c r="AE135" s="41">
        <v>0.97</v>
      </c>
      <c r="AF135" s="41">
        <v>0.82</v>
      </c>
      <c r="AG135" s="41">
        <v>36</v>
      </c>
      <c r="AH135" s="41">
        <v>80</v>
      </c>
      <c r="BJ135" s="34">
        <f t="shared" si="72"/>
        <v>25.114000000000001</v>
      </c>
      <c r="BK135" s="9">
        <f t="shared" si="73"/>
        <v>125</v>
      </c>
      <c r="BL135" s="34">
        <f t="shared" si="74"/>
        <v>257.61662924218592</v>
      </c>
      <c r="BM135" s="34">
        <f>BL135*(附件!$C$49/(I135*附件!$C$48))</f>
        <v>8418.8440928818945</v>
      </c>
      <c r="BN135" s="34">
        <f t="shared" si="75"/>
        <v>335.2251370901447</v>
      </c>
      <c r="BO135" s="34">
        <f t="shared" si="76"/>
        <v>740.44363173983243</v>
      </c>
      <c r="BP135" s="65">
        <f t="shared" si="77"/>
        <v>1075.6687688299771</v>
      </c>
      <c r="BQ135" s="9">
        <f t="shared" si="78"/>
        <v>0</v>
      </c>
      <c r="BR135" s="9">
        <f t="shared" si="79"/>
        <v>0</v>
      </c>
      <c r="BS135" s="9">
        <f t="shared" si="80"/>
        <v>0</v>
      </c>
      <c r="BT135" s="67">
        <f t="shared" si="81"/>
        <v>0</v>
      </c>
      <c r="BU135" s="67">
        <f t="shared" si="82"/>
        <v>0</v>
      </c>
      <c r="BV135" s="67">
        <f t="shared" si="83"/>
        <v>0</v>
      </c>
      <c r="BW135" s="9">
        <f t="shared" si="84"/>
        <v>0</v>
      </c>
      <c r="BX135" s="9">
        <f t="shared" si="85"/>
        <v>0</v>
      </c>
      <c r="BY135" s="9">
        <f t="shared" si="86"/>
        <v>0</v>
      </c>
      <c r="BZ135" s="68">
        <f t="shared" si="87"/>
        <v>0</v>
      </c>
      <c r="CA135" s="68">
        <f t="shared" si="88"/>
        <v>0</v>
      </c>
      <c r="CB135" s="68">
        <f t="shared" si="89"/>
        <v>0</v>
      </c>
    </row>
    <row r="136" spans="1:80" ht="20.25" customHeight="1" x14ac:dyDescent="0.2">
      <c r="A136" s="85">
        <v>47100</v>
      </c>
      <c r="B136" s="86" t="s">
        <v>215</v>
      </c>
      <c r="C136" s="9" t="s">
        <v>916</v>
      </c>
      <c r="D136" s="9" t="s">
        <v>196</v>
      </c>
      <c r="E136" s="9">
        <v>6</v>
      </c>
      <c r="F136" s="9">
        <v>11.44</v>
      </c>
      <c r="G136" s="9">
        <v>10.44</v>
      </c>
      <c r="H136" s="9">
        <v>12</v>
      </c>
      <c r="I136" s="9">
        <v>50</v>
      </c>
      <c r="J136" s="34">
        <v>194.93600000000001</v>
      </c>
      <c r="K136" s="34">
        <v>369.92599999999999</v>
      </c>
      <c r="L136" s="33">
        <v>9</v>
      </c>
      <c r="M136" s="33" t="s">
        <v>1151</v>
      </c>
      <c r="N136" s="40" t="s">
        <v>1210</v>
      </c>
      <c r="O136" s="58">
        <v>20</v>
      </c>
      <c r="P136" s="41">
        <v>38</v>
      </c>
      <c r="Q136" s="41">
        <v>1.06</v>
      </c>
      <c r="R136" s="41">
        <v>0.95</v>
      </c>
      <c r="S136" s="41">
        <v>36</v>
      </c>
      <c r="T136" s="41">
        <v>80</v>
      </c>
      <c r="U136" s="45" t="s">
        <v>1213</v>
      </c>
      <c r="V136" s="46">
        <v>12</v>
      </c>
      <c r="W136" s="46">
        <v>20</v>
      </c>
      <c r="X136" s="46">
        <v>0.65</v>
      </c>
      <c r="Y136" s="46">
        <v>0.56999999999999995</v>
      </c>
      <c r="Z136" s="46">
        <v>36</v>
      </c>
      <c r="AA136" s="46">
        <v>80</v>
      </c>
      <c r="AB136" s="47"/>
      <c r="BJ136" s="34">
        <f t="shared" si="72"/>
        <v>23.068000000000001</v>
      </c>
      <c r="BK136" s="9">
        <f t="shared" si="73"/>
        <v>58</v>
      </c>
      <c r="BL136" s="34">
        <f t="shared" si="74"/>
        <v>82.25447530253021</v>
      </c>
      <c r="BM136" s="34">
        <f>BL136*(附件!$C$49/(I136*附件!$C$48))</f>
        <v>2741.8158434176739</v>
      </c>
      <c r="BN136" s="34">
        <f t="shared" si="75"/>
        <v>118.85797829970842</v>
      </c>
      <c r="BO136" s="34">
        <f t="shared" si="76"/>
        <v>262.62603864153965</v>
      </c>
      <c r="BP136" s="65">
        <f t="shared" si="77"/>
        <v>381.48401694124806</v>
      </c>
      <c r="BQ136" s="9">
        <f t="shared" si="78"/>
        <v>0</v>
      </c>
      <c r="BR136" s="9">
        <f t="shared" si="79"/>
        <v>0</v>
      </c>
      <c r="BS136" s="9">
        <f t="shared" si="80"/>
        <v>0</v>
      </c>
      <c r="BT136" s="67">
        <f t="shared" si="81"/>
        <v>0</v>
      </c>
      <c r="BU136" s="67">
        <f t="shared" si="82"/>
        <v>0</v>
      </c>
      <c r="BV136" s="67">
        <f t="shared" si="83"/>
        <v>0</v>
      </c>
      <c r="BW136" s="9">
        <f t="shared" si="84"/>
        <v>0</v>
      </c>
      <c r="BX136" s="9">
        <f t="shared" si="85"/>
        <v>0</v>
      </c>
      <c r="BY136" s="9">
        <f t="shared" si="86"/>
        <v>0</v>
      </c>
      <c r="BZ136" s="68">
        <f t="shared" si="87"/>
        <v>0</v>
      </c>
      <c r="CA136" s="68">
        <f t="shared" si="88"/>
        <v>0</v>
      </c>
      <c r="CB136" s="68">
        <f t="shared" si="89"/>
        <v>0</v>
      </c>
    </row>
    <row r="137" spans="1:80" ht="20.25" customHeight="1" x14ac:dyDescent="0.2">
      <c r="A137" s="85">
        <v>27260</v>
      </c>
      <c r="B137" s="86" t="s">
        <v>1214</v>
      </c>
      <c r="C137" s="9" t="s">
        <v>916</v>
      </c>
      <c r="D137" s="9" t="s">
        <v>196</v>
      </c>
      <c r="E137" s="9">
        <v>7</v>
      </c>
      <c r="F137" s="9">
        <v>11.43</v>
      </c>
      <c r="G137" s="9">
        <v>10.51</v>
      </c>
      <c r="H137" s="9">
        <v>12</v>
      </c>
      <c r="I137" s="9">
        <v>47</v>
      </c>
      <c r="J137" s="34">
        <v>194.93600000000001</v>
      </c>
      <c r="K137" s="34">
        <v>399.84500000000003</v>
      </c>
      <c r="L137" s="33">
        <v>9</v>
      </c>
      <c r="M137" s="33" t="s">
        <v>1146</v>
      </c>
      <c r="N137" s="40" t="s">
        <v>1215</v>
      </c>
      <c r="O137" s="58">
        <v>19</v>
      </c>
      <c r="P137" s="41">
        <v>35</v>
      </c>
      <c r="Q137" s="41">
        <v>0.48</v>
      </c>
      <c r="R137" s="41">
        <v>0.41</v>
      </c>
      <c r="S137" s="41">
        <v>24</v>
      </c>
      <c r="T137" s="41">
        <v>80</v>
      </c>
      <c r="AB137" s="48"/>
      <c r="BJ137" s="34">
        <f t="shared" si="72"/>
        <v>23.222000000000001</v>
      </c>
      <c r="BK137" s="9">
        <f t="shared" si="73"/>
        <v>35</v>
      </c>
      <c r="BL137" s="34">
        <f t="shared" si="74"/>
        <v>76.353540695114773</v>
      </c>
      <c r="BM137" s="34">
        <f>BL137*(附件!$C$49/(I137*附件!$C$48))</f>
        <v>2707.5723650749919</v>
      </c>
      <c r="BN137" s="34">
        <f t="shared" si="75"/>
        <v>116.59514103328705</v>
      </c>
      <c r="BO137" s="34">
        <f t="shared" si="76"/>
        <v>257.618683641769</v>
      </c>
      <c r="BP137" s="65">
        <f t="shared" si="77"/>
        <v>374.21382467505606</v>
      </c>
      <c r="BQ137" s="9">
        <f t="shared" si="78"/>
        <v>0</v>
      </c>
      <c r="BR137" s="9">
        <f t="shared" si="79"/>
        <v>0</v>
      </c>
      <c r="BS137" s="9">
        <f t="shared" si="80"/>
        <v>0</v>
      </c>
      <c r="BT137" s="67">
        <f t="shared" si="81"/>
        <v>0</v>
      </c>
      <c r="BU137" s="67">
        <f t="shared" si="82"/>
        <v>0</v>
      </c>
      <c r="BV137" s="67">
        <f t="shared" si="83"/>
        <v>0</v>
      </c>
      <c r="BW137" s="9">
        <f t="shared" si="84"/>
        <v>0</v>
      </c>
      <c r="BX137" s="9">
        <f t="shared" si="85"/>
        <v>0</v>
      </c>
      <c r="BY137" s="9">
        <f t="shared" si="86"/>
        <v>0</v>
      </c>
      <c r="BZ137" s="68">
        <f t="shared" si="87"/>
        <v>0</v>
      </c>
      <c r="CA137" s="68">
        <f t="shared" si="88"/>
        <v>0</v>
      </c>
      <c r="CB137" s="68">
        <f t="shared" si="89"/>
        <v>0</v>
      </c>
    </row>
    <row r="138" spans="1:80" ht="20.25" customHeight="1" x14ac:dyDescent="0.2">
      <c r="A138" s="85">
        <v>47100</v>
      </c>
      <c r="B138" s="86" t="s">
        <v>216</v>
      </c>
      <c r="C138" s="9" t="s">
        <v>921</v>
      </c>
      <c r="D138" s="9" t="s">
        <v>196</v>
      </c>
      <c r="E138" s="9">
        <v>10</v>
      </c>
      <c r="F138" s="9">
        <v>11.17</v>
      </c>
      <c r="G138" s="9">
        <v>9.51</v>
      </c>
      <c r="H138" s="9">
        <v>25</v>
      </c>
      <c r="I138" s="9">
        <v>50</v>
      </c>
      <c r="J138" s="34">
        <v>213.88200000000001</v>
      </c>
      <c r="K138" s="34">
        <v>535.82399999999996</v>
      </c>
      <c r="L138" s="33">
        <v>9.5</v>
      </c>
      <c r="M138" s="33" t="s">
        <v>1151</v>
      </c>
      <c r="N138" s="40" t="s">
        <v>1210</v>
      </c>
      <c r="O138" s="58">
        <v>25</v>
      </c>
      <c r="P138" s="41">
        <v>55</v>
      </c>
      <c r="Q138" s="41">
        <v>1.02</v>
      </c>
      <c r="R138" s="41">
        <v>0.85</v>
      </c>
      <c r="S138" s="41">
        <v>36</v>
      </c>
      <c r="T138" s="41">
        <v>80</v>
      </c>
      <c r="U138" s="45" t="s">
        <v>1213</v>
      </c>
      <c r="V138" s="46">
        <v>12</v>
      </c>
      <c r="W138" s="46">
        <v>28</v>
      </c>
      <c r="X138" s="46">
        <v>0.62</v>
      </c>
      <c r="Y138" s="46">
        <v>0.5</v>
      </c>
      <c r="Z138" s="46">
        <v>36</v>
      </c>
      <c r="AA138" s="46">
        <v>80</v>
      </c>
      <c r="AB138" s="47"/>
      <c r="BJ138" s="34">
        <f t="shared" si="72"/>
        <v>21.022000000000002</v>
      </c>
      <c r="BK138" s="9">
        <f t="shared" si="73"/>
        <v>83</v>
      </c>
      <c r="BL138" s="34">
        <f t="shared" si="74"/>
        <v>132.22666917654126</v>
      </c>
      <c r="BM138" s="34">
        <f>BL138*(附件!$C$49/(I138*附件!$C$48))</f>
        <v>4407.5556392180424</v>
      </c>
      <c r="BN138" s="34">
        <f t="shared" si="75"/>
        <v>209.66395391580448</v>
      </c>
      <c r="BO138" s="34">
        <f t="shared" si="76"/>
        <v>463.46536689989932</v>
      </c>
      <c r="BP138" s="65">
        <f t="shared" si="77"/>
        <v>673.12932081570375</v>
      </c>
      <c r="BQ138" s="9">
        <f t="shared" si="78"/>
        <v>0</v>
      </c>
      <c r="BR138" s="9">
        <f t="shared" si="79"/>
        <v>0</v>
      </c>
      <c r="BS138" s="9">
        <f t="shared" si="80"/>
        <v>0</v>
      </c>
      <c r="BT138" s="67">
        <f t="shared" si="81"/>
        <v>0</v>
      </c>
      <c r="BU138" s="67">
        <f t="shared" si="82"/>
        <v>0</v>
      </c>
      <c r="BV138" s="67">
        <f t="shared" si="83"/>
        <v>0</v>
      </c>
      <c r="BW138" s="9">
        <f t="shared" si="84"/>
        <v>0</v>
      </c>
      <c r="BX138" s="9">
        <f t="shared" si="85"/>
        <v>0</v>
      </c>
      <c r="BY138" s="9">
        <f t="shared" si="86"/>
        <v>0</v>
      </c>
      <c r="BZ138" s="68">
        <f t="shared" si="87"/>
        <v>0</v>
      </c>
      <c r="CA138" s="68">
        <f t="shared" si="88"/>
        <v>0</v>
      </c>
      <c r="CB138" s="68">
        <f t="shared" si="89"/>
        <v>0</v>
      </c>
    </row>
    <row r="139" spans="1:80" ht="20.25" customHeight="1" x14ac:dyDescent="0.2">
      <c r="A139" s="85">
        <v>17400</v>
      </c>
      <c r="B139" s="86" t="s">
        <v>227</v>
      </c>
      <c r="C139" s="9" t="s">
        <v>921</v>
      </c>
      <c r="D139" s="9" t="s">
        <v>196</v>
      </c>
      <c r="E139" s="9">
        <v>11</v>
      </c>
      <c r="F139" s="9">
        <v>11.31</v>
      </c>
      <c r="G139" s="9">
        <v>8.98</v>
      </c>
      <c r="H139" s="9">
        <v>25</v>
      </c>
      <c r="I139" s="9">
        <v>47</v>
      </c>
      <c r="J139" s="34">
        <v>224.68799999999999</v>
      </c>
      <c r="K139" s="34">
        <v>596.56600000000003</v>
      </c>
      <c r="L139" s="33">
        <v>9</v>
      </c>
      <c r="M139" s="33" t="s">
        <v>1147</v>
      </c>
      <c r="N139" s="40" t="s">
        <v>1202</v>
      </c>
      <c r="O139" s="58">
        <v>15</v>
      </c>
      <c r="P139" s="41">
        <v>42</v>
      </c>
      <c r="Q139" s="41">
        <v>0.8</v>
      </c>
      <c r="R139" s="41">
        <v>0.65</v>
      </c>
      <c r="S139" s="41">
        <v>36</v>
      </c>
      <c r="T139" s="41">
        <v>80</v>
      </c>
      <c r="U139" s="45" t="s">
        <v>1206</v>
      </c>
      <c r="V139" s="46">
        <v>14</v>
      </c>
      <c r="W139" s="46">
        <v>33</v>
      </c>
      <c r="X139" s="46">
        <v>0.55000000000000004</v>
      </c>
      <c r="Y139" s="46">
        <v>0.45</v>
      </c>
      <c r="Z139" s="46">
        <v>30</v>
      </c>
      <c r="AA139" s="46">
        <v>180</v>
      </c>
      <c r="AB139" s="48"/>
      <c r="BJ139" s="34">
        <f t="shared" si="72"/>
        <v>19.856000000000005</v>
      </c>
      <c r="BK139" s="9">
        <f t="shared" si="73"/>
        <v>75</v>
      </c>
      <c r="BL139" s="34">
        <f t="shared" si="74"/>
        <v>144.11594076477019</v>
      </c>
      <c r="BM139" s="34">
        <f>BL139*(附件!$C$49/(I139*附件!$C$48))</f>
        <v>5110.4943533606447</v>
      </c>
      <c r="BN139" s="34">
        <f t="shared" si="75"/>
        <v>257.37783810236925</v>
      </c>
      <c r="BO139" s="34">
        <f t="shared" si="76"/>
        <v>569.09736674394708</v>
      </c>
      <c r="BP139" s="65">
        <f t="shared" si="77"/>
        <v>826.47520484631627</v>
      </c>
      <c r="BQ139" s="9">
        <f t="shared" si="78"/>
        <v>0</v>
      </c>
      <c r="BR139" s="9">
        <f t="shared" si="79"/>
        <v>0</v>
      </c>
      <c r="BS139" s="9">
        <f t="shared" si="80"/>
        <v>0</v>
      </c>
      <c r="BT139" s="67">
        <f t="shared" si="81"/>
        <v>0</v>
      </c>
      <c r="BU139" s="67">
        <f t="shared" si="82"/>
        <v>0</v>
      </c>
      <c r="BV139" s="67">
        <f t="shared" si="83"/>
        <v>0</v>
      </c>
      <c r="BW139" s="9">
        <f t="shared" si="84"/>
        <v>0</v>
      </c>
      <c r="BX139" s="9">
        <f t="shared" si="85"/>
        <v>0</v>
      </c>
      <c r="BY139" s="9">
        <f t="shared" si="86"/>
        <v>0</v>
      </c>
      <c r="BZ139" s="68">
        <f t="shared" si="87"/>
        <v>0</v>
      </c>
      <c r="CA139" s="68">
        <f t="shared" si="88"/>
        <v>0</v>
      </c>
      <c r="CB139" s="68">
        <f t="shared" si="89"/>
        <v>0</v>
      </c>
    </row>
    <row r="140" spans="1:80" ht="20.25" customHeight="1" x14ac:dyDescent="0.2">
      <c r="A140" s="85">
        <v>17400</v>
      </c>
      <c r="B140" s="86" t="s">
        <v>1219</v>
      </c>
      <c r="C140" s="9" t="s">
        <v>921</v>
      </c>
      <c r="D140" s="9" t="s">
        <v>196</v>
      </c>
      <c r="E140" s="9">
        <v>11</v>
      </c>
      <c r="F140" s="9">
        <v>11.31</v>
      </c>
      <c r="G140" s="9">
        <v>8.98</v>
      </c>
      <c r="H140" s="9">
        <v>25</v>
      </c>
      <c r="I140" s="9">
        <v>47</v>
      </c>
      <c r="J140" s="34">
        <v>224.68799999999999</v>
      </c>
      <c r="K140" s="34">
        <v>562.83900000000006</v>
      </c>
      <c r="L140" s="33">
        <v>9</v>
      </c>
      <c r="M140" s="33" t="s">
        <v>1147</v>
      </c>
      <c r="N140" s="40" t="s">
        <v>1202</v>
      </c>
      <c r="O140" s="58">
        <v>15</v>
      </c>
      <c r="P140" s="41">
        <v>40</v>
      </c>
      <c r="Q140" s="41">
        <v>0.8</v>
      </c>
      <c r="R140" s="41">
        <v>0.65</v>
      </c>
      <c r="S140" s="41">
        <v>36</v>
      </c>
      <c r="T140" s="41">
        <v>80</v>
      </c>
      <c r="U140" s="45" t="s">
        <v>1206</v>
      </c>
      <c r="V140" s="46">
        <v>14</v>
      </c>
      <c r="W140" s="46">
        <v>32</v>
      </c>
      <c r="X140" s="46">
        <v>0.55000000000000004</v>
      </c>
      <c r="Y140" s="46">
        <v>0.45</v>
      </c>
      <c r="Z140" s="46">
        <v>30</v>
      </c>
      <c r="AA140" s="46">
        <v>180</v>
      </c>
      <c r="BJ140" s="34">
        <f t="shared" si="72"/>
        <v>19.856000000000005</v>
      </c>
      <c r="BK140" s="9">
        <f t="shared" si="73"/>
        <v>72</v>
      </c>
      <c r="BL140" s="34">
        <f t="shared" si="74"/>
        <v>138.52311818867003</v>
      </c>
      <c r="BM140" s="34">
        <f>BL140*(附件!$C$49/(I140*附件!$C$48))</f>
        <v>4912.1673116549655</v>
      </c>
      <c r="BN140" s="34">
        <f t="shared" si="75"/>
        <v>247.3895704902782</v>
      </c>
      <c r="BO140" s="34">
        <f t="shared" si="76"/>
        <v>547.01195007293597</v>
      </c>
      <c r="BP140" s="65">
        <f t="shared" si="77"/>
        <v>794.40152056321415</v>
      </c>
      <c r="BQ140" s="9">
        <f t="shared" si="78"/>
        <v>0</v>
      </c>
      <c r="BR140" s="9">
        <f t="shared" si="79"/>
        <v>0</v>
      </c>
      <c r="BS140" s="9">
        <f t="shared" si="80"/>
        <v>0</v>
      </c>
      <c r="BT140" s="67">
        <f t="shared" si="81"/>
        <v>0</v>
      </c>
      <c r="BU140" s="67">
        <f t="shared" si="82"/>
        <v>0</v>
      </c>
      <c r="BV140" s="67">
        <f t="shared" si="83"/>
        <v>0</v>
      </c>
      <c r="BW140" s="9">
        <f t="shared" si="84"/>
        <v>0</v>
      </c>
      <c r="BX140" s="9">
        <f t="shared" si="85"/>
        <v>0</v>
      </c>
      <c r="BY140" s="9">
        <f t="shared" si="86"/>
        <v>0</v>
      </c>
      <c r="BZ140" s="68">
        <f t="shared" si="87"/>
        <v>0</v>
      </c>
      <c r="CA140" s="68">
        <f t="shared" si="88"/>
        <v>0</v>
      </c>
      <c r="CB140" s="68">
        <f t="shared" si="89"/>
        <v>0</v>
      </c>
    </row>
    <row r="141" spans="1:80" ht="20.25" customHeight="1" x14ac:dyDescent="0.2">
      <c r="A141" s="85">
        <v>47100</v>
      </c>
      <c r="B141" s="86" t="s">
        <v>217</v>
      </c>
      <c r="C141" s="9" t="s">
        <v>923</v>
      </c>
      <c r="D141" s="9" t="s">
        <v>196</v>
      </c>
      <c r="E141" s="9">
        <v>13</v>
      </c>
      <c r="F141" s="9">
        <v>10.91</v>
      </c>
      <c r="G141" s="9">
        <v>9.24</v>
      </c>
      <c r="H141" s="9">
        <v>45</v>
      </c>
      <c r="I141" s="9">
        <v>50</v>
      </c>
      <c r="J141" s="34">
        <v>233.947</v>
      </c>
      <c r="K141" s="34">
        <v>690.202</v>
      </c>
      <c r="L141" s="33">
        <v>10</v>
      </c>
      <c r="M141" s="33" t="s">
        <v>1151</v>
      </c>
      <c r="N141" s="40" t="s">
        <v>1210</v>
      </c>
      <c r="O141" s="58">
        <v>30</v>
      </c>
      <c r="P141" s="41">
        <v>71</v>
      </c>
      <c r="Q141" s="41">
        <v>0.97</v>
      </c>
      <c r="R141" s="41">
        <v>0.82</v>
      </c>
      <c r="S141" s="41">
        <v>36</v>
      </c>
      <c r="T141" s="41">
        <v>80</v>
      </c>
      <c r="U141" s="45" t="s">
        <v>1213</v>
      </c>
      <c r="V141" s="46">
        <v>14</v>
      </c>
      <c r="W141" s="46">
        <v>38</v>
      </c>
      <c r="X141" s="46">
        <v>0.59</v>
      </c>
      <c r="Y141" s="46">
        <v>0.48</v>
      </c>
      <c r="Z141" s="46">
        <v>36</v>
      </c>
      <c r="AA141" s="46">
        <v>80</v>
      </c>
      <c r="AB141" s="47"/>
      <c r="BJ141" s="34">
        <f t="shared" si="72"/>
        <v>20.428000000000004</v>
      </c>
      <c r="BK141" s="9">
        <f t="shared" si="73"/>
        <v>109</v>
      </c>
      <c r="BL141" s="34">
        <f t="shared" si="74"/>
        <v>181.57225432742396</v>
      </c>
      <c r="BM141" s="34">
        <f>BL141*(附件!$C$49/(I141*附件!$C$48))</f>
        <v>6052.4084775807996</v>
      </c>
      <c r="BN141" s="34">
        <f t="shared" si="75"/>
        <v>296.28003121112192</v>
      </c>
      <c r="BO141" s="34">
        <f t="shared" si="76"/>
        <v>655.0225625087445</v>
      </c>
      <c r="BP141" s="65">
        <f t="shared" si="77"/>
        <v>951.30259371986642</v>
      </c>
      <c r="BQ141" s="9">
        <f t="shared" si="78"/>
        <v>0</v>
      </c>
      <c r="BR141" s="9">
        <f t="shared" si="79"/>
        <v>0</v>
      </c>
      <c r="BS141" s="9">
        <f t="shared" si="80"/>
        <v>0</v>
      </c>
      <c r="BT141" s="67">
        <f t="shared" si="81"/>
        <v>0</v>
      </c>
      <c r="BU141" s="67">
        <f t="shared" si="82"/>
        <v>0</v>
      </c>
      <c r="BV141" s="67">
        <f t="shared" si="83"/>
        <v>0</v>
      </c>
      <c r="BW141" s="9">
        <f t="shared" si="84"/>
        <v>0</v>
      </c>
      <c r="BX141" s="9">
        <f t="shared" si="85"/>
        <v>0</v>
      </c>
      <c r="BY141" s="9">
        <f t="shared" si="86"/>
        <v>0</v>
      </c>
      <c r="BZ141" s="68">
        <f t="shared" si="87"/>
        <v>0</v>
      </c>
      <c r="CA141" s="68">
        <f t="shared" si="88"/>
        <v>0</v>
      </c>
      <c r="CB141" s="68">
        <f t="shared" si="89"/>
        <v>0</v>
      </c>
    </row>
    <row r="142" spans="1:80" ht="20.25" customHeight="1" x14ac:dyDescent="0.2">
      <c r="A142" s="85">
        <v>47100</v>
      </c>
      <c r="B142" s="86" t="s">
        <v>1221</v>
      </c>
      <c r="C142" s="9" t="s">
        <v>923</v>
      </c>
      <c r="D142" s="9" t="s">
        <v>196</v>
      </c>
      <c r="E142" s="9">
        <v>13</v>
      </c>
      <c r="F142" s="9">
        <v>10.91</v>
      </c>
      <c r="G142" s="9">
        <v>9.24</v>
      </c>
      <c r="H142" s="9">
        <v>45</v>
      </c>
      <c r="I142" s="9">
        <v>50</v>
      </c>
      <c r="J142" s="34">
        <v>233.947</v>
      </c>
      <c r="K142" s="34">
        <v>584.80799999999999</v>
      </c>
      <c r="L142" s="33">
        <v>10</v>
      </c>
      <c r="M142" s="33" t="s">
        <v>1151</v>
      </c>
      <c r="N142" s="40" t="s">
        <v>1210</v>
      </c>
      <c r="O142" s="58">
        <v>30</v>
      </c>
      <c r="P142" s="41">
        <v>60</v>
      </c>
      <c r="Q142" s="41">
        <v>0.97</v>
      </c>
      <c r="R142" s="41">
        <v>0.82</v>
      </c>
      <c r="S142" s="41">
        <v>36</v>
      </c>
      <c r="T142" s="41">
        <v>80</v>
      </c>
      <c r="U142" s="45" t="s">
        <v>1213</v>
      </c>
      <c r="V142" s="46">
        <v>14</v>
      </c>
      <c r="W142" s="46">
        <v>32</v>
      </c>
      <c r="X142" s="46">
        <v>0.59</v>
      </c>
      <c r="Y142" s="46">
        <v>0.48</v>
      </c>
      <c r="Z142" s="46">
        <v>36</v>
      </c>
      <c r="AA142" s="46">
        <v>80</v>
      </c>
      <c r="AB142" s="47"/>
      <c r="BJ142" s="34">
        <f t="shared" si="72"/>
        <v>20.428000000000004</v>
      </c>
      <c r="BK142" s="9">
        <f t="shared" si="73"/>
        <v>92</v>
      </c>
      <c r="BL142" s="34">
        <f t="shared" si="74"/>
        <v>153.18419494453426</v>
      </c>
      <c r="BM142" s="34">
        <f>BL142*(附件!$C$49/(I142*附件!$C$48))</f>
        <v>5106.1398314844755</v>
      </c>
      <c r="BN142" s="34">
        <f t="shared" si="75"/>
        <v>249.95789267106298</v>
      </c>
      <c r="BO142" s="34">
        <f t="shared" si="76"/>
        <v>552.61253587494321</v>
      </c>
      <c r="BP142" s="65">
        <f t="shared" si="77"/>
        <v>802.57042854600616</v>
      </c>
      <c r="BQ142" s="9">
        <f t="shared" si="78"/>
        <v>0</v>
      </c>
      <c r="BR142" s="9">
        <f t="shared" si="79"/>
        <v>0</v>
      </c>
      <c r="BS142" s="9">
        <f t="shared" si="80"/>
        <v>0</v>
      </c>
      <c r="BT142" s="67">
        <f t="shared" si="81"/>
        <v>0</v>
      </c>
      <c r="BU142" s="67">
        <f t="shared" si="82"/>
        <v>0</v>
      </c>
      <c r="BV142" s="67">
        <f t="shared" si="83"/>
        <v>0</v>
      </c>
      <c r="BW142" s="9">
        <f t="shared" si="84"/>
        <v>0</v>
      </c>
      <c r="BX142" s="9">
        <f t="shared" si="85"/>
        <v>0</v>
      </c>
      <c r="BY142" s="9">
        <f t="shared" si="86"/>
        <v>0</v>
      </c>
      <c r="BZ142" s="68">
        <f t="shared" si="87"/>
        <v>0</v>
      </c>
      <c r="CA142" s="68">
        <f t="shared" si="88"/>
        <v>0</v>
      </c>
      <c r="CB142" s="68">
        <f t="shared" si="89"/>
        <v>0</v>
      </c>
    </row>
    <row r="143" spans="1:80" ht="20.25" customHeight="1" x14ac:dyDescent="0.2">
      <c r="A143" s="85">
        <v>17100</v>
      </c>
      <c r="B143" s="86" t="s">
        <v>205</v>
      </c>
      <c r="C143" s="9" t="s">
        <v>916</v>
      </c>
      <c r="D143" s="9" t="s">
        <v>196</v>
      </c>
      <c r="E143" s="9">
        <v>6</v>
      </c>
      <c r="F143" s="9">
        <v>12.38</v>
      </c>
      <c r="G143" s="9">
        <v>11.44</v>
      </c>
      <c r="H143" s="9">
        <v>12</v>
      </c>
      <c r="I143" s="9">
        <v>48</v>
      </c>
      <c r="J143" s="34">
        <v>204.90899999999999</v>
      </c>
      <c r="K143" s="34">
        <v>389.03899999999999</v>
      </c>
      <c r="L143" s="33">
        <v>9.5</v>
      </c>
      <c r="M143" s="33" t="s">
        <v>1147</v>
      </c>
      <c r="N143" s="40" t="s">
        <v>1170</v>
      </c>
      <c r="O143" s="58">
        <v>25</v>
      </c>
      <c r="P143" s="41">
        <v>47</v>
      </c>
      <c r="Q143" s="41">
        <v>1.08</v>
      </c>
      <c r="R143" s="41">
        <v>0.94</v>
      </c>
      <c r="S143" s="41">
        <v>30</v>
      </c>
      <c r="T143" s="41">
        <v>180</v>
      </c>
      <c r="AB143" s="48"/>
      <c r="BJ143" s="34">
        <f t="shared" si="72"/>
        <v>25.268000000000001</v>
      </c>
      <c r="BK143" s="9">
        <f t="shared" si="73"/>
        <v>47</v>
      </c>
      <c r="BL143" s="34">
        <f t="shared" si="74"/>
        <v>50</v>
      </c>
      <c r="BM143" s="34">
        <f>BL143*(附件!$C$49/(I143*附件!$C$48))</f>
        <v>1736.1111111111113</v>
      </c>
      <c r="BN143" s="34">
        <f t="shared" si="75"/>
        <v>68.707895801452878</v>
      </c>
      <c r="BO143" s="34">
        <f t="shared" si="76"/>
        <v>151.75796425796429</v>
      </c>
      <c r="BP143" s="65">
        <f t="shared" si="77"/>
        <v>220.46586005941717</v>
      </c>
      <c r="BQ143" s="9">
        <f t="shared" si="78"/>
        <v>0</v>
      </c>
      <c r="BR143" s="9">
        <f t="shared" si="79"/>
        <v>0</v>
      </c>
      <c r="BS143" s="9">
        <f t="shared" si="80"/>
        <v>0</v>
      </c>
      <c r="BT143" s="67">
        <f t="shared" si="81"/>
        <v>0</v>
      </c>
      <c r="BU143" s="67">
        <f t="shared" si="82"/>
        <v>0</v>
      </c>
      <c r="BV143" s="67">
        <f t="shared" si="83"/>
        <v>0</v>
      </c>
      <c r="BW143" s="9">
        <f t="shared" si="84"/>
        <v>0</v>
      </c>
      <c r="BX143" s="9">
        <f t="shared" si="85"/>
        <v>0</v>
      </c>
      <c r="BY143" s="9">
        <f t="shared" si="86"/>
        <v>0</v>
      </c>
      <c r="BZ143" s="68">
        <f t="shared" si="87"/>
        <v>0</v>
      </c>
      <c r="CA143" s="68">
        <f t="shared" si="88"/>
        <v>0</v>
      </c>
      <c r="CB143" s="68">
        <f t="shared" si="89"/>
        <v>0</v>
      </c>
    </row>
    <row r="144" spans="1:80" ht="20.25" customHeight="1" x14ac:dyDescent="0.2">
      <c r="A144" s="85">
        <v>17100</v>
      </c>
      <c r="B144" s="86" t="s">
        <v>206</v>
      </c>
      <c r="C144" s="9" t="s">
        <v>921</v>
      </c>
      <c r="D144" s="9" t="s">
        <v>196</v>
      </c>
      <c r="E144" s="9">
        <v>11</v>
      </c>
      <c r="F144" s="9">
        <v>12.13</v>
      </c>
      <c r="G144" s="9">
        <v>10.55</v>
      </c>
      <c r="H144" s="9">
        <v>25</v>
      </c>
      <c r="I144" s="9">
        <v>48</v>
      </c>
      <c r="J144" s="34">
        <v>224.68799999999999</v>
      </c>
      <c r="K144" s="34">
        <v>596.56600000000003</v>
      </c>
      <c r="L144" s="33">
        <v>10</v>
      </c>
      <c r="M144" s="33" t="s">
        <v>1147</v>
      </c>
      <c r="N144" s="40" t="s">
        <v>1170</v>
      </c>
      <c r="O144" s="58">
        <v>27</v>
      </c>
      <c r="P144" s="41">
        <v>72</v>
      </c>
      <c r="Q144" s="41">
        <v>1.02</v>
      </c>
      <c r="R144" s="41">
        <v>0.81</v>
      </c>
      <c r="S144" s="41">
        <v>30</v>
      </c>
      <c r="T144" s="41">
        <v>180</v>
      </c>
      <c r="AB144" s="47"/>
      <c r="BJ144" s="34">
        <f t="shared" si="72"/>
        <v>23.310000000000006</v>
      </c>
      <c r="BK144" s="9">
        <f t="shared" si="73"/>
        <v>72</v>
      </c>
      <c r="BL144" s="34">
        <f t="shared" si="74"/>
        <v>88.888888888888886</v>
      </c>
      <c r="BM144" s="34">
        <f>BL144*(附件!$C$49/(I144*附件!$C$48))</f>
        <v>3086.4197530864203</v>
      </c>
      <c r="BN144" s="34">
        <f t="shared" si="75"/>
        <v>132.4075398149472</v>
      </c>
      <c r="BO144" s="34">
        <f t="shared" si="76"/>
        <v>292.55163536364171</v>
      </c>
      <c r="BP144" s="65">
        <f t="shared" si="77"/>
        <v>424.95917517858891</v>
      </c>
      <c r="BQ144" s="9">
        <f t="shared" si="78"/>
        <v>0</v>
      </c>
      <c r="BR144" s="9">
        <f t="shared" si="79"/>
        <v>0</v>
      </c>
      <c r="BS144" s="9">
        <f t="shared" si="80"/>
        <v>0</v>
      </c>
      <c r="BT144" s="67">
        <f t="shared" si="81"/>
        <v>0</v>
      </c>
      <c r="BU144" s="67">
        <f t="shared" si="82"/>
        <v>0</v>
      </c>
      <c r="BV144" s="67">
        <f t="shared" si="83"/>
        <v>0</v>
      </c>
      <c r="BW144" s="9">
        <f t="shared" si="84"/>
        <v>0</v>
      </c>
      <c r="BX144" s="9">
        <f t="shared" si="85"/>
        <v>0</v>
      </c>
      <c r="BY144" s="9">
        <f t="shared" si="86"/>
        <v>0</v>
      </c>
      <c r="BZ144" s="68">
        <f t="shared" si="87"/>
        <v>0</v>
      </c>
      <c r="CA144" s="68">
        <f t="shared" si="88"/>
        <v>0</v>
      </c>
      <c r="CB144" s="68">
        <f t="shared" si="89"/>
        <v>0</v>
      </c>
    </row>
    <row r="145" spans="1:80" ht="20.25" customHeight="1" x14ac:dyDescent="0.2">
      <c r="A145" s="85">
        <v>17100</v>
      </c>
      <c r="B145" s="86" t="s">
        <v>1242</v>
      </c>
      <c r="C145" s="9" t="s">
        <v>921</v>
      </c>
      <c r="D145" s="9" t="s">
        <v>196</v>
      </c>
      <c r="E145" s="9">
        <v>11</v>
      </c>
      <c r="F145" s="9">
        <v>12.13</v>
      </c>
      <c r="G145" s="9">
        <v>10.55</v>
      </c>
      <c r="H145" s="9">
        <v>25</v>
      </c>
      <c r="I145" s="9">
        <v>48</v>
      </c>
      <c r="J145" s="34">
        <v>224.68799999999999</v>
      </c>
      <c r="K145" s="34">
        <v>562.83900000000006</v>
      </c>
      <c r="L145" s="33">
        <v>10</v>
      </c>
      <c r="M145" s="33" t="s">
        <v>1147</v>
      </c>
      <c r="N145" s="40" t="s">
        <v>1170</v>
      </c>
      <c r="O145" s="58">
        <v>27</v>
      </c>
      <c r="P145" s="41">
        <v>69</v>
      </c>
      <c r="Q145" s="41">
        <v>1.02</v>
      </c>
      <c r="R145" s="41">
        <v>0.81</v>
      </c>
      <c r="S145" s="41">
        <v>30</v>
      </c>
      <c r="T145" s="41">
        <v>180</v>
      </c>
      <c r="AB145" s="47"/>
      <c r="BJ145" s="34">
        <f t="shared" si="72"/>
        <v>23.310000000000006</v>
      </c>
      <c r="BK145" s="9">
        <f t="shared" si="73"/>
        <v>69</v>
      </c>
      <c r="BL145" s="34">
        <f t="shared" si="74"/>
        <v>85.185185185185176</v>
      </c>
      <c r="BM145" s="34">
        <f>BL145*(附件!$C$49/(I145*附件!$C$48))</f>
        <v>2957.8189300411523</v>
      </c>
      <c r="BN145" s="34">
        <f t="shared" si="75"/>
        <v>126.89055898932439</v>
      </c>
      <c r="BO145" s="34">
        <f t="shared" si="76"/>
        <v>280.36198389015658</v>
      </c>
      <c r="BP145" s="65">
        <f t="shared" si="77"/>
        <v>407.25254287948098</v>
      </c>
      <c r="BQ145" s="9">
        <f t="shared" si="78"/>
        <v>0</v>
      </c>
      <c r="BR145" s="9">
        <f t="shared" si="79"/>
        <v>0</v>
      </c>
      <c r="BS145" s="9">
        <f t="shared" si="80"/>
        <v>0</v>
      </c>
      <c r="BT145" s="67">
        <f t="shared" si="81"/>
        <v>0</v>
      </c>
      <c r="BU145" s="67">
        <f t="shared" si="82"/>
        <v>0</v>
      </c>
      <c r="BV145" s="67">
        <f t="shared" si="83"/>
        <v>0</v>
      </c>
      <c r="BW145" s="9">
        <f t="shared" si="84"/>
        <v>0</v>
      </c>
      <c r="BX145" s="9">
        <f t="shared" si="85"/>
        <v>0</v>
      </c>
      <c r="BY145" s="9">
        <f t="shared" si="86"/>
        <v>0</v>
      </c>
      <c r="BZ145" s="68">
        <f t="shared" si="87"/>
        <v>0</v>
      </c>
      <c r="CA145" s="68">
        <f t="shared" si="88"/>
        <v>0</v>
      </c>
      <c r="CB145" s="68">
        <f t="shared" si="89"/>
        <v>0</v>
      </c>
    </row>
    <row r="146" spans="1:80" ht="20.25" customHeight="1" x14ac:dyDescent="0.2">
      <c r="A146" s="85">
        <v>27200</v>
      </c>
      <c r="B146" s="86" t="s">
        <v>249</v>
      </c>
      <c r="C146" s="9" t="s">
        <v>916</v>
      </c>
      <c r="D146" s="9" t="s">
        <v>196</v>
      </c>
      <c r="E146" s="9">
        <v>7</v>
      </c>
      <c r="F146" s="9">
        <v>11.56</v>
      </c>
      <c r="G146" s="9">
        <v>10.64</v>
      </c>
      <c r="H146" s="9">
        <v>12</v>
      </c>
      <c r="I146" s="9">
        <v>47</v>
      </c>
      <c r="J146" s="34">
        <v>194.93600000000001</v>
      </c>
      <c r="K146" s="34">
        <v>399.84500000000003</v>
      </c>
      <c r="L146" s="33">
        <v>9</v>
      </c>
      <c r="M146" s="33" t="s">
        <v>1146</v>
      </c>
      <c r="N146" s="40" t="s">
        <v>1215</v>
      </c>
      <c r="O146" s="58">
        <v>16</v>
      </c>
      <c r="P146" s="41">
        <v>32</v>
      </c>
      <c r="Q146" s="41">
        <v>0.48</v>
      </c>
      <c r="R146" s="41">
        <v>0.41</v>
      </c>
      <c r="S146" s="41">
        <v>24</v>
      </c>
      <c r="T146" s="41">
        <v>80</v>
      </c>
      <c r="BJ146" s="34">
        <f t="shared" si="72"/>
        <v>23.508000000000006</v>
      </c>
      <c r="BK146" s="9">
        <f t="shared" si="73"/>
        <v>32</v>
      </c>
      <c r="BL146" s="34">
        <f t="shared" si="74"/>
        <v>69.808951492676357</v>
      </c>
      <c r="BM146" s="34">
        <f>BL146*(附件!$C$49/(I146*附件!$C$48))</f>
        <v>2475.4947337828494</v>
      </c>
      <c r="BN146" s="34">
        <f t="shared" si="75"/>
        <v>105.30435314713496</v>
      </c>
      <c r="BO146" s="34">
        <f t="shared" si="76"/>
        <v>232.6592794908693</v>
      </c>
      <c r="BP146" s="65">
        <f t="shared" si="77"/>
        <v>337.96363263800424</v>
      </c>
      <c r="BQ146" s="9">
        <f t="shared" si="78"/>
        <v>0</v>
      </c>
      <c r="BR146" s="9">
        <f t="shared" si="79"/>
        <v>0</v>
      </c>
      <c r="BS146" s="9">
        <f t="shared" si="80"/>
        <v>0</v>
      </c>
      <c r="BT146" s="67">
        <f t="shared" si="81"/>
        <v>0</v>
      </c>
      <c r="BU146" s="67">
        <f t="shared" si="82"/>
        <v>0</v>
      </c>
      <c r="BV146" s="67">
        <f t="shared" si="83"/>
        <v>0</v>
      </c>
      <c r="BW146" s="9">
        <f t="shared" si="84"/>
        <v>0</v>
      </c>
      <c r="BX146" s="9">
        <f t="shared" si="85"/>
        <v>0</v>
      </c>
      <c r="BY146" s="9">
        <f t="shared" si="86"/>
        <v>0</v>
      </c>
      <c r="BZ146" s="68">
        <f t="shared" si="87"/>
        <v>0</v>
      </c>
      <c r="CA146" s="68">
        <f t="shared" si="88"/>
        <v>0</v>
      </c>
      <c r="CB146" s="68">
        <f t="shared" si="89"/>
        <v>0</v>
      </c>
    </row>
    <row r="147" spans="1:80" ht="20.25" customHeight="1" x14ac:dyDescent="0.2">
      <c r="A147" s="85">
        <v>47000</v>
      </c>
      <c r="B147" s="86" t="s">
        <v>198</v>
      </c>
      <c r="C147" s="9" t="s">
        <v>921</v>
      </c>
      <c r="D147" s="9" t="s">
        <v>196</v>
      </c>
      <c r="E147" s="9">
        <v>11</v>
      </c>
      <c r="F147" s="9">
        <v>11.44</v>
      </c>
      <c r="G147" s="9">
        <v>9.7799999999999994</v>
      </c>
      <c r="H147" s="9">
        <v>25</v>
      </c>
      <c r="I147" s="9">
        <v>50</v>
      </c>
      <c r="J147" s="34">
        <v>213.88200000000001</v>
      </c>
      <c r="K147" s="34">
        <v>568.24199999999996</v>
      </c>
      <c r="L147" s="33">
        <v>9</v>
      </c>
      <c r="M147" s="33" t="s">
        <v>1151</v>
      </c>
      <c r="N147" s="40" t="s">
        <v>1188</v>
      </c>
      <c r="O147" s="58">
        <v>20</v>
      </c>
      <c r="P147" s="41">
        <v>43</v>
      </c>
      <c r="Q147" s="41">
        <v>0.61</v>
      </c>
      <c r="R147" s="41">
        <v>0.5</v>
      </c>
      <c r="S147" s="41">
        <v>36</v>
      </c>
      <c r="T147" s="41">
        <v>60</v>
      </c>
      <c r="U147" s="45" t="s">
        <v>1189</v>
      </c>
      <c r="V147" s="46">
        <v>13</v>
      </c>
      <c r="W147" s="46">
        <v>25</v>
      </c>
      <c r="X147" s="46">
        <v>0.4</v>
      </c>
      <c r="Y147" s="46">
        <v>0.3</v>
      </c>
      <c r="Z147" s="46">
        <v>36</v>
      </c>
      <c r="AA147" s="46">
        <v>80</v>
      </c>
      <c r="AB147" s="47"/>
      <c r="BJ147" s="34">
        <f t="shared" si="72"/>
        <v>21.616000000000003</v>
      </c>
      <c r="BK147" s="9">
        <f t="shared" si="73"/>
        <v>68</v>
      </c>
      <c r="BL147" s="34">
        <f t="shared" si="74"/>
        <v>185.49537280841625</v>
      </c>
      <c r="BM147" s="34">
        <f>BL147*(附件!$C$49/(I147*附件!$C$48))</f>
        <v>6183.179093613875</v>
      </c>
      <c r="BN147" s="34">
        <f t="shared" si="75"/>
        <v>286.04640514497936</v>
      </c>
      <c r="BO147" s="34">
        <f t="shared" si="76"/>
        <v>632.22690118751279</v>
      </c>
      <c r="BP147" s="65">
        <f t="shared" si="77"/>
        <v>918.27330633249221</v>
      </c>
      <c r="BQ147" s="9">
        <f t="shared" si="78"/>
        <v>0</v>
      </c>
      <c r="BR147" s="9">
        <f t="shared" si="79"/>
        <v>0</v>
      </c>
      <c r="BS147" s="9">
        <f t="shared" si="80"/>
        <v>0</v>
      </c>
      <c r="BT147" s="67">
        <f t="shared" si="81"/>
        <v>0</v>
      </c>
      <c r="BU147" s="67">
        <f t="shared" si="82"/>
        <v>0</v>
      </c>
      <c r="BV147" s="67">
        <f t="shared" si="83"/>
        <v>0</v>
      </c>
      <c r="BW147" s="9">
        <f t="shared" si="84"/>
        <v>0</v>
      </c>
      <c r="BX147" s="9">
        <f t="shared" si="85"/>
        <v>0</v>
      </c>
      <c r="BY147" s="9">
        <f t="shared" si="86"/>
        <v>0</v>
      </c>
      <c r="BZ147" s="68">
        <f t="shared" si="87"/>
        <v>0</v>
      </c>
      <c r="CA147" s="68">
        <f t="shared" si="88"/>
        <v>0</v>
      </c>
      <c r="CB147" s="68">
        <f t="shared" si="89"/>
        <v>0</v>
      </c>
    </row>
    <row r="148" spans="1:80" ht="20.25" customHeight="1" x14ac:dyDescent="0.2">
      <c r="A148" s="85">
        <v>47000</v>
      </c>
      <c r="B148" s="86" t="s">
        <v>1273</v>
      </c>
      <c r="C148" s="9" t="s">
        <v>921</v>
      </c>
      <c r="D148" s="9" t="s">
        <v>196</v>
      </c>
      <c r="E148" s="9">
        <v>11</v>
      </c>
      <c r="F148" s="9">
        <v>11.44</v>
      </c>
      <c r="G148" s="9">
        <v>9.7799999999999994</v>
      </c>
      <c r="H148" s="9">
        <v>25</v>
      </c>
      <c r="I148" s="9">
        <v>50</v>
      </c>
      <c r="J148" s="34">
        <v>213.88200000000001</v>
      </c>
      <c r="K148" s="34">
        <v>535.82399999999996</v>
      </c>
      <c r="L148" s="33">
        <v>9</v>
      </c>
      <c r="M148" s="33" t="s">
        <v>1151</v>
      </c>
      <c r="N148" s="40" t="s">
        <v>1188</v>
      </c>
      <c r="O148" s="58">
        <v>20</v>
      </c>
      <c r="P148" s="41">
        <v>41</v>
      </c>
      <c r="Q148" s="41">
        <v>0.61</v>
      </c>
      <c r="R148" s="41">
        <v>0.5</v>
      </c>
      <c r="S148" s="41">
        <v>36</v>
      </c>
      <c r="T148" s="41">
        <v>60</v>
      </c>
      <c r="U148" s="45" t="s">
        <v>1189</v>
      </c>
      <c r="V148" s="46">
        <v>13</v>
      </c>
      <c r="W148" s="46">
        <v>24</v>
      </c>
      <c r="X148" s="46">
        <v>0.4</v>
      </c>
      <c r="Y148" s="46">
        <v>0.3</v>
      </c>
      <c r="Z148" s="46">
        <v>36</v>
      </c>
      <c r="AA148" s="46">
        <v>80</v>
      </c>
      <c r="AB148" s="47"/>
      <c r="BJ148" s="34">
        <f t="shared" si="72"/>
        <v>21.616000000000003</v>
      </c>
      <c r="BK148" s="9">
        <f t="shared" si="73"/>
        <v>65</v>
      </c>
      <c r="BL148" s="34">
        <f t="shared" si="74"/>
        <v>177.4621086316738</v>
      </c>
      <c r="BM148" s="34">
        <f>BL148*(附件!$C$49/(I148*附件!$C$48))</f>
        <v>5915.4036210557933</v>
      </c>
      <c r="BN148" s="34">
        <f t="shared" si="75"/>
        <v>273.65856870169284</v>
      </c>
      <c r="BO148" s="34">
        <f t="shared" si="76"/>
        <v>604.84699601797479</v>
      </c>
      <c r="BP148" s="65">
        <f t="shared" si="77"/>
        <v>878.50556471966763</v>
      </c>
      <c r="BQ148" s="9">
        <f t="shared" si="78"/>
        <v>0</v>
      </c>
      <c r="BR148" s="9">
        <f t="shared" si="79"/>
        <v>0</v>
      </c>
      <c r="BS148" s="9">
        <f t="shared" si="80"/>
        <v>0</v>
      </c>
      <c r="BT148" s="67">
        <f t="shared" si="81"/>
        <v>0</v>
      </c>
      <c r="BU148" s="67">
        <f t="shared" si="82"/>
        <v>0</v>
      </c>
      <c r="BV148" s="67">
        <f t="shared" si="83"/>
        <v>0</v>
      </c>
      <c r="BW148" s="9">
        <f t="shared" si="84"/>
        <v>0</v>
      </c>
      <c r="BX148" s="9">
        <f t="shared" si="85"/>
        <v>0</v>
      </c>
      <c r="BY148" s="9">
        <f t="shared" si="86"/>
        <v>0</v>
      </c>
      <c r="BZ148" s="68">
        <f t="shared" si="87"/>
        <v>0</v>
      </c>
      <c r="CA148" s="68">
        <f t="shared" si="88"/>
        <v>0</v>
      </c>
      <c r="CB148" s="68">
        <f t="shared" si="89"/>
        <v>0</v>
      </c>
    </row>
    <row r="149" spans="1:80" ht="20.25" customHeight="1" x14ac:dyDescent="0.2">
      <c r="A149" s="85">
        <v>50820</v>
      </c>
      <c r="B149" s="86" t="s">
        <v>862</v>
      </c>
      <c r="C149" s="9" t="s">
        <v>916</v>
      </c>
      <c r="D149" s="9" t="s">
        <v>196</v>
      </c>
      <c r="E149" s="9">
        <v>7</v>
      </c>
      <c r="F149" s="9">
        <v>12.32</v>
      </c>
      <c r="G149" s="9">
        <v>11.44</v>
      </c>
      <c r="H149" s="9">
        <v>12</v>
      </c>
      <c r="I149" s="9">
        <v>48</v>
      </c>
      <c r="J149" s="34">
        <v>174.99</v>
      </c>
      <c r="K149" s="34">
        <v>359.12</v>
      </c>
      <c r="L149" s="33">
        <v>8.5</v>
      </c>
      <c r="M149" s="33" t="s">
        <v>1150</v>
      </c>
      <c r="N149" s="40" t="s">
        <v>1180</v>
      </c>
      <c r="O149" s="58">
        <v>9</v>
      </c>
      <c r="P149" s="41">
        <v>18</v>
      </c>
      <c r="Q149" s="41">
        <v>0.5</v>
      </c>
      <c r="R149" s="41">
        <v>0.43</v>
      </c>
      <c r="S149" s="41">
        <v>24</v>
      </c>
      <c r="T149" s="41">
        <v>80</v>
      </c>
      <c r="AB149" s="47"/>
      <c r="BJ149" s="34">
        <f t="shared" si="72"/>
        <v>25.268000000000001</v>
      </c>
      <c r="BK149" s="9">
        <f t="shared" si="73"/>
        <v>18</v>
      </c>
      <c r="BL149" s="34">
        <f t="shared" si="74"/>
        <v>37.441138227903458</v>
      </c>
      <c r="BM149" s="34">
        <f>BL149*(附件!$C$49/(I149*附件!$C$48))</f>
        <v>1300.0395218022036</v>
      </c>
      <c r="BN149" s="34">
        <f t="shared" si="75"/>
        <v>51.450036481011693</v>
      </c>
      <c r="BO149" s="34">
        <f t="shared" si="76"/>
        <v>113.63981833935347</v>
      </c>
      <c r="BP149" s="65">
        <f t="shared" si="77"/>
        <v>165.08985482036516</v>
      </c>
      <c r="BQ149" s="9">
        <f t="shared" si="78"/>
        <v>0</v>
      </c>
      <c r="BR149" s="9">
        <f t="shared" si="79"/>
        <v>0</v>
      </c>
      <c r="BS149" s="9">
        <f t="shared" si="80"/>
        <v>0</v>
      </c>
      <c r="BT149" s="67">
        <f t="shared" si="81"/>
        <v>0</v>
      </c>
      <c r="BU149" s="67">
        <f t="shared" si="82"/>
        <v>0</v>
      </c>
      <c r="BV149" s="67">
        <f t="shared" si="83"/>
        <v>0</v>
      </c>
      <c r="BW149" s="9">
        <f t="shared" si="84"/>
        <v>0</v>
      </c>
      <c r="BX149" s="9">
        <f t="shared" si="85"/>
        <v>0</v>
      </c>
      <c r="BY149" s="9">
        <f t="shared" si="86"/>
        <v>0</v>
      </c>
      <c r="BZ149" s="68">
        <f t="shared" si="87"/>
        <v>0</v>
      </c>
      <c r="CA149" s="68">
        <f t="shared" si="88"/>
        <v>0</v>
      </c>
      <c r="CB149" s="68">
        <f t="shared" si="89"/>
        <v>0</v>
      </c>
    </row>
    <row r="150" spans="1:80" ht="20.25" customHeight="1" x14ac:dyDescent="0.2">
      <c r="A150" s="22"/>
      <c r="D150" s="69"/>
      <c r="E150" s="69"/>
      <c r="F150" s="69"/>
      <c r="G150" s="69"/>
      <c r="H150" s="69"/>
      <c r="I150" s="69"/>
      <c r="J150" s="69"/>
      <c r="K150" s="69"/>
      <c r="L150" s="70"/>
      <c r="M150" s="70"/>
      <c r="N150" s="71"/>
      <c r="O150" s="72"/>
      <c r="P150" s="72"/>
      <c r="Q150" s="72"/>
      <c r="R150" s="72"/>
      <c r="S150" s="72"/>
      <c r="T150" s="72"/>
      <c r="U150" s="73"/>
      <c r="V150" s="74"/>
      <c r="W150" s="74"/>
      <c r="X150" s="74"/>
      <c r="Y150" s="74"/>
      <c r="Z150" s="74"/>
      <c r="AA150" s="74"/>
      <c r="AB150" s="75"/>
      <c r="AC150" s="72"/>
      <c r="AD150" s="72"/>
      <c r="AE150" s="72"/>
      <c r="AF150" s="72"/>
      <c r="AG150" s="72"/>
      <c r="AH150" s="72"/>
      <c r="AI150" s="76"/>
      <c r="AJ150" s="77"/>
      <c r="AK150" s="77"/>
      <c r="AL150" s="77"/>
      <c r="AM150" s="77"/>
      <c r="AN150" s="77"/>
      <c r="AO150" s="77"/>
      <c r="AP150" s="77"/>
      <c r="AQ150" s="77"/>
      <c r="AR150" s="78"/>
      <c r="AS150" s="79"/>
      <c r="AT150" s="79"/>
      <c r="AU150" s="79"/>
      <c r="AV150" s="79"/>
      <c r="AW150" s="79"/>
      <c r="AX150" s="79"/>
      <c r="AY150" s="79"/>
      <c r="AZ150" s="79"/>
      <c r="BA150" s="80"/>
      <c r="BB150" s="81"/>
      <c r="BC150" s="81"/>
      <c r="BD150" s="81"/>
      <c r="BE150" s="81"/>
      <c r="BF150" s="81"/>
      <c r="BG150" s="81"/>
      <c r="BH150" s="81"/>
      <c r="BI150" s="81"/>
      <c r="BJ150" s="69"/>
      <c r="BK150" s="69"/>
      <c r="BL150" s="69"/>
      <c r="BM150" s="69"/>
      <c r="BN150" s="69"/>
      <c r="BO150" s="69"/>
      <c r="BP150" s="82"/>
      <c r="BQ150" s="69"/>
      <c r="BR150" s="69"/>
      <c r="BS150" s="69"/>
      <c r="BT150" s="83"/>
      <c r="BU150" s="83"/>
      <c r="BV150" s="83"/>
      <c r="BW150" s="83"/>
      <c r="BX150" s="83"/>
      <c r="BY150" s="83"/>
      <c r="BZ150" s="83"/>
      <c r="CA150" s="83"/>
      <c r="CB150" s="83"/>
    </row>
    <row r="151" spans="1:80" ht="20.25" customHeight="1" x14ac:dyDescent="0.2">
      <c r="A151" s="22"/>
    </row>
    <row r="152" spans="1:80" ht="20.25" customHeight="1" x14ac:dyDescent="0.2">
      <c r="A152" s="22"/>
    </row>
    <row r="153" spans="1:80" ht="20.25" customHeight="1" x14ac:dyDescent="0.2">
      <c r="A153" s="22"/>
    </row>
    <row r="154" spans="1:80" ht="20.25" customHeight="1" x14ac:dyDescent="0.2">
      <c r="A154" s="22"/>
    </row>
    <row r="155" spans="1:80" ht="20.25" customHeight="1" x14ac:dyDescent="0.2">
      <c r="A155" s="22"/>
    </row>
    <row r="156" spans="1:80" ht="20.25" customHeight="1" x14ac:dyDescent="0.2">
      <c r="A156" s="22"/>
    </row>
    <row r="157" spans="1:80" ht="20.25" customHeight="1" x14ac:dyDescent="0.2">
      <c r="A157" s="22"/>
    </row>
    <row r="158" spans="1:80" ht="20.25" customHeight="1" x14ac:dyDescent="0.2">
      <c r="A158" s="22"/>
    </row>
    <row r="159" spans="1:80" ht="20.25" customHeight="1" x14ac:dyDescent="0.2">
      <c r="A159" s="22"/>
    </row>
    <row r="160" spans="1:80" ht="20.25" customHeight="1" x14ac:dyDescent="0.2">
      <c r="A160" s="22"/>
    </row>
    <row r="161" spans="1:1" ht="20.25" customHeight="1" x14ac:dyDescent="0.2">
      <c r="A161" s="22"/>
    </row>
    <row r="162" spans="1:1" x14ac:dyDescent="0.2">
      <c r="A162" s="22"/>
    </row>
    <row r="163" spans="1:1" x14ac:dyDescent="0.2">
      <c r="A163" s="22"/>
    </row>
    <row r="164" spans="1:1" x14ac:dyDescent="0.2">
      <c r="A164" s="22"/>
    </row>
    <row r="165" spans="1:1" x14ac:dyDescent="0.2">
      <c r="A165" s="22"/>
    </row>
    <row r="166" spans="1:1" x14ac:dyDescent="0.2">
      <c r="A166" s="22"/>
    </row>
    <row r="167" spans="1:1" x14ac:dyDescent="0.2">
      <c r="A167" s="22"/>
    </row>
    <row r="168" spans="1:1" x14ac:dyDescent="0.2">
      <c r="A168" s="22"/>
    </row>
    <row r="169" spans="1:1" x14ac:dyDescent="0.2">
      <c r="A169" s="22"/>
    </row>
    <row r="170" spans="1:1" x14ac:dyDescent="0.2">
      <c r="A170" s="22"/>
    </row>
    <row r="171" spans="1:1" x14ac:dyDescent="0.2">
      <c r="A171" s="22"/>
    </row>
    <row r="172" spans="1:1" x14ac:dyDescent="0.2">
      <c r="A172" s="22"/>
    </row>
    <row r="173" spans="1:1" x14ac:dyDescent="0.2">
      <c r="A173" s="22"/>
    </row>
    <row r="174" spans="1:1" x14ac:dyDescent="0.2">
      <c r="A174" s="22"/>
    </row>
    <row r="175" spans="1:1" x14ac:dyDescent="0.2">
      <c r="A175" s="22"/>
    </row>
    <row r="176" spans="1:1" x14ac:dyDescent="0.2">
      <c r="A176" s="22"/>
    </row>
    <row r="177" spans="1:1" x14ac:dyDescent="0.2">
      <c r="A177" s="22"/>
    </row>
    <row r="178" spans="1:1" x14ac:dyDescent="0.2">
      <c r="A178" s="22"/>
    </row>
    <row r="179" spans="1:1" x14ac:dyDescent="0.2">
      <c r="A179" s="22"/>
    </row>
    <row r="180" spans="1:1" x14ac:dyDescent="0.2">
      <c r="A180" s="22"/>
    </row>
    <row r="181" spans="1:1" x14ac:dyDescent="0.2">
      <c r="A181" s="22"/>
    </row>
    <row r="182" spans="1:1" x14ac:dyDescent="0.2">
      <c r="A182" s="22"/>
    </row>
    <row r="183" spans="1:1" x14ac:dyDescent="0.2">
      <c r="A183" s="22"/>
    </row>
    <row r="184" spans="1:1" x14ac:dyDescent="0.2">
      <c r="A184" s="22"/>
    </row>
    <row r="185" spans="1:1" x14ac:dyDescent="0.2">
      <c r="A185" s="22"/>
    </row>
    <row r="186" spans="1:1" x14ac:dyDescent="0.2">
      <c r="A186" s="22"/>
    </row>
    <row r="187" spans="1:1" x14ac:dyDescent="0.2">
      <c r="A187" s="22"/>
    </row>
    <row r="188" spans="1:1" x14ac:dyDescent="0.2">
      <c r="A188" s="22"/>
    </row>
    <row r="189" spans="1:1" x14ac:dyDescent="0.2">
      <c r="A189" s="22"/>
    </row>
    <row r="190" spans="1:1" x14ac:dyDescent="0.2">
      <c r="A190" s="22"/>
    </row>
    <row r="191" spans="1:1" x14ac:dyDescent="0.2">
      <c r="A191" s="22"/>
    </row>
    <row r="192" spans="1:1" x14ac:dyDescent="0.2">
      <c r="A192" s="22"/>
    </row>
    <row r="193" spans="1:1" x14ac:dyDescent="0.2">
      <c r="A193" s="22"/>
    </row>
    <row r="194" spans="1:1" x14ac:dyDescent="0.2">
      <c r="A194" s="22"/>
    </row>
    <row r="195" spans="1:1" x14ac:dyDescent="0.2">
      <c r="A195" s="22"/>
    </row>
    <row r="196" spans="1:1" x14ac:dyDescent="0.2">
      <c r="A196" s="22"/>
    </row>
    <row r="197" spans="1:1" x14ac:dyDescent="0.2">
      <c r="A197" s="22"/>
    </row>
    <row r="198" spans="1:1" x14ac:dyDescent="0.2">
      <c r="A198" s="22"/>
    </row>
    <row r="199" spans="1:1" x14ac:dyDescent="0.2">
      <c r="A199" s="22"/>
    </row>
    <row r="200" spans="1:1" x14ac:dyDescent="0.2">
      <c r="A200" s="22"/>
    </row>
    <row r="201" spans="1:1" x14ac:dyDescent="0.2">
      <c r="A201" s="22"/>
    </row>
    <row r="202" spans="1:1" x14ac:dyDescent="0.2">
      <c r="A202" s="22"/>
    </row>
    <row r="203" spans="1:1" x14ac:dyDescent="0.2">
      <c r="A203" s="22"/>
    </row>
    <row r="204" spans="1:1" x14ac:dyDescent="0.2">
      <c r="A204" s="22"/>
    </row>
    <row r="205" spans="1:1" x14ac:dyDescent="0.2">
      <c r="A205" s="22"/>
    </row>
    <row r="206" spans="1:1" x14ac:dyDescent="0.2">
      <c r="A206" s="22"/>
    </row>
    <row r="207" spans="1:1" x14ac:dyDescent="0.2">
      <c r="A207" s="22"/>
    </row>
    <row r="208" spans="1:1" x14ac:dyDescent="0.2">
      <c r="A208" s="22"/>
    </row>
    <row r="209" spans="1:1" x14ac:dyDescent="0.2">
      <c r="A209" s="22"/>
    </row>
    <row r="210" spans="1:1" x14ac:dyDescent="0.2">
      <c r="A210" s="22"/>
    </row>
    <row r="211" spans="1:1" x14ac:dyDescent="0.2">
      <c r="A211" s="22"/>
    </row>
    <row r="212" spans="1:1" x14ac:dyDescent="0.2">
      <c r="A212" s="22"/>
    </row>
    <row r="213" spans="1:1" x14ac:dyDescent="0.2">
      <c r="A213" s="22"/>
    </row>
    <row r="214" spans="1:1" x14ac:dyDescent="0.2">
      <c r="A214" s="22"/>
    </row>
    <row r="215" spans="1:1" x14ac:dyDescent="0.2">
      <c r="A215" s="22"/>
    </row>
    <row r="216" spans="1:1" x14ac:dyDescent="0.2">
      <c r="A216" s="22"/>
    </row>
    <row r="217" spans="1:1" x14ac:dyDescent="0.2">
      <c r="A217" s="22"/>
    </row>
    <row r="218" spans="1:1" x14ac:dyDescent="0.2">
      <c r="A218" s="22"/>
    </row>
    <row r="219" spans="1:1" x14ac:dyDescent="0.2">
      <c r="A219" s="22"/>
    </row>
    <row r="220" spans="1:1" x14ac:dyDescent="0.2">
      <c r="A220" s="22"/>
    </row>
    <row r="221" spans="1:1" x14ac:dyDescent="0.2">
      <c r="A221" s="22"/>
    </row>
    <row r="222" spans="1:1" x14ac:dyDescent="0.2">
      <c r="A222" s="22"/>
    </row>
    <row r="223" spans="1:1" x14ac:dyDescent="0.2">
      <c r="A223" s="22"/>
    </row>
    <row r="224" spans="1:1" x14ac:dyDescent="0.2">
      <c r="A224" s="22"/>
    </row>
    <row r="225" spans="1:1" x14ac:dyDescent="0.2">
      <c r="A225" s="22"/>
    </row>
    <row r="226" spans="1:1" x14ac:dyDescent="0.2">
      <c r="A226" s="22"/>
    </row>
    <row r="227" spans="1:1" x14ac:dyDescent="0.2">
      <c r="A227" s="22"/>
    </row>
    <row r="228" spans="1:1" x14ac:dyDescent="0.2">
      <c r="A228" s="22"/>
    </row>
    <row r="229" spans="1:1" x14ac:dyDescent="0.2">
      <c r="A229" s="22"/>
    </row>
    <row r="230" spans="1:1" x14ac:dyDescent="0.2">
      <c r="A230" s="22"/>
    </row>
    <row r="231" spans="1:1" x14ac:dyDescent="0.2">
      <c r="A231" s="22"/>
    </row>
    <row r="232" spans="1:1" x14ac:dyDescent="0.2">
      <c r="A232" s="22"/>
    </row>
    <row r="233" spans="1:1" x14ac:dyDescent="0.2">
      <c r="A233" s="22"/>
    </row>
    <row r="234" spans="1:1" x14ac:dyDescent="0.2">
      <c r="A234" s="22"/>
    </row>
    <row r="235" spans="1:1" x14ac:dyDescent="0.2">
      <c r="A235" s="22"/>
    </row>
    <row r="236" spans="1:1" x14ac:dyDescent="0.2">
      <c r="A236" s="22"/>
    </row>
    <row r="237" spans="1:1" x14ac:dyDescent="0.2">
      <c r="A237" s="22"/>
    </row>
    <row r="238" spans="1:1" x14ac:dyDescent="0.2">
      <c r="A238" s="22"/>
    </row>
    <row r="239" spans="1:1" x14ac:dyDescent="0.2">
      <c r="A239" s="22"/>
    </row>
    <row r="240" spans="1:1" x14ac:dyDescent="0.2">
      <c r="A240" s="22"/>
    </row>
    <row r="241" spans="1:1" x14ac:dyDescent="0.2">
      <c r="A241" s="22"/>
    </row>
    <row r="242" spans="1:1" x14ac:dyDescent="0.2">
      <c r="A242" s="22"/>
    </row>
    <row r="243" spans="1:1" x14ac:dyDescent="0.2">
      <c r="A243" s="22"/>
    </row>
    <row r="244" spans="1:1" x14ac:dyDescent="0.2">
      <c r="A244" s="22"/>
    </row>
    <row r="245" spans="1:1" x14ac:dyDescent="0.2">
      <c r="A245" s="22"/>
    </row>
    <row r="246" spans="1:1" x14ac:dyDescent="0.2">
      <c r="A246" s="22"/>
    </row>
    <row r="247" spans="1:1" x14ac:dyDescent="0.2">
      <c r="A247" s="22"/>
    </row>
    <row r="248" spans="1:1" x14ac:dyDescent="0.2">
      <c r="A248" s="22"/>
    </row>
    <row r="249" spans="1:1" x14ac:dyDescent="0.2">
      <c r="A249" s="22"/>
    </row>
    <row r="250" spans="1:1" x14ac:dyDescent="0.2">
      <c r="A250" s="22"/>
    </row>
    <row r="251" spans="1:1" x14ac:dyDescent="0.2">
      <c r="A251" s="22"/>
    </row>
    <row r="252" spans="1:1" x14ac:dyDescent="0.2">
      <c r="A252" s="22"/>
    </row>
    <row r="253" spans="1:1" x14ac:dyDescent="0.2">
      <c r="A253" s="22"/>
    </row>
    <row r="254" spans="1:1" x14ac:dyDescent="0.2">
      <c r="A254" s="22"/>
    </row>
    <row r="255" spans="1:1" x14ac:dyDescent="0.2">
      <c r="A255" s="22"/>
    </row>
    <row r="256" spans="1:1" x14ac:dyDescent="0.2">
      <c r="A256" s="22"/>
    </row>
    <row r="257" spans="1:1" x14ac:dyDescent="0.2">
      <c r="A257" s="22"/>
    </row>
    <row r="258" spans="1:1" x14ac:dyDescent="0.2">
      <c r="A258" s="22"/>
    </row>
    <row r="259" spans="1:1" x14ac:dyDescent="0.2">
      <c r="A259" s="22"/>
    </row>
    <row r="260" spans="1:1" x14ac:dyDescent="0.2">
      <c r="A260" s="22"/>
    </row>
    <row r="261" spans="1:1" x14ac:dyDescent="0.2">
      <c r="A261" s="22"/>
    </row>
    <row r="262" spans="1:1" x14ac:dyDescent="0.2">
      <c r="A262" s="22"/>
    </row>
    <row r="263" spans="1:1" x14ac:dyDescent="0.2">
      <c r="A263" s="22"/>
    </row>
    <row r="264" spans="1:1" x14ac:dyDescent="0.2">
      <c r="A264" s="22"/>
    </row>
    <row r="265" spans="1:1" x14ac:dyDescent="0.2">
      <c r="A265" s="22"/>
    </row>
    <row r="266" spans="1:1" x14ac:dyDescent="0.2">
      <c r="A266" s="22"/>
    </row>
    <row r="267" spans="1:1" x14ac:dyDescent="0.2">
      <c r="A267" s="22"/>
    </row>
    <row r="268" spans="1:1" x14ac:dyDescent="0.2">
      <c r="A268" s="22"/>
    </row>
    <row r="269" spans="1:1" x14ac:dyDescent="0.2">
      <c r="A269" s="22"/>
    </row>
    <row r="270" spans="1:1" x14ac:dyDescent="0.2">
      <c r="A270" s="22"/>
    </row>
    <row r="271" spans="1:1" x14ac:dyDescent="0.2">
      <c r="A271" s="22"/>
    </row>
    <row r="272" spans="1:1" x14ac:dyDescent="0.2">
      <c r="A272" s="22"/>
    </row>
    <row r="273" spans="1:1" x14ac:dyDescent="0.2">
      <c r="A273" s="22"/>
    </row>
    <row r="274" spans="1:1" x14ac:dyDescent="0.2">
      <c r="A274" s="22"/>
    </row>
    <row r="275" spans="1:1" x14ac:dyDescent="0.2">
      <c r="A275" s="22"/>
    </row>
    <row r="276" spans="1:1" x14ac:dyDescent="0.2">
      <c r="A276" s="22"/>
    </row>
    <row r="277" spans="1:1" x14ac:dyDescent="0.2">
      <c r="A277" s="22"/>
    </row>
    <row r="278" spans="1:1" x14ac:dyDescent="0.2">
      <c r="A278" s="22"/>
    </row>
    <row r="279" spans="1:1" x14ac:dyDescent="0.2">
      <c r="A279" s="22"/>
    </row>
    <row r="280" spans="1:1" x14ac:dyDescent="0.2">
      <c r="A280" s="22"/>
    </row>
    <row r="281" spans="1:1" x14ac:dyDescent="0.2">
      <c r="A281" s="22"/>
    </row>
    <row r="282" spans="1:1" x14ac:dyDescent="0.2">
      <c r="A282" s="22"/>
    </row>
    <row r="283" spans="1:1" x14ac:dyDescent="0.2">
      <c r="A283" s="22"/>
    </row>
    <row r="284" spans="1:1" x14ac:dyDescent="0.2">
      <c r="A284" s="22"/>
    </row>
    <row r="285" spans="1:1" x14ac:dyDescent="0.2">
      <c r="A285" s="22"/>
    </row>
    <row r="286" spans="1:1" x14ac:dyDescent="0.2">
      <c r="A286" s="22"/>
    </row>
    <row r="287" spans="1:1" x14ac:dyDescent="0.2">
      <c r="A287" s="22"/>
    </row>
    <row r="288" spans="1:1" x14ac:dyDescent="0.2">
      <c r="A288" s="22"/>
    </row>
    <row r="289" spans="1:1" x14ac:dyDescent="0.2">
      <c r="A289" s="22"/>
    </row>
    <row r="290" spans="1:1" x14ac:dyDescent="0.2">
      <c r="A290" s="22"/>
    </row>
    <row r="291" spans="1:1" x14ac:dyDescent="0.2">
      <c r="A291" s="22"/>
    </row>
    <row r="292" spans="1:1" x14ac:dyDescent="0.2">
      <c r="A292" s="22"/>
    </row>
    <row r="293" spans="1:1" x14ac:dyDescent="0.2">
      <c r="A293" s="22"/>
    </row>
    <row r="294" spans="1:1" x14ac:dyDescent="0.2">
      <c r="A294" s="22"/>
    </row>
    <row r="295" spans="1:1" x14ac:dyDescent="0.2">
      <c r="A295" s="22"/>
    </row>
    <row r="296" spans="1:1" x14ac:dyDescent="0.2">
      <c r="A296" s="22"/>
    </row>
    <row r="297" spans="1:1" x14ac:dyDescent="0.2">
      <c r="A297" s="22"/>
    </row>
    <row r="298" spans="1:1" x14ac:dyDescent="0.2">
      <c r="A298" s="22"/>
    </row>
    <row r="299" spans="1:1" x14ac:dyDescent="0.2">
      <c r="A299" s="22"/>
    </row>
    <row r="300" spans="1:1" x14ac:dyDescent="0.2">
      <c r="A300" s="22"/>
    </row>
    <row r="301" spans="1:1" x14ac:dyDescent="0.2">
      <c r="A301" s="22"/>
    </row>
    <row r="302" spans="1:1" x14ac:dyDescent="0.2">
      <c r="A302" s="22"/>
    </row>
    <row r="303" spans="1:1" x14ac:dyDescent="0.2">
      <c r="A303" s="22"/>
    </row>
    <row r="304" spans="1:1" x14ac:dyDescent="0.2">
      <c r="A304" s="22"/>
    </row>
    <row r="305" spans="1:1" x14ac:dyDescent="0.2">
      <c r="A305" s="22"/>
    </row>
    <row r="306" spans="1:1" x14ac:dyDescent="0.2">
      <c r="A306" s="22"/>
    </row>
    <row r="307" spans="1:1" x14ac:dyDescent="0.2">
      <c r="A307" s="22"/>
    </row>
    <row r="308" spans="1:1" x14ac:dyDescent="0.2">
      <c r="A308" s="22"/>
    </row>
    <row r="309" spans="1:1" x14ac:dyDescent="0.2">
      <c r="A309" s="22"/>
    </row>
    <row r="310" spans="1:1" x14ac:dyDescent="0.2">
      <c r="A310" s="22"/>
    </row>
    <row r="311" spans="1:1" x14ac:dyDescent="0.2">
      <c r="A311" s="22"/>
    </row>
    <row r="312" spans="1:1" x14ac:dyDescent="0.2">
      <c r="A312" s="22"/>
    </row>
    <row r="313" spans="1:1" x14ac:dyDescent="0.2">
      <c r="A313" s="22"/>
    </row>
    <row r="314" spans="1:1" x14ac:dyDescent="0.2">
      <c r="A314" s="22"/>
    </row>
    <row r="315" spans="1:1" x14ac:dyDescent="0.2">
      <c r="A315" s="22"/>
    </row>
    <row r="316" spans="1:1" x14ac:dyDescent="0.2">
      <c r="A316" s="22"/>
    </row>
    <row r="317" spans="1:1" x14ac:dyDescent="0.2">
      <c r="A317" s="22"/>
    </row>
    <row r="318" spans="1:1" x14ac:dyDescent="0.2">
      <c r="A318" s="22"/>
    </row>
    <row r="319" spans="1:1" x14ac:dyDescent="0.2">
      <c r="A319" s="22"/>
    </row>
    <row r="320" spans="1:1" x14ac:dyDescent="0.2">
      <c r="A320" s="22"/>
    </row>
    <row r="321" spans="1:1" x14ac:dyDescent="0.2">
      <c r="A321" s="22"/>
    </row>
    <row r="322" spans="1:1" x14ac:dyDescent="0.2">
      <c r="A322" s="22"/>
    </row>
    <row r="323" spans="1:1" x14ac:dyDescent="0.2">
      <c r="A323" s="22"/>
    </row>
    <row r="324" spans="1:1" x14ac:dyDescent="0.2">
      <c r="A324" s="22"/>
    </row>
    <row r="325" spans="1:1" x14ac:dyDescent="0.2">
      <c r="A325" s="22"/>
    </row>
    <row r="326" spans="1:1" x14ac:dyDescent="0.2">
      <c r="A326" s="22"/>
    </row>
    <row r="327" spans="1:1" x14ac:dyDescent="0.2">
      <c r="A327" s="22"/>
    </row>
  </sheetData>
  <autoFilter ref="A2:CB149">
    <sortState ref="A3:CB149">
      <sortCondition descending="1" ref="BV2:BV149"/>
    </sortState>
  </autoFilter>
  <mergeCells count="11">
    <mergeCell ref="BQ1:BS1"/>
    <mergeCell ref="BT1:BV1"/>
    <mergeCell ref="BK1:BP1"/>
    <mergeCell ref="BZ1:CB1"/>
    <mergeCell ref="BW1:BY1"/>
    <mergeCell ref="BA1:BI1"/>
    <mergeCell ref="N1:T1"/>
    <mergeCell ref="U1:AA1"/>
    <mergeCell ref="AB1:AH1"/>
    <mergeCell ref="AI1:AQ1"/>
    <mergeCell ref="AR1:AZ1"/>
  </mergeCells>
  <phoneticPr fontId="2" type="noConversion"/>
  <conditionalFormatting sqref="B1:B1048576">
    <cfRule type="containsText" dxfId="61" priority="1" operator="containsText" text="_up10">
      <formula>NOT(ISERROR(SEARCH("_up10",B1)))</formula>
    </cfRule>
  </conditionalFormatting>
  <pageMargins left="0.7" right="0.7" top="0.75" bottom="0.75" header="0.3" footer="0.3"/>
  <pageSetup paperSize="9" orientation="portrait" horizontalDpi="4294967294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heet4.updateIcons">
                <anchor moveWithCells="1" sizeWithCells="1">
                  <from>
                    <xdr:col>1</xdr:col>
                    <xdr:colOff>171450</xdr:colOff>
                    <xdr:row>0</xdr:row>
                    <xdr:rowOff>19050</xdr:rowOff>
                  </from>
                  <to>
                    <xdr:col>1</xdr:col>
                    <xdr:colOff>914400</xdr:colOff>
                    <xdr:row>1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" id="{49655D64-B276-4728-9B2B-2ADE64E76869}">
            <xm:f>C1=附件!$K$10</xm:f>
            <x14:dxf>
              <fill>
                <gradientFill>
                  <stop position="0">
                    <color rgb="FF66FFFF"/>
                  </stop>
                  <stop position="1">
                    <color rgb="FFFF99FF"/>
                  </stop>
                </gradientFill>
              </fill>
            </x14:dxf>
          </x14:cfRule>
          <x14:cfRule type="expression" priority="18" id="{E239BE56-FFF5-4009-976A-03E765A2B0E1}">
            <xm:f>C1=附件!$K$9</xm:f>
            <x14:dxf>
              <fill>
                <patternFill>
                  <bgColor rgb="FFFFFF00"/>
                </patternFill>
              </fill>
            </x14:dxf>
          </x14:cfRule>
          <x14:cfRule type="expression" priority="19" id="{99C35D99-3601-47FC-AED8-99404C4FB460}">
            <xm:f>C1=附件!$K$7</xm:f>
            <x14:dxf>
              <fill>
                <patternFill>
                  <bgColor theme="4" tint="0.59996337778862885"/>
                </patternFill>
              </fill>
            </x14:dxf>
          </x14:cfRule>
          <x14:cfRule type="expression" priority="20" id="{D5AE2BE9-16E6-40DD-9F89-BCBF7FD08D0D}">
            <xm:f>C1=附件!$K$6</xm:f>
            <x14:dxf>
              <fill>
                <patternFill>
                  <bgColor theme="2"/>
                </patternFill>
              </fill>
            </x14:dxf>
          </x14:cfRule>
          <x14:cfRule type="expression" priority="21" id="{107FEF36-0D46-48B1-8334-B3B21B98ED80}">
            <xm:f>C1=附件!$K$8</xm:f>
            <x14:dxf>
              <fill>
                <patternFill>
                  <bgColor rgb="FFCC99FF"/>
                </patternFill>
              </fill>
            </x14:dxf>
          </x14:cfRule>
          <xm:sqref>A1:A243 A328:A1048576</xm:sqref>
        </x14:conditionalFormatting>
        <x14:conditionalFormatting xmlns:xm="http://schemas.microsoft.com/office/excel/2006/main">
          <x14:cfRule type="expression" priority="12" id="{A6AED08A-FCF9-45C0-A9BC-A4462EEA9012}">
            <xm:f>C244=附件!$K$10</xm:f>
            <x14:dxf>
              <fill>
                <gradientFill>
                  <stop position="0">
                    <color rgb="FF66FFFF"/>
                  </stop>
                  <stop position="1">
                    <color rgb="FFFF99FF"/>
                  </stop>
                </gradientFill>
              </fill>
            </x14:dxf>
          </x14:cfRule>
          <x14:cfRule type="expression" priority="13" id="{E95B6C8F-FFBA-4242-B777-6A8B85CFF8C5}">
            <xm:f>C244=附件!$K$9</xm:f>
            <x14:dxf>
              <fill>
                <patternFill>
                  <bgColor rgb="FFFFFF00"/>
                </patternFill>
              </fill>
            </x14:dxf>
          </x14:cfRule>
          <x14:cfRule type="expression" priority="14" id="{492033EF-0C6C-441B-87B0-1D8831EBD786}">
            <xm:f>C244=附件!$K$7</xm:f>
            <x14:dxf>
              <fill>
                <patternFill>
                  <bgColor theme="4" tint="0.59996337778862885"/>
                </patternFill>
              </fill>
            </x14:dxf>
          </x14:cfRule>
          <x14:cfRule type="expression" priority="15" id="{954277AC-F44A-428A-AD7D-5760696C1D6B}">
            <xm:f>C244=附件!$K$6</xm:f>
            <x14:dxf>
              <fill>
                <patternFill>
                  <bgColor theme="2"/>
                </patternFill>
              </fill>
            </x14:dxf>
          </x14:cfRule>
          <x14:cfRule type="expression" priority="16" id="{9591AB71-5B50-46A4-968B-9F68EE76FAAB}">
            <xm:f>C244=附件!$K$8</xm:f>
            <x14:dxf>
              <fill>
                <patternFill>
                  <bgColor rgb="FFCC99FF"/>
                </patternFill>
              </fill>
            </x14:dxf>
          </x14:cfRule>
          <xm:sqref>A244:A327</xm:sqref>
        </x14:conditionalFormatting>
        <x14:conditionalFormatting xmlns:xm="http://schemas.microsoft.com/office/excel/2006/main">
          <x14:cfRule type="cellIs" priority="7" operator="equal" id="{86C9F516-D434-4047-8648-12CE9B1CAD2C}">
            <xm:f>附件!$K$10</xm:f>
            <x14:dxf>
              <fill>
                <gradientFill>
                  <stop position="0">
                    <color rgb="FF66FFFF"/>
                  </stop>
                  <stop position="1">
                    <color rgb="FFFF99FF"/>
                  </stop>
                </gradientFill>
              </fill>
            </x14:dxf>
          </x14:cfRule>
          <x14:cfRule type="cellIs" priority="8" operator="equal" id="{47830A35-A9E2-4B7B-B150-4BF179DB0D06}">
            <xm:f>附件!$K$6</xm:f>
            <x14:dxf>
              <fill>
                <patternFill>
                  <bgColor theme="2"/>
                </patternFill>
              </fill>
            </x14:dxf>
          </x14:cfRule>
          <x14:cfRule type="cellIs" priority="9" operator="equal" id="{3D166DFD-6290-411D-8AA4-DF05EEC7CCF6}">
            <xm:f>附件!$K$8</xm:f>
            <x14:dxf>
              <fill>
                <patternFill>
                  <bgColor rgb="FFCC99FF"/>
                </patternFill>
              </fill>
            </x14:dxf>
          </x14:cfRule>
          <x14:cfRule type="cellIs" priority="10" operator="equal" id="{8961FDA9-68E3-489E-BBC2-0E98D5B64DD6}">
            <xm:f>附件!$K$9</xm:f>
            <x14:dxf>
              <fill>
                <patternFill>
                  <bgColor rgb="FFFFFF66"/>
                </patternFill>
              </fill>
            </x14:dxf>
          </x14:cfRule>
          <x14:cfRule type="cellIs" priority="11" operator="equal" id="{27173D9D-9DDA-466B-89DA-1E1C0058704B}">
            <xm:f>附件!$K$7</xm:f>
            <x14:dxf>
              <fill>
                <patternFill>
                  <bgColor theme="8" tint="0.59996337778862885"/>
                </patternFill>
              </fill>
            </x14:dxf>
          </x14:cfRule>
          <xm:sqref>C1:C243 C328:C1048576</xm:sqref>
        </x14:conditionalFormatting>
        <x14:conditionalFormatting xmlns:xm="http://schemas.microsoft.com/office/excel/2006/main">
          <x14:cfRule type="cellIs" priority="2" operator="equal" id="{F6757038-7CD5-434B-850A-084895BDC256}">
            <xm:f>附件!$K$10</xm:f>
            <x14:dxf>
              <fill>
                <gradientFill>
                  <stop position="0">
                    <color rgb="FF66FFFF"/>
                  </stop>
                  <stop position="1">
                    <color rgb="FFFF99FF"/>
                  </stop>
                </gradientFill>
              </fill>
            </x14:dxf>
          </x14:cfRule>
          <x14:cfRule type="cellIs" priority="3" operator="equal" id="{0227F5A6-7228-4AC4-A716-7AAAFDE0C962}">
            <xm:f>附件!$K$6</xm:f>
            <x14:dxf>
              <fill>
                <patternFill>
                  <bgColor theme="2"/>
                </patternFill>
              </fill>
            </x14:dxf>
          </x14:cfRule>
          <x14:cfRule type="cellIs" priority="4" operator="equal" id="{D385E954-C6CC-4578-A32A-6E952CEC6445}">
            <xm:f>附件!$K$8</xm:f>
            <x14:dxf>
              <fill>
                <patternFill>
                  <bgColor rgb="FFCC99FF"/>
                </patternFill>
              </fill>
            </x14:dxf>
          </x14:cfRule>
          <x14:cfRule type="cellIs" priority="5" operator="equal" id="{A5623B97-E539-4CB8-8F4F-C43EF69E6DFC}">
            <xm:f>附件!$K$9</xm:f>
            <x14:dxf>
              <fill>
                <patternFill>
                  <bgColor rgb="FFFFFF66"/>
                </patternFill>
              </fill>
            </x14:dxf>
          </x14:cfRule>
          <x14:cfRule type="cellIs" priority="6" operator="equal" id="{DC2586FF-3BDE-4F4A-9B39-D881EA3B086A}">
            <xm:f>附件!$K$7</xm:f>
            <x14:dxf>
              <fill>
                <patternFill>
                  <bgColor theme="8" tint="0.59996337778862885"/>
                </patternFill>
              </fill>
            </x14:dxf>
          </x14:cfRule>
          <xm:sqref>C244:C327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108"/>
  <sheetViews>
    <sheetView topLeftCell="A19" workbookViewId="0">
      <selection activeCell="E44" sqref="E44"/>
    </sheetView>
  </sheetViews>
  <sheetFormatPr defaultRowHeight="14.25" x14ac:dyDescent="0.2"/>
  <cols>
    <col min="1" max="1" width="2.875" style="5" customWidth="1"/>
    <col min="2" max="2" width="25.75" style="5" customWidth="1"/>
    <col min="3" max="16384" width="9" style="5"/>
  </cols>
  <sheetData>
    <row r="1" spans="1:27" s="4" customFormat="1" x14ac:dyDescent="0.2">
      <c r="B1" s="3" t="s">
        <v>0</v>
      </c>
      <c r="C1" s="3" t="s">
        <v>1</v>
      </c>
      <c r="D1" s="3" t="s">
        <v>2</v>
      </c>
      <c r="E1" s="3" t="s">
        <v>10</v>
      </c>
      <c r="F1" s="3" t="s">
        <v>279</v>
      </c>
      <c r="G1" s="3" t="s">
        <v>280</v>
      </c>
      <c r="H1" s="3" t="s">
        <v>281</v>
      </c>
      <c r="I1" s="3" t="s">
        <v>282</v>
      </c>
      <c r="J1" s="3" t="s">
        <v>283</v>
      </c>
      <c r="K1" s="3" t="s">
        <v>284</v>
      </c>
      <c r="L1" s="3" t="s">
        <v>285</v>
      </c>
      <c r="M1" s="3" t="s">
        <v>286</v>
      </c>
      <c r="N1" s="3" t="s">
        <v>287</v>
      </c>
      <c r="O1" s="3" t="s">
        <v>11</v>
      </c>
      <c r="P1" s="3" t="s">
        <v>12</v>
      </c>
      <c r="Q1" s="3"/>
      <c r="R1" s="3"/>
    </row>
    <row r="2" spans="1:27" ht="16.5" customHeight="1" x14ac:dyDescent="0.2">
      <c r="A2" s="17" t="s">
        <v>902</v>
      </c>
      <c r="B2" s="1" t="s">
        <v>901</v>
      </c>
      <c r="C2" s="1" t="s">
        <v>20</v>
      </c>
      <c r="D2" s="1" t="s">
        <v>691</v>
      </c>
      <c r="E2" s="1" t="s">
        <v>104</v>
      </c>
      <c r="F2" s="1" t="s">
        <v>288</v>
      </c>
      <c r="G2" s="1" t="s">
        <v>289</v>
      </c>
      <c r="H2" s="1" t="s">
        <v>289</v>
      </c>
      <c r="I2" s="6" t="s">
        <v>289</v>
      </c>
      <c r="J2" s="1" t="s">
        <v>289</v>
      </c>
      <c r="K2" s="1" t="s">
        <v>289</v>
      </c>
      <c r="L2" s="1" t="s">
        <v>289</v>
      </c>
      <c r="M2" s="1" t="s">
        <v>289</v>
      </c>
      <c r="N2" s="1" t="s">
        <v>692</v>
      </c>
      <c r="O2" s="1"/>
      <c r="P2" s="1" t="s">
        <v>693</v>
      </c>
      <c r="Q2" s="1"/>
      <c r="R2" s="1" t="s">
        <v>290</v>
      </c>
    </row>
    <row r="3" spans="1:27" ht="16.5" customHeight="1" x14ac:dyDescent="0.2">
      <c r="A3" s="17" t="s">
        <v>291</v>
      </c>
      <c r="B3" s="1" t="s">
        <v>291</v>
      </c>
      <c r="C3" s="1" t="s">
        <v>20</v>
      </c>
      <c r="D3" s="1" t="s">
        <v>694</v>
      </c>
      <c r="E3" s="1" t="s">
        <v>104</v>
      </c>
      <c r="F3" s="1" t="s">
        <v>293</v>
      </c>
      <c r="G3" s="1" t="s">
        <v>294</v>
      </c>
      <c r="H3" s="1" t="s">
        <v>289</v>
      </c>
      <c r="I3" s="7" t="s">
        <v>289</v>
      </c>
      <c r="J3" s="1" t="s">
        <v>289</v>
      </c>
      <c r="K3" s="1" t="s">
        <v>289</v>
      </c>
      <c r="L3" s="1" t="s">
        <v>289</v>
      </c>
      <c r="M3" s="1" t="s">
        <v>289</v>
      </c>
      <c r="N3" s="1"/>
      <c r="O3" s="1"/>
      <c r="P3" s="1" t="s">
        <v>695</v>
      </c>
      <c r="Q3" s="1" t="s">
        <v>293</v>
      </c>
      <c r="R3" s="1" t="s">
        <v>294</v>
      </c>
      <c r="S3" s="5" t="s">
        <v>289</v>
      </c>
      <c r="T3" s="5" t="s">
        <v>289</v>
      </c>
      <c r="U3" s="5" t="s">
        <v>289</v>
      </c>
      <c r="V3" s="5" t="s">
        <v>289</v>
      </c>
      <c r="W3" s="5" t="s">
        <v>289</v>
      </c>
      <c r="X3" s="5" t="s">
        <v>289</v>
      </c>
      <c r="AA3" s="5" t="s">
        <v>295</v>
      </c>
    </row>
    <row r="4" spans="1:27" ht="16.5" customHeight="1" x14ac:dyDescent="0.2">
      <c r="A4" s="17" t="s">
        <v>296</v>
      </c>
      <c r="B4" s="1" t="s">
        <v>296</v>
      </c>
      <c r="C4" s="1" t="s">
        <v>20</v>
      </c>
      <c r="D4" s="1" t="s">
        <v>297</v>
      </c>
      <c r="E4" s="1" t="s">
        <v>30</v>
      </c>
      <c r="F4" s="1" t="s">
        <v>298</v>
      </c>
      <c r="G4" s="1" t="s">
        <v>289</v>
      </c>
      <c r="H4" s="1" t="s">
        <v>289</v>
      </c>
      <c r="I4" s="6" t="s">
        <v>289</v>
      </c>
      <c r="J4" s="1" t="s">
        <v>289</v>
      </c>
      <c r="K4" s="1" t="s">
        <v>289</v>
      </c>
      <c r="L4" s="1" t="s">
        <v>289</v>
      </c>
      <c r="M4" s="1" t="s">
        <v>289</v>
      </c>
      <c r="N4" s="1"/>
      <c r="O4" s="1"/>
      <c r="P4" s="1" t="s">
        <v>696</v>
      </c>
      <c r="Q4" s="1"/>
      <c r="R4" s="1"/>
    </row>
    <row r="5" spans="1:27" ht="16.5" customHeight="1" x14ac:dyDescent="0.2">
      <c r="A5" s="17" t="s">
        <v>697</v>
      </c>
      <c r="B5" s="1" t="s">
        <v>697</v>
      </c>
      <c r="C5" s="1" t="s">
        <v>29</v>
      </c>
      <c r="D5" s="1" t="s">
        <v>694</v>
      </c>
      <c r="E5" s="1" t="s">
        <v>30</v>
      </c>
      <c r="F5" s="1" t="s">
        <v>698</v>
      </c>
      <c r="G5" s="1" t="s">
        <v>289</v>
      </c>
      <c r="H5" s="1" t="s">
        <v>289</v>
      </c>
      <c r="I5" s="7" t="s">
        <v>289</v>
      </c>
      <c r="J5" s="1" t="s">
        <v>289</v>
      </c>
      <c r="K5" s="1" t="s">
        <v>289</v>
      </c>
      <c r="L5" s="1" t="s">
        <v>289</v>
      </c>
      <c r="M5" s="1" t="s">
        <v>289</v>
      </c>
      <c r="N5" s="1" t="s">
        <v>699</v>
      </c>
      <c r="O5" s="1"/>
      <c r="P5" s="1" t="s">
        <v>700</v>
      </c>
      <c r="Q5" s="1" t="s">
        <v>289</v>
      </c>
      <c r="R5" s="1" t="s">
        <v>289</v>
      </c>
      <c r="S5" s="5" t="s">
        <v>289</v>
      </c>
      <c r="T5" s="5" t="s">
        <v>289</v>
      </c>
      <c r="U5" s="5" t="s">
        <v>289</v>
      </c>
      <c r="V5" s="5" t="s">
        <v>289</v>
      </c>
      <c r="W5" s="5" t="s">
        <v>302</v>
      </c>
      <c r="Y5" s="5" t="s">
        <v>303</v>
      </c>
    </row>
    <row r="6" spans="1:27" ht="16.5" customHeight="1" x14ac:dyDescent="0.2">
      <c r="A6" s="17" t="s">
        <v>871</v>
      </c>
      <c r="B6" s="1" t="s">
        <v>871</v>
      </c>
      <c r="C6" s="1" t="s">
        <v>20</v>
      </c>
      <c r="D6" s="1" t="s">
        <v>872</v>
      </c>
      <c r="E6" s="1" t="s">
        <v>30</v>
      </c>
      <c r="F6" s="1" t="s">
        <v>311</v>
      </c>
      <c r="G6" s="1" t="s">
        <v>873</v>
      </c>
      <c r="H6" s="1" t="s">
        <v>289</v>
      </c>
      <c r="I6" s="7" t="s">
        <v>289</v>
      </c>
      <c r="J6" s="1" t="s">
        <v>289</v>
      </c>
      <c r="K6" s="1" t="s">
        <v>289</v>
      </c>
      <c r="L6" s="1" t="s">
        <v>289</v>
      </c>
      <c r="M6" s="1" t="s">
        <v>289</v>
      </c>
      <c r="N6" s="1" t="s">
        <v>874</v>
      </c>
      <c r="O6" s="1"/>
      <c r="P6" s="1" t="s">
        <v>875</v>
      </c>
      <c r="Q6" s="1" t="s">
        <v>289</v>
      </c>
      <c r="R6" s="1" t="s">
        <v>289</v>
      </c>
      <c r="S6" s="5" t="s">
        <v>289</v>
      </c>
      <c r="T6" s="5" t="s">
        <v>289</v>
      </c>
      <c r="U6" s="5" t="s">
        <v>289</v>
      </c>
      <c r="V6" s="5" t="s">
        <v>289</v>
      </c>
      <c r="W6" s="5" t="s">
        <v>307</v>
      </c>
      <c r="X6" s="5" t="s">
        <v>308</v>
      </c>
      <c r="Y6" s="5" t="s">
        <v>309</v>
      </c>
    </row>
    <row r="7" spans="1:27" ht="16.5" customHeight="1" x14ac:dyDescent="0.2">
      <c r="A7" s="17" t="s">
        <v>299</v>
      </c>
      <c r="B7" s="1" t="s">
        <v>299</v>
      </c>
      <c r="C7" s="1" t="s">
        <v>17</v>
      </c>
      <c r="D7" s="1" t="s">
        <v>701</v>
      </c>
      <c r="E7" s="1" t="s">
        <v>18</v>
      </c>
      <c r="F7" s="1" t="s">
        <v>300</v>
      </c>
      <c r="G7" s="1" t="s">
        <v>301</v>
      </c>
      <c r="H7" s="1" t="s">
        <v>289</v>
      </c>
      <c r="I7" s="6" t="s">
        <v>289</v>
      </c>
      <c r="J7" s="1" t="s">
        <v>289</v>
      </c>
      <c r="K7" s="1" t="s">
        <v>289</v>
      </c>
      <c r="L7" s="1" t="s">
        <v>289</v>
      </c>
      <c r="M7" s="1" t="s">
        <v>289</v>
      </c>
      <c r="N7" s="1" t="s">
        <v>302</v>
      </c>
      <c r="O7" s="1"/>
      <c r="P7" s="1" t="s">
        <v>702</v>
      </c>
      <c r="Q7" s="1" t="s">
        <v>289</v>
      </c>
      <c r="R7" s="1" t="s">
        <v>289</v>
      </c>
      <c r="S7" s="5" t="s">
        <v>289</v>
      </c>
      <c r="T7" s="5" t="s">
        <v>289</v>
      </c>
      <c r="U7" s="5" t="s">
        <v>289</v>
      </c>
      <c r="V7" s="5" t="s">
        <v>289</v>
      </c>
      <c r="W7" s="5" t="s">
        <v>313</v>
      </c>
      <c r="X7" s="5" t="s">
        <v>314</v>
      </c>
      <c r="Y7" s="5" t="s">
        <v>315</v>
      </c>
    </row>
    <row r="8" spans="1:27" ht="16.5" customHeight="1" x14ac:dyDescent="0.2">
      <c r="A8" s="17" t="s">
        <v>304</v>
      </c>
      <c r="B8" s="1" t="s">
        <v>304</v>
      </c>
      <c r="C8" s="1" t="s">
        <v>20</v>
      </c>
      <c r="D8" s="1" t="s">
        <v>701</v>
      </c>
      <c r="E8" s="1" t="s">
        <v>18</v>
      </c>
      <c r="F8" s="1" t="s">
        <v>305</v>
      </c>
      <c r="G8" s="1" t="s">
        <v>306</v>
      </c>
      <c r="H8" s="1" t="s">
        <v>289</v>
      </c>
      <c r="I8" s="6" t="s">
        <v>289</v>
      </c>
      <c r="J8" s="1" t="s">
        <v>289</v>
      </c>
      <c r="K8" s="1" t="s">
        <v>289</v>
      </c>
      <c r="L8" s="1" t="s">
        <v>289</v>
      </c>
      <c r="M8" s="1" t="s">
        <v>289</v>
      </c>
      <c r="N8" s="1" t="s">
        <v>307</v>
      </c>
      <c r="O8" s="1" t="s">
        <v>876</v>
      </c>
      <c r="P8" s="1" t="s">
        <v>703</v>
      </c>
      <c r="Q8" s="1"/>
      <c r="R8" s="1"/>
    </row>
    <row r="9" spans="1:27" ht="16.5" customHeight="1" x14ac:dyDescent="0.2">
      <c r="A9" s="17" t="s">
        <v>310</v>
      </c>
      <c r="B9" s="1" t="s">
        <v>310</v>
      </c>
      <c r="C9" s="1" t="s">
        <v>29</v>
      </c>
      <c r="D9" s="1" t="s">
        <v>701</v>
      </c>
      <c r="E9" s="1" t="s">
        <v>18</v>
      </c>
      <c r="F9" s="1" t="s">
        <v>311</v>
      </c>
      <c r="G9" s="1" t="s">
        <v>312</v>
      </c>
      <c r="H9" s="1" t="s">
        <v>289</v>
      </c>
      <c r="I9" s="6" t="s">
        <v>289</v>
      </c>
      <c r="J9" s="1" t="s">
        <v>289</v>
      </c>
      <c r="K9" s="1" t="s">
        <v>289</v>
      </c>
      <c r="L9" s="1" t="s">
        <v>289</v>
      </c>
      <c r="M9" s="1" t="s">
        <v>289</v>
      </c>
      <c r="N9" s="1" t="s">
        <v>313</v>
      </c>
      <c r="O9" s="1" t="s">
        <v>704</v>
      </c>
      <c r="P9" s="1" t="s">
        <v>705</v>
      </c>
      <c r="Q9" s="1"/>
      <c r="R9" s="1"/>
    </row>
    <row r="10" spans="1:27" ht="16.5" customHeight="1" x14ac:dyDescent="0.2">
      <c r="A10" s="17" t="s">
        <v>316</v>
      </c>
      <c r="B10" s="1" t="s">
        <v>316</v>
      </c>
      <c r="C10" s="1" t="s">
        <v>13</v>
      </c>
      <c r="D10" s="1" t="s">
        <v>317</v>
      </c>
      <c r="E10" s="1" t="s">
        <v>185</v>
      </c>
      <c r="F10" s="1" t="s">
        <v>318</v>
      </c>
      <c r="G10" s="1" t="s">
        <v>319</v>
      </c>
      <c r="H10" s="1" t="s">
        <v>320</v>
      </c>
      <c r="I10" s="7" t="s">
        <v>289</v>
      </c>
      <c r="J10" s="1" t="s">
        <v>289</v>
      </c>
      <c r="K10" s="1" t="s">
        <v>289</v>
      </c>
      <c r="L10" s="1" t="s">
        <v>289</v>
      </c>
      <c r="M10" s="1" t="s">
        <v>289</v>
      </c>
      <c r="N10" s="1" t="s">
        <v>321</v>
      </c>
      <c r="O10" s="1"/>
      <c r="P10" s="1" t="s">
        <v>706</v>
      </c>
      <c r="Q10" s="1"/>
      <c r="R10" s="1"/>
    </row>
    <row r="11" spans="1:27" ht="16.5" customHeight="1" x14ac:dyDescent="0.2">
      <c r="A11" s="17" t="s">
        <v>322</v>
      </c>
      <c r="B11" s="1" t="s">
        <v>322</v>
      </c>
      <c r="C11" s="1" t="s">
        <v>17</v>
      </c>
      <c r="D11" s="1" t="s">
        <v>317</v>
      </c>
      <c r="E11" s="1" t="s">
        <v>185</v>
      </c>
      <c r="F11" s="1" t="s">
        <v>323</v>
      </c>
      <c r="G11" s="1" t="s">
        <v>324</v>
      </c>
      <c r="H11" s="1" t="s">
        <v>325</v>
      </c>
      <c r="I11" s="6" t="s">
        <v>289</v>
      </c>
      <c r="J11" s="1" t="s">
        <v>289</v>
      </c>
      <c r="K11" s="1" t="s">
        <v>289</v>
      </c>
      <c r="L11" s="1" t="s">
        <v>289</v>
      </c>
      <c r="M11" s="1" t="s">
        <v>289</v>
      </c>
      <c r="N11" s="1" t="s">
        <v>321</v>
      </c>
      <c r="O11" s="1"/>
      <c r="P11" s="1" t="s">
        <v>707</v>
      </c>
      <c r="Q11" s="1" t="s">
        <v>332</v>
      </c>
      <c r="R11" s="1"/>
      <c r="S11" s="5" t="s">
        <v>333</v>
      </c>
    </row>
    <row r="12" spans="1:27" ht="16.5" customHeight="1" x14ac:dyDescent="0.2">
      <c r="A12" s="17" t="s">
        <v>326</v>
      </c>
      <c r="B12" s="1" t="s">
        <v>326</v>
      </c>
      <c r="C12" s="1" t="s">
        <v>20</v>
      </c>
      <c r="D12" s="1" t="s">
        <v>317</v>
      </c>
      <c r="E12" s="1" t="s">
        <v>104</v>
      </c>
      <c r="F12" s="1" t="s">
        <v>327</v>
      </c>
      <c r="G12" s="1" t="s">
        <v>328</v>
      </c>
      <c r="H12" s="1" t="s">
        <v>329</v>
      </c>
      <c r="I12" s="6" t="s">
        <v>289</v>
      </c>
      <c r="J12" s="1" t="s">
        <v>289</v>
      </c>
      <c r="K12" s="1" t="s">
        <v>289</v>
      </c>
      <c r="L12" s="1" t="s">
        <v>289</v>
      </c>
      <c r="M12" s="1" t="s">
        <v>289</v>
      </c>
      <c r="N12" s="1" t="s">
        <v>321</v>
      </c>
      <c r="O12" s="1"/>
      <c r="P12" s="1" t="s">
        <v>708</v>
      </c>
      <c r="Q12" s="1" t="s">
        <v>337</v>
      </c>
      <c r="R12" s="1" t="s">
        <v>338</v>
      </c>
    </row>
    <row r="13" spans="1:27" ht="16.5" customHeight="1" x14ac:dyDescent="0.2">
      <c r="A13" s="17" t="s">
        <v>709</v>
      </c>
      <c r="B13" s="1" t="s">
        <v>709</v>
      </c>
      <c r="C13" s="1" t="s">
        <v>20</v>
      </c>
      <c r="D13" s="1" t="s">
        <v>710</v>
      </c>
      <c r="E13" s="1" t="s">
        <v>30</v>
      </c>
      <c r="F13" s="1" t="s">
        <v>711</v>
      </c>
      <c r="G13" s="1" t="s">
        <v>289</v>
      </c>
      <c r="H13" s="1" t="s">
        <v>289</v>
      </c>
      <c r="I13" s="7" t="s">
        <v>289</v>
      </c>
      <c r="J13" s="1" t="s">
        <v>289</v>
      </c>
      <c r="K13" s="1" t="s">
        <v>289</v>
      </c>
      <c r="L13" s="1" t="s">
        <v>289</v>
      </c>
      <c r="M13" s="1" t="s">
        <v>289</v>
      </c>
      <c r="N13" s="1" t="s">
        <v>712</v>
      </c>
      <c r="O13" s="1"/>
      <c r="P13" s="1" t="s">
        <v>713</v>
      </c>
      <c r="Q13" s="1"/>
      <c r="R13" s="1" t="s">
        <v>343</v>
      </c>
    </row>
    <row r="14" spans="1:27" ht="16.5" customHeight="1" x14ac:dyDescent="0.2">
      <c r="A14" s="17" t="s">
        <v>714</v>
      </c>
      <c r="B14" s="1" t="s">
        <v>714</v>
      </c>
      <c r="C14" s="1" t="s">
        <v>29</v>
      </c>
      <c r="D14" s="1" t="s">
        <v>710</v>
      </c>
      <c r="E14" s="1" t="s">
        <v>30</v>
      </c>
      <c r="F14" s="1" t="s">
        <v>715</v>
      </c>
      <c r="G14" s="1" t="s">
        <v>289</v>
      </c>
      <c r="H14" s="1" t="s">
        <v>289</v>
      </c>
      <c r="I14" s="6" t="s">
        <v>289</v>
      </c>
      <c r="J14" s="1" t="s">
        <v>289</v>
      </c>
      <c r="K14" s="1" t="s">
        <v>289</v>
      </c>
      <c r="L14" s="1" t="s">
        <v>289</v>
      </c>
      <c r="M14" s="1" t="s">
        <v>289</v>
      </c>
      <c r="N14" s="1" t="s">
        <v>716</v>
      </c>
      <c r="O14" s="1"/>
      <c r="P14" s="1"/>
      <c r="Q14" s="1"/>
      <c r="R14" s="1" t="s">
        <v>347</v>
      </c>
    </row>
    <row r="15" spans="1:27" ht="16.5" customHeight="1" x14ac:dyDescent="0.2">
      <c r="A15" s="17" t="s">
        <v>717</v>
      </c>
      <c r="B15" s="1" t="s">
        <v>717</v>
      </c>
      <c r="C15" s="1"/>
      <c r="D15" s="1" t="s">
        <v>718</v>
      </c>
      <c r="E15" s="1"/>
      <c r="F15" s="1"/>
      <c r="G15" s="1"/>
      <c r="H15" s="1"/>
      <c r="I15" s="6"/>
      <c r="J15" s="1"/>
      <c r="K15" s="1"/>
      <c r="L15" s="1"/>
      <c r="M15" s="1"/>
      <c r="N15" s="1"/>
      <c r="O15" s="1"/>
      <c r="P15" s="1"/>
      <c r="Q15" s="1" t="s">
        <v>289</v>
      </c>
      <c r="R15" s="1"/>
      <c r="S15" s="5" t="s">
        <v>351</v>
      </c>
      <c r="T15" s="5" t="s">
        <v>352</v>
      </c>
    </row>
    <row r="16" spans="1:27" ht="16.5" customHeight="1" x14ac:dyDescent="0.2">
      <c r="A16" s="17" t="s">
        <v>330</v>
      </c>
      <c r="B16" s="1" t="s">
        <v>330</v>
      </c>
      <c r="C16" s="1" t="s">
        <v>114</v>
      </c>
      <c r="D16" s="1" t="s">
        <v>719</v>
      </c>
      <c r="E16" s="1" t="s">
        <v>30</v>
      </c>
      <c r="F16" s="1" t="s">
        <v>312</v>
      </c>
      <c r="G16" s="1" t="s">
        <v>294</v>
      </c>
      <c r="H16" s="1" t="s">
        <v>331</v>
      </c>
      <c r="I16" s="7" t="s">
        <v>289</v>
      </c>
      <c r="J16" s="1" t="s">
        <v>289</v>
      </c>
      <c r="K16" s="1" t="s">
        <v>289</v>
      </c>
      <c r="L16" s="1" t="s">
        <v>289</v>
      </c>
      <c r="M16" s="1" t="s">
        <v>289</v>
      </c>
      <c r="N16" s="1" t="s">
        <v>332</v>
      </c>
      <c r="O16" s="1"/>
      <c r="P16" s="1" t="s">
        <v>720</v>
      </c>
      <c r="Q16" s="1" t="s">
        <v>289</v>
      </c>
      <c r="R16" s="1"/>
      <c r="S16" s="5" t="s">
        <v>355</v>
      </c>
      <c r="T16" s="5" t="s">
        <v>356</v>
      </c>
    </row>
    <row r="17" spans="1:27" ht="16.5" customHeight="1" x14ac:dyDescent="0.2">
      <c r="A17" s="17" t="s">
        <v>334</v>
      </c>
      <c r="B17" s="1" t="s">
        <v>334</v>
      </c>
      <c r="C17" s="1" t="s">
        <v>20</v>
      </c>
      <c r="D17" s="1" t="s">
        <v>721</v>
      </c>
      <c r="E17" s="1" t="s">
        <v>30</v>
      </c>
      <c r="F17" s="1" t="s">
        <v>335</v>
      </c>
      <c r="G17" s="1" t="s">
        <v>289</v>
      </c>
      <c r="H17" s="1" t="s">
        <v>289</v>
      </c>
      <c r="I17" s="6" t="s">
        <v>289</v>
      </c>
      <c r="J17" s="1" t="s">
        <v>289</v>
      </c>
      <c r="K17" s="1" t="s">
        <v>289</v>
      </c>
      <c r="L17" s="1" t="s">
        <v>289</v>
      </c>
      <c r="M17" s="1" t="s">
        <v>289</v>
      </c>
      <c r="N17" s="1" t="s">
        <v>336</v>
      </c>
      <c r="O17" s="1"/>
      <c r="P17" s="1" t="s">
        <v>722</v>
      </c>
      <c r="Q17" s="1" t="s">
        <v>289</v>
      </c>
      <c r="R17" s="1"/>
      <c r="T17" s="5" t="s">
        <v>359</v>
      </c>
    </row>
    <row r="18" spans="1:27" ht="16.5" customHeight="1" x14ac:dyDescent="0.2">
      <c r="A18" s="17" t="s">
        <v>339</v>
      </c>
      <c r="B18" s="1" t="s">
        <v>339</v>
      </c>
      <c r="C18" s="1" t="s">
        <v>29</v>
      </c>
      <c r="D18" s="1" t="s">
        <v>723</v>
      </c>
      <c r="E18" s="1" t="s">
        <v>104</v>
      </c>
      <c r="F18" s="1" t="s">
        <v>340</v>
      </c>
      <c r="G18" s="1" t="s">
        <v>341</v>
      </c>
      <c r="H18" s="1" t="s">
        <v>289</v>
      </c>
      <c r="I18" s="6" t="s">
        <v>289</v>
      </c>
      <c r="J18" s="1" t="s">
        <v>289</v>
      </c>
      <c r="K18" s="1" t="s">
        <v>289</v>
      </c>
      <c r="L18" s="1" t="s">
        <v>289</v>
      </c>
      <c r="M18" s="1" t="s">
        <v>289</v>
      </c>
      <c r="N18" s="1" t="s">
        <v>342</v>
      </c>
      <c r="O18" s="1"/>
      <c r="P18" s="1" t="s">
        <v>724</v>
      </c>
      <c r="Q18" s="1" t="s">
        <v>362</v>
      </c>
      <c r="R18" s="1"/>
      <c r="S18" s="5" t="s">
        <v>363</v>
      </c>
    </row>
    <row r="19" spans="1:27" ht="16.5" customHeight="1" x14ac:dyDescent="0.2">
      <c r="A19" s="17" t="s">
        <v>344</v>
      </c>
      <c r="B19" s="1" t="s">
        <v>344</v>
      </c>
      <c r="C19" s="1" t="s">
        <v>20</v>
      </c>
      <c r="D19" s="1" t="s">
        <v>723</v>
      </c>
      <c r="E19" s="1" t="s">
        <v>16</v>
      </c>
      <c r="F19" s="1" t="s">
        <v>345</v>
      </c>
      <c r="G19" s="1" t="s">
        <v>294</v>
      </c>
      <c r="H19" s="1" t="s">
        <v>289</v>
      </c>
      <c r="I19" s="6" t="s">
        <v>289</v>
      </c>
      <c r="J19" s="1" t="s">
        <v>289</v>
      </c>
      <c r="K19" s="1" t="s">
        <v>289</v>
      </c>
      <c r="L19" s="1" t="s">
        <v>289</v>
      </c>
      <c r="M19" s="1" t="s">
        <v>289</v>
      </c>
      <c r="N19" s="1" t="s">
        <v>346</v>
      </c>
      <c r="O19" s="1"/>
      <c r="P19" s="1" t="s">
        <v>725</v>
      </c>
      <c r="Q19" s="1"/>
      <c r="R19" s="1"/>
    </row>
    <row r="20" spans="1:27" ht="16.5" customHeight="1" x14ac:dyDescent="0.2">
      <c r="A20" s="17" t="s">
        <v>348</v>
      </c>
      <c r="B20" s="1" t="s">
        <v>348</v>
      </c>
      <c r="C20" s="1" t="s">
        <v>20</v>
      </c>
      <c r="D20" s="1" t="s">
        <v>726</v>
      </c>
      <c r="E20" s="1" t="s">
        <v>16</v>
      </c>
      <c r="F20" s="1" t="s">
        <v>349</v>
      </c>
      <c r="G20" s="1" t="s">
        <v>350</v>
      </c>
      <c r="H20" s="1" t="s">
        <v>289</v>
      </c>
      <c r="I20" s="7" t="s">
        <v>289</v>
      </c>
      <c r="J20" s="1" t="s">
        <v>289</v>
      </c>
      <c r="K20" s="1" t="s">
        <v>289</v>
      </c>
      <c r="L20" s="1" t="s">
        <v>289</v>
      </c>
      <c r="M20" s="1" t="s">
        <v>289</v>
      </c>
      <c r="N20" s="1"/>
      <c r="O20" s="1" t="s">
        <v>727</v>
      </c>
      <c r="P20" s="1" t="s">
        <v>728</v>
      </c>
      <c r="Q20" s="1"/>
      <c r="R20" s="1"/>
    </row>
    <row r="21" spans="1:27" ht="16.5" customHeight="1" x14ac:dyDescent="0.2">
      <c r="A21" s="17" t="s">
        <v>353</v>
      </c>
      <c r="B21" s="1" t="s">
        <v>353</v>
      </c>
      <c r="C21" s="1" t="s">
        <v>29</v>
      </c>
      <c r="D21" s="1" t="s">
        <v>726</v>
      </c>
      <c r="E21" s="1" t="s">
        <v>16</v>
      </c>
      <c r="F21" s="1" t="s">
        <v>354</v>
      </c>
      <c r="G21" s="1" t="s">
        <v>350</v>
      </c>
      <c r="H21" s="1" t="s">
        <v>289</v>
      </c>
      <c r="I21" s="6" t="s">
        <v>289</v>
      </c>
      <c r="J21" s="1" t="s">
        <v>289</v>
      </c>
      <c r="K21" s="1" t="s">
        <v>289</v>
      </c>
      <c r="L21" s="1" t="s">
        <v>289</v>
      </c>
      <c r="M21" s="1" t="s">
        <v>289</v>
      </c>
      <c r="N21" s="1"/>
      <c r="O21" s="1" t="s">
        <v>355</v>
      </c>
      <c r="P21" s="1" t="s">
        <v>729</v>
      </c>
      <c r="Q21" s="1"/>
      <c r="R21" s="1"/>
    </row>
    <row r="22" spans="1:27" ht="16.5" customHeight="1" x14ac:dyDescent="0.2">
      <c r="A22" s="17" t="s">
        <v>357</v>
      </c>
      <c r="B22" s="1" t="s">
        <v>357</v>
      </c>
      <c r="C22" s="1" t="s">
        <v>114</v>
      </c>
      <c r="D22" s="1" t="s">
        <v>726</v>
      </c>
      <c r="E22" s="1" t="s">
        <v>104</v>
      </c>
      <c r="F22" s="1" t="s">
        <v>358</v>
      </c>
      <c r="G22" s="1" t="s">
        <v>350</v>
      </c>
      <c r="H22" s="1" t="s">
        <v>289</v>
      </c>
      <c r="I22" s="7" t="s">
        <v>289</v>
      </c>
      <c r="J22" s="1" t="s">
        <v>289</v>
      </c>
      <c r="K22" s="1" t="s">
        <v>289</v>
      </c>
      <c r="L22" s="1" t="s">
        <v>289</v>
      </c>
      <c r="M22" s="1" t="s">
        <v>289</v>
      </c>
      <c r="N22" s="1"/>
      <c r="O22" s="1"/>
      <c r="P22" s="1" t="s">
        <v>730</v>
      </c>
      <c r="Q22" s="1" t="s">
        <v>380</v>
      </c>
      <c r="R22" s="1"/>
    </row>
    <row r="23" spans="1:27" ht="16.5" customHeight="1" x14ac:dyDescent="0.2">
      <c r="A23" s="17" t="s">
        <v>360</v>
      </c>
      <c r="B23" s="1" t="s">
        <v>360</v>
      </c>
      <c r="C23" s="1" t="s">
        <v>20</v>
      </c>
      <c r="D23" s="1" t="s">
        <v>731</v>
      </c>
      <c r="E23" s="1" t="s">
        <v>104</v>
      </c>
      <c r="F23" s="1" t="s">
        <v>361</v>
      </c>
      <c r="G23" s="1" t="s">
        <v>289</v>
      </c>
      <c r="H23" s="1" t="s">
        <v>289</v>
      </c>
      <c r="I23" s="7" t="s">
        <v>289</v>
      </c>
      <c r="J23" s="1" t="s">
        <v>289</v>
      </c>
      <c r="K23" s="1" t="s">
        <v>289</v>
      </c>
      <c r="L23" s="1" t="s">
        <v>289</v>
      </c>
      <c r="M23" s="1" t="s">
        <v>289</v>
      </c>
      <c r="N23" s="1" t="s">
        <v>362</v>
      </c>
      <c r="O23" s="1"/>
      <c r="P23" s="1" t="s">
        <v>732</v>
      </c>
      <c r="Q23" s="1" t="s">
        <v>384</v>
      </c>
      <c r="R23" s="1"/>
    </row>
    <row r="24" spans="1:27" ht="16.5" customHeight="1" x14ac:dyDescent="0.2">
      <c r="A24" s="17" t="s">
        <v>733</v>
      </c>
      <c r="B24" s="1" t="s">
        <v>733</v>
      </c>
      <c r="C24" s="1" t="s">
        <v>20</v>
      </c>
      <c r="D24" s="1" t="s">
        <v>734</v>
      </c>
      <c r="E24" s="1" t="s">
        <v>30</v>
      </c>
      <c r="F24" s="1" t="s">
        <v>735</v>
      </c>
      <c r="G24" s="1" t="s">
        <v>736</v>
      </c>
      <c r="H24" s="1" t="s">
        <v>289</v>
      </c>
      <c r="I24" s="6" t="s">
        <v>289</v>
      </c>
      <c r="J24" s="1" t="s">
        <v>289</v>
      </c>
      <c r="K24" s="1" t="s">
        <v>289</v>
      </c>
      <c r="L24" s="1" t="s">
        <v>289</v>
      </c>
      <c r="M24" s="1" t="s">
        <v>289</v>
      </c>
      <c r="N24" s="1" t="s">
        <v>737</v>
      </c>
      <c r="O24" s="1"/>
      <c r="P24" s="1" t="s">
        <v>738</v>
      </c>
      <c r="Q24" s="1" t="s">
        <v>389</v>
      </c>
      <c r="R24" s="1"/>
    </row>
    <row r="25" spans="1:27" ht="16.5" customHeight="1" x14ac:dyDescent="0.2">
      <c r="A25" s="17" t="s">
        <v>364</v>
      </c>
      <c r="B25" s="1" t="s">
        <v>364</v>
      </c>
      <c r="C25" s="1" t="s">
        <v>13</v>
      </c>
      <c r="D25" s="1" t="s">
        <v>317</v>
      </c>
      <c r="E25" s="1" t="s">
        <v>185</v>
      </c>
      <c r="F25" s="1" t="s">
        <v>365</v>
      </c>
      <c r="G25" s="1" t="s">
        <v>319</v>
      </c>
      <c r="H25" s="1" t="s">
        <v>366</v>
      </c>
      <c r="I25" s="6" t="s">
        <v>289</v>
      </c>
      <c r="J25" s="1" t="s">
        <v>289</v>
      </c>
      <c r="K25" s="1" t="s">
        <v>289</v>
      </c>
      <c r="L25" s="1" t="s">
        <v>289</v>
      </c>
      <c r="M25" s="1" t="s">
        <v>289</v>
      </c>
      <c r="N25" s="1" t="s">
        <v>367</v>
      </c>
      <c r="O25" s="1"/>
      <c r="P25" s="1" t="s">
        <v>739</v>
      </c>
      <c r="Q25" s="1" t="s">
        <v>398</v>
      </c>
      <c r="R25" s="1"/>
    </row>
    <row r="26" spans="1:27" ht="16.5" customHeight="1" x14ac:dyDescent="0.2">
      <c r="A26" s="17" t="s">
        <v>368</v>
      </c>
      <c r="B26" s="1" t="s">
        <v>368</v>
      </c>
      <c r="C26" s="1" t="s">
        <v>17</v>
      </c>
      <c r="D26" s="1" t="s">
        <v>317</v>
      </c>
      <c r="E26" s="1" t="s">
        <v>185</v>
      </c>
      <c r="F26" s="1" t="s">
        <v>369</v>
      </c>
      <c r="G26" s="1" t="s">
        <v>324</v>
      </c>
      <c r="H26" s="1" t="s">
        <v>370</v>
      </c>
      <c r="I26" s="7" t="s">
        <v>289</v>
      </c>
      <c r="J26" s="1" t="s">
        <v>289</v>
      </c>
      <c r="K26" s="1" t="s">
        <v>289</v>
      </c>
      <c r="L26" s="1" t="s">
        <v>289</v>
      </c>
      <c r="M26" s="1" t="s">
        <v>289</v>
      </c>
      <c r="N26" s="1" t="s">
        <v>367</v>
      </c>
      <c r="O26" s="1"/>
      <c r="P26" s="1" t="s">
        <v>740</v>
      </c>
      <c r="Q26" s="1" t="s">
        <v>402</v>
      </c>
      <c r="R26" s="1"/>
    </row>
    <row r="27" spans="1:27" ht="16.5" customHeight="1" x14ac:dyDescent="0.2">
      <c r="A27" s="17" t="s">
        <v>371</v>
      </c>
      <c r="B27" s="1" t="s">
        <v>371</v>
      </c>
      <c r="C27" s="1" t="s">
        <v>20</v>
      </c>
      <c r="D27" s="1" t="s">
        <v>317</v>
      </c>
      <c r="E27" s="1" t="s">
        <v>30</v>
      </c>
      <c r="F27" s="1" t="s">
        <v>372</v>
      </c>
      <c r="G27" s="1" t="s">
        <v>328</v>
      </c>
      <c r="H27" s="1" t="s">
        <v>373</v>
      </c>
      <c r="I27" s="6" t="s">
        <v>289</v>
      </c>
      <c r="J27" s="1" t="s">
        <v>289</v>
      </c>
      <c r="K27" s="1" t="s">
        <v>289</v>
      </c>
      <c r="L27" s="1" t="s">
        <v>289</v>
      </c>
      <c r="M27" s="1" t="s">
        <v>289</v>
      </c>
      <c r="N27" s="1" t="s">
        <v>367</v>
      </c>
      <c r="O27" s="1"/>
      <c r="P27" s="1" t="s">
        <v>741</v>
      </c>
      <c r="Q27" s="1" t="s">
        <v>406</v>
      </c>
      <c r="R27" s="1"/>
    </row>
    <row r="28" spans="1:27" ht="16.5" customHeight="1" x14ac:dyDescent="0.2">
      <c r="A28" s="17" t="s">
        <v>742</v>
      </c>
      <c r="B28" s="1" t="s">
        <v>742</v>
      </c>
      <c r="C28" s="1" t="s">
        <v>29</v>
      </c>
      <c r="D28" s="1" t="s">
        <v>292</v>
      </c>
      <c r="E28" s="1" t="s">
        <v>104</v>
      </c>
      <c r="F28" s="1" t="s">
        <v>743</v>
      </c>
      <c r="G28" s="1" t="s">
        <v>289</v>
      </c>
      <c r="H28" s="1" t="s">
        <v>289</v>
      </c>
      <c r="I28" s="7" t="s">
        <v>289</v>
      </c>
      <c r="J28" s="1" t="s">
        <v>289</v>
      </c>
      <c r="K28" s="1" t="s">
        <v>289</v>
      </c>
      <c r="L28" s="1" t="s">
        <v>289</v>
      </c>
      <c r="M28" s="1" t="s">
        <v>289</v>
      </c>
      <c r="N28" s="1" t="s">
        <v>744</v>
      </c>
      <c r="O28" s="1"/>
      <c r="P28" s="1" t="s">
        <v>745</v>
      </c>
      <c r="Q28" s="1" t="s">
        <v>408</v>
      </c>
      <c r="R28" s="1" t="s">
        <v>289</v>
      </c>
      <c r="S28" s="5" t="s">
        <v>289</v>
      </c>
      <c r="T28" s="5" t="s">
        <v>289</v>
      </c>
      <c r="U28" s="5" t="s">
        <v>289</v>
      </c>
      <c r="V28" s="5" t="s">
        <v>289</v>
      </c>
      <c r="W28" s="5" t="s">
        <v>289</v>
      </c>
      <c r="X28" s="5" t="s">
        <v>289</v>
      </c>
      <c r="AA28" s="5" t="s">
        <v>409</v>
      </c>
    </row>
    <row r="29" spans="1:27" ht="16.5" customHeight="1" x14ac:dyDescent="0.2">
      <c r="A29" s="17" t="s">
        <v>375</v>
      </c>
      <c r="B29" s="1" t="s">
        <v>375</v>
      </c>
      <c r="C29" s="1" t="s">
        <v>13</v>
      </c>
      <c r="D29" s="1" t="s">
        <v>746</v>
      </c>
      <c r="E29" s="1" t="s">
        <v>185</v>
      </c>
      <c r="F29" s="1" t="s">
        <v>376</v>
      </c>
      <c r="G29" s="1" t="s">
        <v>377</v>
      </c>
      <c r="H29" s="1" t="s">
        <v>378</v>
      </c>
      <c r="I29" s="7" t="s">
        <v>379</v>
      </c>
      <c r="J29" s="1" t="s">
        <v>289</v>
      </c>
      <c r="K29" s="1" t="s">
        <v>289</v>
      </c>
      <c r="L29" s="1" t="s">
        <v>289</v>
      </c>
      <c r="M29" s="1" t="s">
        <v>289</v>
      </c>
      <c r="N29" s="1"/>
      <c r="O29" s="1"/>
      <c r="P29" s="1" t="s">
        <v>747</v>
      </c>
      <c r="Q29" s="1" t="s">
        <v>411</v>
      </c>
      <c r="R29" s="1" t="s">
        <v>289</v>
      </c>
      <c r="S29" s="5" t="s">
        <v>289</v>
      </c>
      <c r="T29" s="5" t="s">
        <v>289</v>
      </c>
      <c r="U29" s="5" t="s">
        <v>289</v>
      </c>
      <c r="V29" s="5" t="s">
        <v>289</v>
      </c>
      <c r="W29" s="5" t="s">
        <v>289</v>
      </c>
      <c r="X29" s="5" t="s">
        <v>289</v>
      </c>
      <c r="AA29" s="5" t="s">
        <v>412</v>
      </c>
    </row>
    <row r="30" spans="1:27" ht="16.5" customHeight="1" x14ac:dyDescent="0.2">
      <c r="A30" s="17" t="s">
        <v>381</v>
      </c>
      <c r="B30" s="1" t="s">
        <v>381</v>
      </c>
      <c r="C30" s="1" t="s">
        <v>17</v>
      </c>
      <c r="D30" s="1" t="s">
        <v>746</v>
      </c>
      <c r="E30" s="1" t="s">
        <v>185</v>
      </c>
      <c r="F30" s="1" t="s">
        <v>382</v>
      </c>
      <c r="G30" s="1" t="s">
        <v>383</v>
      </c>
      <c r="H30" s="1" t="s">
        <v>378</v>
      </c>
      <c r="I30" s="6" t="s">
        <v>379</v>
      </c>
      <c r="J30" s="1" t="s">
        <v>289</v>
      </c>
      <c r="K30" s="1" t="s">
        <v>289</v>
      </c>
      <c r="L30" s="1" t="s">
        <v>289</v>
      </c>
      <c r="M30" s="1" t="s">
        <v>289</v>
      </c>
      <c r="N30" s="1"/>
      <c r="O30" s="1" t="s">
        <v>748</v>
      </c>
      <c r="P30" s="1" t="s">
        <v>749</v>
      </c>
      <c r="Q30" s="1" t="s">
        <v>414</v>
      </c>
      <c r="R30" s="1" t="s">
        <v>289</v>
      </c>
      <c r="S30" s="5" t="s">
        <v>289</v>
      </c>
      <c r="T30" s="5" t="s">
        <v>289</v>
      </c>
      <c r="U30" s="5" t="s">
        <v>289</v>
      </c>
      <c r="V30" s="5" t="s">
        <v>289</v>
      </c>
      <c r="W30" s="5" t="s">
        <v>289</v>
      </c>
      <c r="X30" s="5" t="s">
        <v>289</v>
      </c>
      <c r="Z30" s="5" t="s">
        <v>415</v>
      </c>
      <c r="AA30" s="5" t="s">
        <v>416</v>
      </c>
    </row>
    <row r="31" spans="1:27" ht="16.5" customHeight="1" x14ac:dyDescent="0.2">
      <c r="A31" s="17" t="s">
        <v>385</v>
      </c>
      <c r="B31" s="1" t="s">
        <v>385</v>
      </c>
      <c r="C31" s="1" t="s">
        <v>20</v>
      </c>
      <c r="D31" s="1" t="s">
        <v>746</v>
      </c>
      <c r="E31" s="1" t="s">
        <v>30</v>
      </c>
      <c r="F31" s="1" t="s">
        <v>386</v>
      </c>
      <c r="G31" s="1" t="s">
        <v>387</v>
      </c>
      <c r="H31" s="1" t="s">
        <v>388</v>
      </c>
      <c r="I31" s="6" t="s">
        <v>379</v>
      </c>
      <c r="J31" s="1" t="s">
        <v>289</v>
      </c>
      <c r="K31" s="1" t="s">
        <v>289</v>
      </c>
      <c r="L31" s="1" t="s">
        <v>289</v>
      </c>
      <c r="M31" s="1" t="s">
        <v>289</v>
      </c>
      <c r="N31" s="1"/>
      <c r="O31" s="1" t="s">
        <v>877</v>
      </c>
      <c r="P31" s="1" t="s">
        <v>750</v>
      </c>
      <c r="Q31" s="1" t="s">
        <v>418</v>
      </c>
      <c r="R31" s="1" t="s">
        <v>419</v>
      </c>
      <c r="S31" s="5" t="s">
        <v>289</v>
      </c>
      <c r="T31" s="5" t="s">
        <v>289</v>
      </c>
      <c r="U31" s="5" t="s">
        <v>289</v>
      </c>
      <c r="V31" s="5" t="s">
        <v>289</v>
      </c>
      <c r="W31" s="5" t="s">
        <v>289</v>
      </c>
      <c r="X31" s="5" t="s">
        <v>289</v>
      </c>
      <c r="Y31" s="5" t="s">
        <v>420</v>
      </c>
      <c r="Z31" s="5" t="s">
        <v>421</v>
      </c>
      <c r="AA31" s="5" t="s">
        <v>422</v>
      </c>
    </row>
    <row r="32" spans="1:27" ht="16.5" customHeight="1" x14ac:dyDescent="0.2">
      <c r="A32" s="17" t="s">
        <v>390</v>
      </c>
      <c r="B32" s="1" t="s">
        <v>390</v>
      </c>
      <c r="C32" s="1" t="s">
        <v>13</v>
      </c>
      <c r="D32" s="1" t="s">
        <v>746</v>
      </c>
      <c r="E32" s="1" t="s">
        <v>185</v>
      </c>
      <c r="F32" s="1" t="s">
        <v>391</v>
      </c>
      <c r="G32" s="1" t="s">
        <v>392</v>
      </c>
      <c r="H32" s="1" t="s">
        <v>393</v>
      </c>
      <c r="I32" s="7" t="s">
        <v>289</v>
      </c>
      <c r="J32" s="1" t="s">
        <v>394</v>
      </c>
      <c r="K32" s="1" t="s">
        <v>395</v>
      </c>
      <c r="L32" s="1" t="s">
        <v>396</v>
      </c>
      <c r="M32" s="1" t="s">
        <v>397</v>
      </c>
      <c r="N32" s="1"/>
      <c r="O32" s="1"/>
      <c r="P32" s="1" t="s">
        <v>751</v>
      </c>
      <c r="Q32" s="1"/>
      <c r="R32" s="1" t="s">
        <v>426</v>
      </c>
    </row>
    <row r="33" spans="1:27" ht="16.5" customHeight="1" x14ac:dyDescent="0.2">
      <c r="A33" s="17" t="s">
        <v>399</v>
      </c>
      <c r="B33" s="1" t="s">
        <v>399</v>
      </c>
      <c r="C33" s="1" t="s">
        <v>13</v>
      </c>
      <c r="D33" s="1" t="s">
        <v>746</v>
      </c>
      <c r="E33" s="1" t="s">
        <v>185</v>
      </c>
      <c r="F33" s="1" t="s">
        <v>400</v>
      </c>
      <c r="G33" s="1" t="s">
        <v>319</v>
      </c>
      <c r="H33" s="1" t="s">
        <v>401</v>
      </c>
      <c r="I33" s="7" t="s">
        <v>289</v>
      </c>
      <c r="J33" s="1" t="s">
        <v>394</v>
      </c>
      <c r="K33" s="1" t="s">
        <v>395</v>
      </c>
      <c r="L33" s="1" t="s">
        <v>396</v>
      </c>
      <c r="M33" s="1" t="s">
        <v>397</v>
      </c>
      <c r="N33" s="1"/>
      <c r="O33" s="1"/>
      <c r="P33" s="1" t="s">
        <v>752</v>
      </c>
      <c r="Q33" s="1"/>
      <c r="R33" s="1"/>
    </row>
    <row r="34" spans="1:27" ht="16.5" customHeight="1" x14ac:dyDescent="0.2">
      <c r="A34" s="17" t="s">
        <v>403</v>
      </c>
      <c r="B34" s="1" t="s">
        <v>403</v>
      </c>
      <c r="C34" s="1" t="s">
        <v>17</v>
      </c>
      <c r="D34" s="1" t="s">
        <v>746</v>
      </c>
      <c r="E34" s="1" t="s">
        <v>185</v>
      </c>
      <c r="F34" s="1" t="s">
        <v>404</v>
      </c>
      <c r="G34" s="1" t="s">
        <v>324</v>
      </c>
      <c r="H34" s="1" t="s">
        <v>405</v>
      </c>
      <c r="I34" s="6" t="s">
        <v>289</v>
      </c>
      <c r="J34" s="1" t="s">
        <v>394</v>
      </c>
      <c r="K34" s="1" t="s">
        <v>395</v>
      </c>
      <c r="L34" s="1" t="s">
        <v>396</v>
      </c>
      <c r="M34" s="1" t="s">
        <v>397</v>
      </c>
      <c r="N34" s="1" t="s">
        <v>30</v>
      </c>
      <c r="O34" s="1" t="s">
        <v>753</v>
      </c>
      <c r="P34" s="1" t="s">
        <v>754</v>
      </c>
      <c r="Q34" s="1" t="s">
        <v>434</v>
      </c>
      <c r="R34" s="1"/>
    </row>
    <row r="35" spans="1:27" ht="16.5" customHeight="1" x14ac:dyDescent="0.2">
      <c r="A35" s="17" t="s">
        <v>407</v>
      </c>
      <c r="B35" s="1" t="s">
        <v>407</v>
      </c>
      <c r="C35" s="1" t="s">
        <v>13</v>
      </c>
      <c r="D35" s="1" t="s">
        <v>694</v>
      </c>
      <c r="E35" s="1" t="s">
        <v>163</v>
      </c>
      <c r="F35" s="1" t="s">
        <v>408</v>
      </c>
      <c r="G35" s="1" t="s">
        <v>289</v>
      </c>
      <c r="H35" s="1" t="s">
        <v>289</v>
      </c>
      <c r="I35" s="6" t="s">
        <v>289</v>
      </c>
      <c r="J35" s="1" t="s">
        <v>289</v>
      </c>
      <c r="K35" s="1" t="s">
        <v>289</v>
      </c>
      <c r="L35" s="1" t="s">
        <v>289</v>
      </c>
      <c r="M35" s="1" t="s">
        <v>289</v>
      </c>
      <c r="N35" s="1"/>
      <c r="O35" s="1"/>
      <c r="P35" s="1" t="s">
        <v>755</v>
      </c>
      <c r="Q35" s="1" t="s">
        <v>438</v>
      </c>
      <c r="R35" s="1"/>
    </row>
    <row r="36" spans="1:27" ht="16.5" customHeight="1" x14ac:dyDescent="0.2">
      <c r="A36" s="17" t="s">
        <v>410</v>
      </c>
      <c r="B36" s="1" t="s">
        <v>410</v>
      </c>
      <c r="C36" s="1" t="s">
        <v>17</v>
      </c>
      <c r="D36" s="1" t="s">
        <v>694</v>
      </c>
      <c r="E36" s="1" t="s">
        <v>163</v>
      </c>
      <c r="F36" s="1" t="s">
        <v>411</v>
      </c>
      <c r="G36" s="1" t="s">
        <v>289</v>
      </c>
      <c r="H36" s="1" t="s">
        <v>289</v>
      </c>
      <c r="I36" s="6" t="s">
        <v>289</v>
      </c>
      <c r="J36" s="1" t="s">
        <v>289</v>
      </c>
      <c r="K36" s="1" t="s">
        <v>289</v>
      </c>
      <c r="L36" s="1" t="s">
        <v>289</v>
      </c>
      <c r="M36" s="1" t="s">
        <v>289</v>
      </c>
      <c r="N36" s="1"/>
      <c r="O36" s="1"/>
      <c r="P36" s="1" t="s">
        <v>756</v>
      </c>
      <c r="Q36" s="1" t="s">
        <v>443</v>
      </c>
      <c r="R36" s="1"/>
    </row>
    <row r="37" spans="1:27" ht="16.5" customHeight="1" x14ac:dyDescent="0.2">
      <c r="A37" s="17" t="s">
        <v>413</v>
      </c>
      <c r="B37" s="1" t="s">
        <v>413</v>
      </c>
      <c r="C37" s="1" t="s">
        <v>20</v>
      </c>
      <c r="D37" s="1" t="s">
        <v>694</v>
      </c>
      <c r="E37" s="1" t="s">
        <v>163</v>
      </c>
      <c r="F37" s="1" t="s">
        <v>414</v>
      </c>
      <c r="G37" s="1" t="s">
        <v>289</v>
      </c>
      <c r="H37" s="1" t="s">
        <v>289</v>
      </c>
      <c r="I37" s="7" t="s">
        <v>289</v>
      </c>
      <c r="J37" s="1" t="s">
        <v>289</v>
      </c>
      <c r="K37" s="1" t="s">
        <v>289</v>
      </c>
      <c r="L37" s="1" t="s">
        <v>289</v>
      </c>
      <c r="M37" s="1" t="s">
        <v>289</v>
      </c>
      <c r="N37" s="1"/>
      <c r="O37" s="1" t="s">
        <v>878</v>
      </c>
      <c r="P37" s="1" t="s">
        <v>757</v>
      </c>
      <c r="Q37" s="1" t="s">
        <v>449</v>
      </c>
      <c r="R37" s="1"/>
    </row>
    <row r="38" spans="1:27" ht="16.5" customHeight="1" x14ac:dyDescent="0.2">
      <c r="A38" s="17" t="s">
        <v>417</v>
      </c>
      <c r="B38" s="1" t="s">
        <v>417</v>
      </c>
      <c r="C38" s="1" t="s">
        <v>29</v>
      </c>
      <c r="D38" s="1" t="s">
        <v>694</v>
      </c>
      <c r="E38" s="1" t="s">
        <v>30</v>
      </c>
      <c r="F38" s="1" t="s">
        <v>418</v>
      </c>
      <c r="G38" s="1" t="s">
        <v>419</v>
      </c>
      <c r="H38" s="1" t="s">
        <v>289</v>
      </c>
      <c r="I38" s="6" t="s">
        <v>289</v>
      </c>
      <c r="J38" s="1" t="s">
        <v>289</v>
      </c>
      <c r="K38" s="1" t="s">
        <v>289</v>
      </c>
      <c r="L38" s="1" t="s">
        <v>289</v>
      </c>
      <c r="M38" s="1" t="s">
        <v>289</v>
      </c>
      <c r="N38" s="1" t="s">
        <v>420</v>
      </c>
      <c r="O38" s="1" t="s">
        <v>421</v>
      </c>
      <c r="P38" s="1" t="s">
        <v>758</v>
      </c>
      <c r="Q38" s="1" t="s">
        <v>453</v>
      </c>
      <c r="R38" s="1"/>
    </row>
    <row r="39" spans="1:27" ht="16.5" customHeight="1" x14ac:dyDescent="0.2">
      <c r="A39" s="17" t="s">
        <v>423</v>
      </c>
      <c r="B39" s="1" t="s">
        <v>423</v>
      </c>
      <c r="C39" s="1" t="s">
        <v>20</v>
      </c>
      <c r="D39" s="1" t="s">
        <v>691</v>
      </c>
      <c r="E39" s="1" t="s">
        <v>104</v>
      </c>
      <c r="F39" s="1" t="s">
        <v>424</v>
      </c>
      <c r="G39" s="1" t="s">
        <v>289</v>
      </c>
      <c r="H39" s="1" t="s">
        <v>289</v>
      </c>
      <c r="I39" s="6" t="s">
        <v>289</v>
      </c>
      <c r="J39" s="1" t="s">
        <v>289</v>
      </c>
      <c r="K39" s="1" t="s">
        <v>289</v>
      </c>
      <c r="L39" s="1" t="s">
        <v>289</v>
      </c>
      <c r="M39" s="1" t="s">
        <v>289</v>
      </c>
      <c r="N39" s="1" t="s">
        <v>425</v>
      </c>
      <c r="O39" s="1"/>
      <c r="P39" s="1" t="s">
        <v>759</v>
      </c>
      <c r="Q39" s="1" t="s">
        <v>457</v>
      </c>
      <c r="R39" s="1"/>
    </row>
    <row r="40" spans="1:27" ht="16.5" customHeight="1" x14ac:dyDescent="0.2">
      <c r="A40" s="17" t="s">
        <v>427</v>
      </c>
      <c r="B40" s="1" t="s">
        <v>427</v>
      </c>
      <c r="C40" s="1" t="s">
        <v>29</v>
      </c>
      <c r="D40" s="1" t="s">
        <v>266</v>
      </c>
      <c r="E40" s="1" t="s">
        <v>104</v>
      </c>
      <c r="F40" s="1" t="s">
        <v>428</v>
      </c>
      <c r="G40" s="1" t="s">
        <v>289</v>
      </c>
      <c r="H40" s="1" t="s">
        <v>289</v>
      </c>
      <c r="I40" s="7" t="s">
        <v>289</v>
      </c>
      <c r="J40" s="1" t="s">
        <v>289</v>
      </c>
      <c r="K40" s="1" t="s">
        <v>289</v>
      </c>
      <c r="L40" s="1" t="s">
        <v>289</v>
      </c>
      <c r="M40" s="1" t="s">
        <v>289</v>
      </c>
      <c r="N40" s="1"/>
      <c r="O40" s="1"/>
      <c r="P40" s="1" t="s">
        <v>760</v>
      </c>
      <c r="Q40" s="1"/>
      <c r="R40" s="1"/>
    </row>
    <row r="41" spans="1:27" ht="16.5" customHeight="1" x14ac:dyDescent="0.2">
      <c r="A41" s="17" t="s">
        <v>429</v>
      </c>
      <c r="B41" s="1" t="s">
        <v>429</v>
      </c>
      <c r="C41" s="1" t="s">
        <v>17</v>
      </c>
      <c r="D41" s="1" t="s">
        <v>746</v>
      </c>
      <c r="E41" s="1" t="s">
        <v>185</v>
      </c>
      <c r="F41" s="1" t="s">
        <v>430</v>
      </c>
      <c r="G41" s="1" t="s">
        <v>431</v>
      </c>
      <c r="H41" s="1" t="s">
        <v>432</v>
      </c>
      <c r="I41" s="6" t="s">
        <v>433</v>
      </c>
      <c r="J41" s="1" t="s">
        <v>289</v>
      </c>
      <c r="K41" s="1" t="s">
        <v>289</v>
      </c>
      <c r="L41" s="1" t="s">
        <v>289</v>
      </c>
      <c r="M41" s="1" t="s">
        <v>289</v>
      </c>
      <c r="N41" s="1"/>
      <c r="O41" s="1" t="s">
        <v>879</v>
      </c>
      <c r="P41" s="1" t="s">
        <v>761</v>
      </c>
      <c r="Q41" s="1" t="s">
        <v>462</v>
      </c>
      <c r="R41" s="1" t="s">
        <v>463</v>
      </c>
      <c r="S41" s="5" t="s">
        <v>289</v>
      </c>
      <c r="T41" s="5" t="s">
        <v>289</v>
      </c>
      <c r="U41" s="5" t="s">
        <v>289</v>
      </c>
      <c r="V41" s="5" t="s">
        <v>289</v>
      </c>
      <c r="W41" s="5" t="s">
        <v>289</v>
      </c>
      <c r="X41" s="5" t="s">
        <v>289</v>
      </c>
      <c r="AA41" s="5" t="s">
        <v>464</v>
      </c>
    </row>
    <row r="42" spans="1:27" ht="16.5" customHeight="1" x14ac:dyDescent="0.2">
      <c r="A42" s="17" t="s">
        <v>435</v>
      </c>
      <c r="B42" s="1" t="s">
        <v>435</v>
      </c>
      <c r="C42" s="1" t="s">
        <v>20</v>
      </c>
      <c r="D42" s="1" t="s">
        <v>746</v>
      </c>
      <c r="E42" s="1" t="s">
        <v>30</v>
      </c>
      <c r="F42" s="1" t="s">
        <v>298</v>
      </c>
      <c r="G42" s="1" t="s">
        <v>436</v>
      </c>
      <c r="H42" s="1" t="s">
        <v>437</v>
      </c>
      <c r="I42" s="6" t="s">
        <v>433</v>
      </c>
      <c r="J42" s="1" t="s">
        <v>289</v>
      </c>
      <c r="K42" s="1" t="s">
        <v>289</v>
      </c>
      <c r="L42" s="1" t="s">
        <v>289</v>
      </c>
      <c r="M42" s="1" t="s">
        <v>289</v>
      </c>
      <c r="N42" s="1"/>
      <c r="O42" s="1" t="s">
        <v>880</v>
      </c>
      <c r="P42" s="1" t="s">
        <v>762</v>
      </c>
      <c r="Q42" s="1" t="s">
        <v>466</v>
      </c>
      <c r="R42" s="1" t="s">
        <v>467</v>
      </c>
      <c r="S42" s="5" t="s">
        <v>289</v>
      </c>
      <c r="T42" s="5" t="s">
        <v>289</v>
      </c>
      <c r="U42" s="5" t="s">
        <v>289</v>
      </c>
      <c r="V42" s="5" t="s">
        <v>289</v>
      </c>
      <c r="W42" s="5" t="s">
        <v>289</v>
      </c>
      <c r="X42" s="5" t="s">
        <v>289</v>
      </c>
      <c r="AA42" s="5" t="s">
        <v>468</v>
      </c>
    </row>
    <row r="43" spans="1:27" ht="16.5" customHeight="1" x14ac:dyDescent="0.2">
      <c r="A43" s="17" t="s">
        <v>439</v>
      </c>
      <c r="B43" s="1" t="s">
        <v>439</v>
      </c>
      <c r="C43" s="1" t="s">
        <v>29</v>
      </c>
      <c r="D43" s="1" t="s">
        <v>746</v>
      </c>
      <c r="E43" s="1" t="s">
        <v>30</v>
      </c>
      <c r="F43" s="1" t="s">
        <v>440</v>
      </c>
      <c r="G43" s="1" t="s">
        <v>441</v>
      </c>
      <c r="H43" s="1" t="s">
        <v>442</v>
      </c>
      <c r="I43" s="6" t="s">
        <v>433</v>
      </c>
      <c r="J43" s="1" t="s">
        <v>289</v>
      </c>
      <c r="K43" s="1" t="s">
        <v>289</v>
      </c>
      <c r="L43" s="1" t="s">
        <v>289</v>
      </c>
      <c r="M43" s="1" t="s">
        <v>289</v>
      </c>
      <c r="N43" s="1"/>
      <c r="O43" s="1" t="s">
        <v>688</v>
      </c>
      <c r="P43" s="1" t="s">
        <v>763</v>
      </c>
      <c r="Q43" s="1" t="s">
        <v>470</v>
      </c>
      <c r="R43" s="1" t="s">
        <v>471</v>
      </c>
      <c r="S43" s="5" t="s">
        <v>289</v>
      </c>
      <c r="T43" s="5" t="s">
        <v>289</v>
      </c>
      <c r="U43" s="5" t="s">
        <v>289</v>
      </c>
      <c r="V43" s="5" t="s">
        <v>289</v>
      </c>
      <c r="W43" s="5" t="s">
        <v>289</v>
      </c>
      <c r="X43" s="5" t="s">
        <v>289</v>
      </c>
      <c r="Z43" s="5" t="s">
        <v>472</v>
      </c>
      <c r="AA43" s="5" t="s">
        <v>473</v>
      </c>
    </row>
    <row r="44" spans="1:27" ht="16.5" customHeight="1" x14ac:dyDescent="0.2">
      <c r="A44" s="17" t="s">
        <v>444</v>
      </c>
      <c r="B44" s="1" t="s">
        <v>444</v>
      </c>
      <c r="C44" s="1" t="s">
        <v>13</v>
      </c>
      <c r="D44" s="1" t="s">
        <v>746</v>
      </c>
      <c r="E44" s="1" t="s">
        <v>185</v>
      </c>
      <c r="F44" s="1" t="s">
        <v>445</v>
      </c>
      <c r="G44" s="1" t="s">
        <v>319</v>
      </c>
      <c r="H44" s="1" t="s">
        <v>446</v>
      </c>
      <c r="I44" s="7" t="s">
        <v>289</v>
      </c>
      <c r="J44" s="1" t="s">
        <v>394</v>
      </c>
      <c r="K44" s="1" t="s">
        <v>447</v>
      </c>
      <c r="L44" s="1" t="s">
        <v>448</v>
      </c>
      <c r="M44" s="1" t="s">
        <v>397</v>
      </c>
      <c r="N44" s="1"/>
      <c r="O44" s="1"/>
      <c r="P44" s="1" t="s">
        <v>764</v>
      </c>
      <c r="Q44" s="1" t="s">
        <v>475</v>
      </c>
      <c r="R44" s="1" t="s">
        <v>476</v>
      </c>
      <c r="S44" s="5" t="s">
        <v>289</v>
      </c>
      <c r="T44" s="5" t="s">
        <v>289</v>
      </c>
      <c r="U44" s="5" t="s">
        <v>289</v>
      </c>
      <c r="V44" s="5" t="s">
        <v>289</v>
      </c>
      <c r="W44" s="5" t="s">
        <v>289</v>
      </c>
      <c r="X44" s="5" t="s">
        <v>289</v>
      </c>
      <c r="Y44" s="5" t="s">
        <v>477</v>
      </c>
      <c r="AA44" s="5" t="s">
        <v>478</v>
      </c>
    </row>
    <row r="45" spans="1:27" ht="16.5" customHeight="1" x14ac:dyDescent="0.2">
      <c r="A45" s="17" t="s">
        <v>450</v>
      </c>
      <c r="B45" s="1" t="s">
        <v>450</v>
      </c>
      <c r="C45" s="1" t="s">
        <v>17</v>
      </c>
      <c r="D45" s="1" t="s">
        <v>746</v>
      </c>
      <c r="E45" s="1" t="s">
        <v>185</v>
      </c>
      <c r="F45" s="1" t="s">
        <v>451</v>
      </c>
      <c r="G45" s="1" t="s">
        <v>324</v>
      </c>
      <c r="H45" s="1" t="s">
        <v>452</v>
      </c>
      <c r="I45" s="6" t="s">
        <v>289</v>
      </c>
      <c r="J45" s="1" t="s">
        <v>394</v>
      </c>
      <c r="K45" s="1" t="s">
        <v>447</v>
      </c>
      <c r="L45" s="1" t="s">
        <v>448</v>
      </c>
      <c r="M45" s="1" t="s">
        <v>397</v>
      </c>
      <c r="N45" s="1"/>
      <c r="O45" s="1" t="s">
        <v>881</v>
      </c>
      <c r="P45" s="1" t="s">
        <v>765</v>
      </c>
      <c r="Q45" s="1" t="s">
        <v>470</v>
      </c>
      <c r="R45" s="1" t="s">
        <v>471</v>
      </c>
      <c r="S45" s="5" t="s">
        <v>289</v>
      </c>
      <c r="T45" s="5" t="s">
        <v>289</v>
      </c>
      <c r="U45" s="5" t="s">
        <v>289</v>
      </c>
      <c r="V45" s="5" t="s">
        <v>289</v>
      </c>
      <c r="W45" s="5" t="s">
        <v>289</v>
      </c>
      <c r="X45" s="5" t="s">
        <v>289</v>
      </c>
      <c r="Y45" s="5" t="s">
        <v>480</v>
      </c>
      <c r="AA45" s="5" t="s">
        <v>481</v>
      </c>
    </row>
    <row r="46" spans="1:27" ht="16.5" customHeight="1" x14ac:dyDescent="0.2">
      <c r="A46" s="17" t="s">
        <v>454</v>
      </c>
      <c r="B46" s="1" t="s">
        <v>454</v>
      </c>
      <c r="C46" s="1" t="s">
        <v>20</v>
      </c>
      <c r="D46" s="1" t="s">
        <v>746</v>
      </c>
      <c r="E46" s="1" t="s">
        <v>30</v>
      </c>
      <c r="F46" s="1" t="s">
        <v>455</v>
      </c>
      <c r="G46" s="1" t="s">
        <v>328</v>
      </c>
      <c r="H46" s="1" t="s">
        <v>456</v>
      </c>
      <c r="I46" s="7" t="s">
        <v>289</v>
      </c>
      <c r="J46" s="1" t="s">
        <v>394</v>
      </c>
      <c r="K46" s="1" t="s">
        <v>447</v>
      </c>
      <c r="L46" s="1" t="s">
        <v>448</v>
      </c>
      <c r="M46" s="1" t="s">
        <v>397</v>
      </c>
      <c r="N46" s="1"/>
      <c r="O46" s="1" t="s">
        <v>882</v>
      </c>
      <c r="P46" s="1" t="s">
        <v>766</v>
      </c>
      <c r="Q46" s="1" t="s">
        <v>484</v>
      </c>
      <c r="R46" s="1" t="s">
        <v>289</v>
      </c>
      <c r="S46" s="5" t="s">
        <v>289</v>
      </c>
      <c r="T46" s="5" t="s">
        <v>289</v>
      </c>
      <c r="U46" s="5" t="s">
        <v>289</v>
      </c>
      <c r="V46" s="5" t="s">
        <v>289</v>
      </c>
      <c r="W46" s="5" t="s">
        <v>289</v>
      </c>
      <c r="X46" s="5" t="s">
        <v>289</v>
      </c>
      <c r="Y46" s="5" t="s">
        <v>485</v>
      </c>
      <c r="Z46" s="5" t="s">
        <v>486</v>
      </c>
      <c r="AA46" s="5" t="s">
        <v>487</v>
      </c>
    </row>
    <row r="47" spans="1:27" ht="16.5" customHeight="1" x14ac:dyDescent="0.2">
      <c r="A47" s="17" t="s">
        <v>458</v>
      </c>
      <c r="B47" s="1" t="s">
        <v>458</v>
      </c>
      <c r="C47" s="1" t="s">
        <v>29</v>
      </c>
      <c r="D47" s="1" t="s">
        <v>266</v>
      </c>
      <c r="E47" s="1" t="s">
        <v>104</v>
      </c>
      <c r="F47" s="1" t="s">
        <v>459</v>
      </c>
      <c r="G47" s="1" t="s">
        <v>289</v>
      </c>
      <c r="H47" s="1" t="s">
        <v>289</v>
      </c>
      <c r="I47" s="7" t="s">
        <v>289</v>
      </c>
      <c r="J47" s="1" t="s">
        <v>289</v>
      </c>
      <c r="K47" s="1" t="s">
        <v>289</v>
      </c>
      <c r="L47" s="1" t="s">
        <v>289</v>
      </c>
      <c r="M47" s="1" t="s">
        <v>289</v>
      </c>
      <c r="N47" s="1" t="s">
        <v>460</v>
      </c>
      <c r="O47" s="1"/>
      <c r="P47" s="1" t="s">
        <v>767</v>
      </c>
      <c r="Q47" s="1" t="s">
        <v>489</v>
      </c>
      <c r="R47" s="1" t="s">
        <v>490</v>
      </c>
      <c r="S47" s="5" t="s">
        <v>289</v>
      </c>
      <c r="T47" s="5" t="s">
        <v>289</v>
      </c>
      <c r="U47" s="5" t="s">
        <v>289</v>
      </c>
      <c r="V47" s="5" t="s">
        <v>289</v>
      </c>
      <c r="W47" s="5" t="s">
        <v>289</v>
      </c>
      <c r="X47" s="5" t="s">
        <v>289</v>
      </c>
      <c r="AA47" s="5" t="s">
        <v>491</v>
      </c>
    </row>
    <row r="48" spans="1:27" ht="16.5" customHeight="1" x14ac:dyDescent="0.2">
      <c r="A48" s="17" t="s">
        <v>461</v>
      </c>
      <c r="B48" s="1" t="s">
        <v>461</v>
      </c>
      <c r="C48" s="1" t="s">
        <v>13</v>
      </c>
      <c r="D48" s="1" t="s">
        <v>694</v>
      </c>
      <c r="E48" s="1" t="s">
        <v>163</v>
      </c>
      <c r="F48" s="1" t="s">
        <v>462</v>
      </c>
      <c r="G48" s="1" t="s">
        <v>463</v>
      </c>
      <c r="H48" s="1" t="s">
        <v>289</v>
      </c>
      <c r="I48" s="6" t="s">
        <v>289</v>
      </c>
      <c r="J48" s="1" t="s">
        <v>289</v>
      </c>
      <c r="K48" s="1" t="s">
        <v>289</v>
      </c>
      <c r="L48" s="1" t="s">
        <v>289</v>
      </c>
      <c r="M48" s="1" t="s">
        <v>289</v>
      </c>
      <c r="N48" s="1"/>
      <c r="O48" s="1"/>
      <c r="P48" s="1" t="s">
        <v>768</v>
      </c>
      <c r="Q48" s="1" t="s">
        <v>493</v>
      </c>
      <c r="R48" s="1" t="s">
        <v>494</v>
      </c>
      <c r="S48" s="5" t="s">
        <v>289</v>
      </c>
      <c r="T48" s="5" t="s">
        <v>289</v>
      </c>
      <c r="U48" s="5" t="s">
        <v>289</v>
      </c>
      <c r="V48" s="5" t="s">
        <v>289</v>
      </c>
      <c r="W48" s="5" t="s">
        <v>289</v>
      </c>
      <c r="X48" s="5" t="s">
        <v>289</v>
      </c>
      <c r="AA48" s="5" t="s">
        <v>495</v>
      </c>
    </row>
    <row r="49" spans="1:27" ht="16.5" customHeight="1" x14ac:dyDescent="0.2">
      <c r="A49" s="17" t="s">
        <v>465</v>
      </c>
      <c r="B49" s="1" t="s">
        <v>465</v>
      </c>
      <c r="C49" s="1" t="s">
        <v>17</v>
      </c>
      <c r="D49" s="1" t="s">
        <v>694</v>
      </c>
      <c r="E49" s="1" t="s">
        <v>163</v>
      </c>
      <c r="F49" s="1" t="s">
        <v>466</v>
      </c>
      <c r="G49" s="1" t="s">
        <v>467</v>
      </c>
      <c r="H49" s="1" t="s">
        <v>289</v>
      </c>
      <c r="I49" s="6" t="s">
        <v>289</v>
      </c>
      <c r="J49" s="1" t="s">
        <v>289</v>
      </c>
      <c r="K49" s="1" t="s">
        <v>289</v>
      </c>
      <c r="L49" s="1" t="s">
        <v>289</v>
      </c>
      <c r="M49" s="1" t="s">
        <v>289</v>
      </c>
      <c r="N49" s="1"/>
      <c r="O49" s="1"/>
      <c r="P49" s="1" t="s">
        <v>769</v>
      </c>
      <c r="Q49" s="1" t="s">
        <v>497</v>
      </c>
      <c r="R49" s="1" t="s">
        <v>498</v>
      </c>
      <c r="S49" s="5" t="s">
        <v>289</v>
      </c>
      <c r="T49" s="5" t="s">
        <v>289</v>
      </c>
      <c r="U49" s="5" t="s">
        <v>289</v>
      </c>
      <c r="V49" s="5" t="s">
        <v>289</v>
      </c>
      <c r="W49" s="5" t="s">
        <v>289</v>
      </c>
      <c r="X49" s="5" t="s">
        <v>289</v>
      </c>
      <c r="Z49" s="5">
        <v>43498</v>
      </c>
      <c r="AA49" s="5" t="s">
        <v>499</v>
      </c>
    </row>
    <row r="50" spans="1:27" ht="16.5" customHeight="1" x14ac:dyDescent="0.2">
      <c r="A50" s="17" t="s">
        <v>469</v>
      </c>
      <c r="B50" s="1" t="s">
        <v>469</v>
      </c>
      <c r="C50" s="1" t="s">
        <v>20</v>
      </c>
      <c r="D50" s="1" t="s">
        <v>694</v>
      </c>
      <c r="E50" s="1" t="s">
        <v>163</v>
      </c>
      <c r="F50" s="1" t="s">
        <v>470</v>
      </c>
      <c r="G50" s="1" t="s">
        <v>471</v>
      </c>
      <c r="H50" s="1" t="s">
        <v>289</v>
      </c>
      <c r="I50" s="7" t="s">
        <v>289</v>
      </c>
      <c r="J50" s="1" t="s">
        <v>289</v>
      </c>
      <c r="K50" s="1" t="s">
        <v>289</v>
      </c>
      <c r="L50" s="1" t="s">
        <v>289</v>
      </c>
      <c r="M50" s="1" t="s">
        <v>289</v>
      </c>
      <c r="N50" s="1"/>
      <c r="O50" s="1" t="s">
        <v>883</v>
      </c>
      <c r="P50" s="1" t="s">
        <v>770</v>
      </c>
      <c r="Q50" s="1"/>
      <c r="R50" s="1" t="s">
        <v>503</v>
      </c>
    </row>
    <row r="51" spans="1:27" ht="16.5" customHeight="1" x14ac:dyDescent="0.2">
      <c r="A51" s="17" t="s">
        <v>474</v>
      </c>
      <c r="B51" s="1" t="s">
        <v>474</v>
      </c>
      <c r="C51" s="1" t="s">
        <v>29</v>
      </c>
      <c r="D51" s="1" t="s">
        <v>694</v>
      </c>
      <c r="E51" s="1" t="s">
        <v>30</v>
      </c>
      <c r="F51" s="1" t="s">
        <v>475</v>
      </c>
      <c r="G51" s="1" t="s">
        <v>476</v>
      </c>
      <c r="H51" s="1" t="s">
        <v>289</v>
      </c>
      <c r="I51" s="6" t="s">
        <v>289</v>
      </c>
      <c r="J51" s="1" t="s">
        <v>289</v>
      </c>
      <c r="K51" s="1" t="s">
        <v>289</v>
      </c>
      <c r="L51" s="1" t="s">
        <v>289</v>
      </c>
      <c r="M51" s="1" t="s">
        <v>289</v>
      </c>
      <c r="N51" s="1" t="s">
        <v>477</v>
      </c>
      <c r="O51" s="1"/>
      <c r="P51" s="1" t="s">
        <v>771</v>
      </c>
      <c r="Q51" s="2" t="s">
        <v>506</v>
      </c>
      <c r="R51" s="1" t="s">
        <v>507</v>
      </c>
    </row>
    <row r="52" spans="1:27" ht="16.5" customHeight="1" x14ac:dyDescent="0.2">
      <c r="A52" s="17" t="s">
        <v>479</v>
      </c>
      <c r="B52" s="1" t="s">
        <v>479</v>
      </c>
      <c r="C52" s="1" t="s">
        <v>29</v>
      </c>
      <c r="D52" s="1" t="s">
        <v>694</v>
      </c>
      <c r="E52" s="1" t="s">
        <v>30</v>
      </c>
      <c r="F52" s="1" t="s">
        <v>470</v>
      </c>
      <c r="G52" s="1" t="s">
        <v>471</v>
      </c>
      <c r="H52" s="1" t="s">
        <v>289</v>
      </c>
      <c r="I52" s="6" t="s">
        <v>289</v>
      </c>
      <c r="J52" s="1" t="s">
        <v>289</v>
      </c>
      <c r="K52" s="1" t="s">
        <v>289</v>
      </c>
      <c r="L52" s="1" t="s">
        <v>289</v>
      </c>
      <c r="M52" s="1" t="s">
        <v>289</v>
      </c>
      <c r="N52" s="1" t="s">
        <v>480</v>
      </c>
      <c r="O52" s="1"/>
      <c r="P52" s="1" t="s">
        <v>772</v>
      </c>
      <c r="Q52" s="1" t="s">
        <v>510</v>
      </c>
      <c r="R52" s="1" t="s">
        <v>511</v>
      </c>
    </row>
    <row r="53" spans="1:27" ht="16.5" customHeight="1" x14ac:dyDescent="0.2">
      <c r="A53" s="17" t="s">
        <v>773</v>
      </c>
      <c r="B53" s="1" t="s">
        <v>773</v>
      </c>
      <c r="C53" s="1" t="s">
        <v>20</v>
      </c>
      <c r="D53" s="1" t="s">
        <v>734</v>
      </c>
      <c r="E53" s="1" t="s">
        <v>30</v>
      </c>
      <c r="F53" s="1" t="s">
        <v>774</v>
      </c>
      <c r="G53" s="1" t="s">
        <v>775</v>
      </c>
      <c r="H53" s="1" t="s">
        <v>289</v>
      </c>
      <c r="I53" s="6" t="s">
        <v>289</v>
      </c>
      <c r="J53" s="1" t="s">
        <v>289</v>
      </c>
      <c r="K53" s="1" t="s">
        <v>289</v>
      </c>
      <c r="L53" s="1" t="s">
        <v>289</v>
      </c>
      <c r="M53" s="1" t="s">
        <v>289</v>
      </c>
      <c r="N53" s="1" t="s">
        <v>776</v>
      </c>
      <c r="O53" s="1"/>
      <c r="P53" s="1" t="s">
        <v>777</v>
      </c>
      <c r="Q53" s="1" t="s">
        <v>489</v>
      </c>
      <c r="R53" s="1" t="s">
        <v>490</v>
      </c>
      <c r="S53" s="5" t="s">
        <v>289</v>
      </c>
      <c r="T53" s="5" t="s">
        <v>289</v>
      </c>
      <c r="U53" s="5" t="s">
        <v>289</v>
      </c>
      <c r="V53" s="5" t="s">
        <v>289</v>
      </c>
      <c r="W53" s="5" t="s">
        <v>289</v>
      </c>
      <c r="X53" s="5" t="s">
        <v>289</v>
      </c>
      <c r="AA53" s="5" t="s">
        <v>513</v>
      </c>
    </row>
    <row r="54" spans="1:27" ht="16.5" customHeight="1" x14ac:dyDescent="0.2">
      <c r="A54" s="17" t="s">
        <v>482</v>
      </c>
      <c r="B54" s="1" t="s">
        <v>482</v>
      </c>
      <c r="C54" s="5" t="s">
        <v>29</v>
      </c>
      <c r="D54" s="1" t="s">
        <v>778</v>
      </c>
      <c r="E54" s="1" t="s">
        <v>30</v>
      </c>
      <c r="F54" s="1" t="s">
        <v>484</v>
      </c>
      <c r="G54" s="1" t="s">
        <v>289</v>
      </c>
      <c r="H54" s="1" t="s">
        <v>289</v>
      </c>
      <c r="I54" s="7" t="s">
        <v>289</v>
      </c>
      <c r="J54" s="1" t="s">
        <v>289</v>
      </c>
      <c r="K54" s="1" t="s">
        <v>289</v>
      </c>
      <c r="L54" s="1" t="s">
        <v>289</v>
      </c>
      <c r="M54" s="1" t="s">
        <v>289</v>
      </c>
      <c r="N54" s="1" t="s">
        <v>485</v>
      </c>
      <c r="O54" s="1"/>
      <c r="P54" s="1" t="s">
        <v>779</v>
      </c>
      <c r="Q54" s="1" t="s">
        <v>493</v>
      </c>
      <c r="R54" s="1" t="s">
        <v>494</v>
      </c>
      <c r="S54" s="5" t="s">
        <v>289</v>
      </c>
      <c r="T54" s="5" t="s">
        <v>289</v>
      </c>
      <c r="U54" s="5" t="s">
        <v>289</v>
      </c>
      <c r="V54" s="5" t="s">
        <v>289</v>
      </c>
      <c r="W54" s="5" t="s">
        <v>289</v>
      </c>
      <c r="X54" s="5" t="s">
        <v>289</v>
      </c>
      <c r="AA54" s="5" t="s">
        <v>515</v>
      </c>
    </row>
    <row r="55" spans="1:27" ht="16.5" customHeight="1" x14ac:dyDescent="0.2">
      <c r="A55" s="17" t="s">
        <v>488</v>
      </c>
      <c r="B55" s="1" t="s">
        <v>488</v>
      </c>
      <c r="C55" s="5" t="s">
        <v>13</v>
      </c>
      <c r="D55" s="1" t="s">
        <v>694</v>
      </c>
      <c r="E55" s="1" t="s">
        <v>163</v>
      </c>
      <c r="F55" s="1" t="s">
        <v>489</v>
      </c>
      <c r="G55" s="1" t="s">
        <v>490</v>
      </c>
      <c r="H55" s="1" t="s">
        <v>289</v>
      </c>
      <c r="I55" s="6" t="s">
        <v>289</v>
      </c>
      <c r="J55" s="1" t="s">
        <v>289</v>
      </c>
      <c r="K55" s="1" t="s">
        <v>289</v>
      </c>
      <c r="L55" s="1" t="s">
        <v>289</v>
      </c>
      <c r="M55" s="1" t="s">
        <v>289</v>
      </c>
      <c r="N55" s="1"/>
      <c r="O55" s="1"/>
      <c r="P55" s="1" t="s">
        <v>780</v>
      </c>
      <c r="Q55" s="1" t="s">
        <v>497</v>
      </c>
      <c r="R55" s="1" t="s">
        <v>498</v>
      </c>
      <c r="S55" s="5" t="s">
        <v>289</v>
      </c>
      <c r="T55" s="5" t="s">
        <v>289</v>
      </c>
      <c r="U55" s="5" t="s">
        <v>289</v>
      </c>
      <c r="V55" s="5" t="s">
        <v>289</v>
      </c>
      <c r="W55" s="5" t="s">
        <v>289</v>
      </c>
      <c r="X55" s="5" t="s">
        <v>289</v>
      </c>
      <c r="Z55" s="5" t="s">
        <v>517</v>
      </c>
      <c r="AA55" s="5" t="s">
        <v>518</v>
      </c>
    </row>
    <row r="56" spans="1:27" ht="16.5" customHeight="1" x14ac:dyDescent="0.2">
      <c r="A56" s="17" t="s">
        <v>492</v>
      </c>
      <c r="B56" s="1" t="s">
        <v>492</v>
      </c>
      <c r="C56" s="5" t="s">
        <v>13</v>
      </c>
      <c r="D56" s="1" t="s">
        <v>694</v>
      </c>
      <c r="E56" s="1" t="s">
        <v>163</v>
      </c>
      <c r="F56" s="1" t="s">
        <v>493</v>
      </c>
      <c r="G56" s="1" t="s">
        <v>494</v>
      </c>
      <c r="H56" s="1" t="s">
        <v>289</v>
      </c>
      <c r="I56" s="6" t="s">
        <v>289</v>
      </c>
      <c r="J56" s="1" t="s">
        <v>289</v>
      </c>
      <c r="K56" s="1" t="s">
        <v>289</v>
      </c>
      <c r="L56" s="1" t="s">
        <v>289</v>
      </c>
      <c r="M56" s="1" t="s">
        <v>289</v>
      </c>
      <c r="N56" s="1"/>
      <c r="O56" s="1"/>
      <c r="P56" s="1" t="s">
        <v>781</v>
      </c>
      <c r="Q56" s="1" t="s">
        <v>289</v>
      </c>
      <c r="R56" s="1" t="s">
        <v>289</v>
      </c>
      <c r="U56" s="5" t="s">
        <v>522</v>
      </c>
    </row>
    <row r="57" spans="1:27" ht="16.5" customHeight="1" x14ac:dyDescent="0.2">
      <c r="A57" s="17" t="s">
        <v>496</v>
      </c>
      <c r="B57" s="1" t="s">
        <v>496</v>
      </c>
      <c r="C57" s="5" t="s">
        <v>17</v>
      </c>
      <c r="D57" s="1" t="s">
        <v>694</v>
      </c>
      <c r="E57" s="1" t="s">
        <v>163</v>
      </c>
      <c r="F57" s="1" t="s">
        <v>497</v>
      </c>
      <c r="G57" s="1" t="s">
        <v>498</v>
      </c>
      <c r="H57" s="1" t="s">
        <v>289</v>
      </c>
      <c r="I57" s="7" t="s">
        <v>289</v>
      </c>
      <c r="J57" s="1" t="s">
        <v>289</v>
      </c>
      <c r="K57" s="1" t="s">
        <v>289</v>
      </c>
      <c r="L57" s="1" t="s">
        <v>289</v>
      </c>
      <c r="M57" s="1" t="s">
        <v>289</v>
      </c>
      <c r="N57" s="1"/>
      <c r="O57" s="1" t="s">
        <v>884</v>
      </c>
      <c r="P57" s="1" t="s">
        <v>782</v>
      </c>
      <c r="Q57" s="1" t="s">
        <v>289</v>
      </c>
      <c r="R57" s="1" t="s">
        <v>289</v>
      </c>
      <c r="U57" s="5" t="s">
        <v>525</v>
      </c>
    </row>
    <row r="58" spans="1:27" ht="16.5" customHeight="1" x14ac:dyDescent="0.2">
      <c r="A58" s="17" t="s">
        <v>783</v>
      </c>
      <c r="B58" s="1" t="s">
        <v>783</v>
      </c>
      <c r="C58" s="5" t="s">
        <v>20</v>
      </c>
      <c r="D58" s="1" t="s">
        <v>694</v>
      </c>
      <c r="E58" s="1" t="s">
        <v>104</v>
      </c>
      <c r="F58" s="1" t="s">
        <v>784</v>
      </c>
      <c r="G58" s="1" t="s">
        <v>785</v>
      </c>
      <c r="H58" s="1" t="s">
        <v>289</v>
      </c>
      <c r="I58" s="6" t="s">
        <v>289</v>
      </c>
      <c r="J58" s="1" t="s">
        <v>289</v>
      </c>
      <c r="K58" s="1" t="s">
        <v>289</v>
      </c>
      <c r="L58" s="1" t="s">
        <v>289</v>
      </c>
      <c r="M58" s="1" t="s">
        <v>289</v>
      </c>
      <c r="N58" s="1"/>
      <c r="O58" s="1"/>
      <c r="P58" s="1" t="s">
        <v>786</v>
      </c>
      <c r="Q58" s="1" t="s">
        <v>289</v>
      </c>
      <c r="R58" s="1" t="s">
        <v>289</v>
      </c>
      <c r="T58" s="5" t="s">
        <v>528</v>
      </c>
      <c r="U58" s="5" t="s">
        <v>529</v>
      </c>
    </row>
    <row r="59" spans="1:27" ht="16.5" customHeight="1" x14ac:dyDescent="0.2">
      <c r="A59" s="17" t="s">
        <v>500</v>
      </c>
      <c r="B59" s="1" t="s">
        <v>500</v>
      </c>
      <c r="C59" s="5" t="s">
        <v>17</v>
      </c>
      <c r="D59" s="1" t="s">
        <v>691</v>
      </c>
      <c r="E59" s="1" t="s">
        <v>163</v>
      </c>
      <c r="F59" s="1" t="s">
        <v>501</v>
      </c>
      <c r="G59" s="1" t="s">
        <v>502</v>
      </c>
      <c r="H59" s="1" t="s">
        <v>289</v>
      </c>
      <c r="I59" s="7" t="s">
        <v>289</v>
      </c>
      <c r="J59" s="1" t="s">
        <v>289</v>
      </c>
      <c r="K59" s="1" t="s">
        <v>289</v>
      </c>
      <c r="L59" s="1" t="s">
        <v>289</v>
      </c>
      <c r="M59" s="1" t="s">
        <v>289</v>
      </c>
      <c r="N59" s="1"/>
      <c r="O59" s="1"/>
      <c r="P59" s="1" t="s">
        <v>787</v>
      </c>
      <c r="Q59" s="1" t="s">
        <v>531</v>
      </c>
      <c r="R59" s="1" t="s">
        <v>289</v>
      </c>
      <c r="S59" s="5" t="s">
        <v>289</v>
      </c>
      <c r="T59" s="5" t="s">
        <v>289</v>
      </c>
      <c r="U59" s="5" t="s">
        <v>289</v>
      </c>
      <c r="V59" s="5" t="s">
        <v>289</v>
      </c>
      <c r="W59" s="5" t="s">
        <v>289</v>
      </c>
      <c r="X59" s="5" t="s">
        <v>289</v>
      </c>
      <c r="Y59" s="5" t="s">
        <v>532</v>
      </c>
      <c r="AA59" s="5" t="s">
        <v>533</v>
      </c>
    </row>
    <row r="60" spans="1:27" ht="16.5" customHeight="1" x14ac:dyDescent="0.2">
      <c r="A60" s="17" t="s">
        <v>504</v>
      </c>
      <c r="B60" s="1" t="s">
        <v>504</v>
      </c>
      <c r="C60" s="5" t="s">
        <v>20</v>
      </c>
      <c r="D60" s="1" t="s">
        <v>691</v>
      </c>
      <c r="E60" s="1" t="s">
        <v>163</v>
      </c>
      <c r="F60" s="1" t="s">
        <v>288</v>
      </c>
      <c r="G60" s="1" t="s">
        <v>505</v>
      </c>
      <c r="H60" s="1" t="s">
        <v>289</v>
      </c>
      <c r="I60" s="7" t="s">
        <v>289</v>
      </c>
      <c r="J60" s="1" t="s">
        <v>289</v>
      </c>
      <c r="K60" s="1" t="s">
        <v>289</v>
      </c>
      <c r="L60" s="1" t="s">
        <v>289</v>
      </c>
      <c r="M60" s="1" t="s">
        <v>289</v>
      </c>
      <c r="N60" s="1"/>
      <c r="O60" s="1" t="s">
        <v>885</v>
      </c>
      <c r="P60" s="1" t="s">
        <v>788</v>
      </c>
      <c r="Q60" s="1" t="s">
        <v>535</v>
      </c>
      <c r="R60" s="1" t="s">
        <v>289</v>
      </c>
      <c r="S60" s="5" t="s">
        <v>289</v>
      </c>
      <c r="T60" s="5" t="s">
        <v>289</v>
      </c>
      <c r="U60" s="5" t="s">
        <v>289</v>
      </c>
      <c r="V60" s="5" t="s">
        <v>289</v>
      </c>
      <c r="W60" s="5" t="s">
        <v>289</v>
      </c>
      <c r="X60" s="5" t="s">
        <v>289</v>
      </c>
      <c r="Y60" s="5" t="s">
        <v>536</v>
      </c>
      <c r="AA60" s="5" t="s">
        <v>537</v>
      </c>
    </row>
    <row r="61" spans="1:27" ht="16.5" customHeight="1" x14ac:dyDescent="0.2">
      <c r="A61" s="17" t="s">
        <v>508</v>
      </c>
      <c r="B61" s="1" t="s">
        <v>508</v>
      </c>
      <c r="C61" s="5" t="s">
        <v>29</v>
      </c>
      <c r="D61" s="1" t="s">
        <v>691</v>
      </c>
      <c r="E61" s="1" t="s">
        <v>163</v>
      </c>
      <c r="F61" s="1" t="s">
        <v>509</v>
      </c>
      <c r="G61" s="1" t="s">
        <v>419</v>
      </c>
      <c r="H61" s="1" t="s">
        <v>289</v>
      </c>
      <c r="I61" s="6" t="s">
        <v>289</v>
      </c>
      <c r="J61" s="1" t="s">
        <v>289</v>
      </c>
      <c r="K61" s="1" t="s">
        <v>289</v>
      </c>
      <c r="L61" s="1" t="s">
        <v>289</v>
      </c>
      <c r="M61" s="1" t="s">
        <v>289</v>
      </c>
      <c r="N61" s="1"/>
      <c r="O61" s="1" t="s">
        <v>789</v>
      </c>
      <c r="P61" s="1" t="s">
        <v>790</v>
      </c>
      <c r="Q61" s="1" t="s">
        <v>539</v>
      </c>
      <c r="R61" s="1" t="s">
        <v>289</v>
      </c>
      <c r="S61" s="5" t="s">
        <v>289</v>
      </c>
      <c r="T61" s="5" t="s">
        <v>289</v>
      </c>
      <c r="U61" s="5" t="s">
        <v>289</v>
      </c>
      <c r="V61" s="5" t="s">
        <v>289</v>
      </c>
      <c r="W61" s="5" t="s">
        <v>289</v>
      </c>
      <c r="X61" s="5" t="s">
        <v>289</v>
      </c>
      <c r="Y61" s="5" t="s">
        <v>540</v>
      </c>
      <c r="Z61" s="5" t="s">
        <v>541</v>
      </c>
      <c r="AA61" s="5" t="s">
        <v>542</v>
      </c>
    </row>
    <row r="62" spans="1:27" ht="16.5" customHeight="1" x14ac:dyDescent="0.2">
      <c r="A62" s="17" t="s">
        <v>512</v>
      </c>
      <c r="B62" s="1" t="s">
        <v>512</v>
      </c>
      <c r="C62" s="5" t="s">
        <v>13</v>
      </c>
      <c r="D62" s="1" t="s">
        <v>694</v>
      </c>
      <c r="E62" s="1" t="s">
        <v>163</v>
      </c>
      <c r="F62" s="1" t="s">
        <v>489</v>
      </c>
      <c r="G62" s="1" t="s">
        <v>490</v>
      </c>
      <c r="H62" s="1" t="s">
        <v>289</v>
      </c>
      <c r="I62" s="7" t="s">
        <v>289</v>
      </c>
      <c r="J62" s="1" t="s">
        <v>289</v>
      </c>
      <c r="K62" s="1" t="s">
        <v>289</v>
      </c>
      <c r="L62" s="1" t="s">
        <v>289</v>
      </c>
      <c r="M62" s="1" t="s">
        <v>289</v>
      </c>
      <c r="N62" s="1"/>
      <c r="O62" s="1"/>
      <c r="P62" s="1" t="s">
        <v>791</v>
      </c>
      <c r="Q62" s="1" t="s">
        <v>531</v>
      </c>
      <c r="R62" s="1" t="s">
        <v>544</v>
      </c>
      <c r="S62" s="5" t="s">
        <v>289</v>
      </c>
      <c r="T62" s="5" t="s">
        <v>289</v>
      </c>
      <c r="U62" s="5" t="s">
        <v>289</v>
      </c>
      <c r="V62" s="5" t="s">
        <v>289</v>
      </c>
      <c r="W62" s="5" t="s">
        <v>289</v>
      </c>
      <c r="X62" s="5" t="s">
        <v>289</v>
      </c>
      <c r="AA62" s="5" t="s">
        <v>545</v>
      </c>
    </row>
    <row r="63" spans="1:27" ht="16.5" customHeight="1" x14ac:dyDescent="0.2">
      <c r="A63" s="17" t="s">
        <v>514</v>
      </c>
      <c r="B63" s="1" t="s">
        <v>514</v>
      </c>
      <c r="C63" s="5" t="s">
        <v>13</v>
      </c>
      <c r="D63" s="1" t="s">
        <v>694</v>
      </c>
      <c r="E63" s="1" t="s">
        <v>163</v>
      </c>
      <c r="F63" s="1" t="s">
        <v>493</v>
      </c>
      <c r="G63" s="1" t="s">
        <v>494</v>
      </c>
      <c r="H63" s="1" t="s">
        <v>289</v>
      </c>
      <c r="I63" s="6" t="s">
        <v>289</v>
      </c>
      <c r="J63" s="1" t="s">
        <v>289</v>
      </c>
      <c r="K63" s="1" t="s">
        <v>289</v>
      </c>
      <c r="L63" s="1" t="s">
        <v>289</v>
      </c>
      <c r="M63" s="1" t="s">
        <v>289</v>
      </c>
      <c r="N63" s="1"/>
      <c r="O63" s="1"/>
      <c r="P63" s="1" t="s">
        <v>792</v>
      </c>
      <c r="Q63" s="1" t="s">
        <v>547</v>
      </c>
      <c r="R63" s="1" t="s">
        <v>489</v>
      </c>
      <c r="S63" s="5" t="s">
        <v>289</v>
      </c>
      <c r="T63" s="5" t="s">
        <v>289</v>
      </c>
      <c r="U63" s="5" t="s">
        <v>289</v>
      </c>
      <c r="V63" s="5" t="s">
        <v>289</v>
      </c>
      <c r="W63" s="5" t="s">
        <v>289</v>
      </c>
      <c r="X63" s="5" t="s">
        <v>289</v>
      </c>
      <c r="AA63" s="5" t="s">
        <v>548</v>
      </c>
    </row>
    <row r="64" spans="1:27" ht="16.5" customHeight="1" x14ac:dyDescent="0.2">
      <c r="A64" s="17" t="s">
        <v>516</v>
      </c>
      <c r="B64" s="1" t="s">
        <v>516</v>
      </c>
      <c r="C64" s="5" t="s">
        <v>17</v>
      </c>
      <c r="D64" s="1" t="s">
        <v>694</v>
      </c>
      <c r="E64" s="1" t="s">
        <v>163</v>
      </c>
      <c r="F64" s="1" t="s">
        <v>497</v>
      </c>
      <c r="G64" s="1" t="s">
        <v>498</v>
      </c>
      <c r="H64" s="1" t="s">
        <v>289</v>
      </c>
      <c r="I64" s="6" t="s">
        <v>289</v>
      </c>
      <c r="J64" s="1" t="s">
        <v>289</v>
      </c>
      <c r="K64" s="1" t="s">
        <v>289</v>
      </c>
      <c r="L64" s="1" t="s">
        <v>289</v>
      </c>
      <c r="M64" s="1" t="s">
        <v>289</v>
      </c>
      <c r="N64" s="1"/>
      <c r="O64" s="1" t="s">
        <v>886</v>
      </c>
      <c r="P64" s="1" t="s">
        <v>793</v>
      </c>
      <c r="Q64" s="1" t="s">
        <v>550</v>
      </c>
      <c r="R64" s="1" t="s">
        <v>301</v>
      </c>
      <c r="S64" s="5" t="s">
        <v>289</v>
      </c>
      <c r="T64" s="5" t="s">
        <v>289</v>
      </c>
      <c r="U64" s="5" t="s">
        <v>289</v>
      </c>
      <c r="V64" s="5" t="s">
        <v>289</v>
      </c>
      <c r="W64" s="5" t="s">
        <v>289</v>
      </c>
      <c r="X64" s="5" t="s">
        <v>289</v>
      </c>
      <c r="Z64" s="5" t="s">
        <v>551</v>
      </c>
      <c r="AA64" s="5" t="s">
        <v>552</v>
      </c>
    </row>
    <row r="65" spans="1:27" ht="16.5" customHeight="1" x14ac:dyDescent="0.2">
      <c r="A65" s="17" t="s">
        <v>519</v>
      </c>
      <c r="B65" s="1" t="s">
        <v>519</v>
      </c>
      <c r="C65" s="5" t="s">
        <v>13</v>
      </c>
      <c r="D65" s="1" t="s">
        <v>794</v>
      </c>
      <c r="E65" s="1" t="s">
        <v>163</v>
      </c>
      <c r="F65" s="1" t="s">
        <v>520</v>
      </c>
      <c r="G65" s="1" t="s">
        <v>521</v>
      </c>
      <c r="H65" s="1" t="s">
        <v>289</v>
      </c>
      <c r="I65" s="7" t="s">
        <v>289</v>
      </c>
      <c r="J65" s="1" t="s">
        <v>289</v>
      </c>
      <c r="K65" s="1" t="s">
        <v>289</v>
      </c>
      <c r="L65" s="1" t="s">
        <v>289</v>
      </c>
      <c r="M65" s="1" t="s">
        <v>289</v>
      </c>
      <c r="N65" s="1"/>
      <c r="O65" s="1"/>
      <c r="P65" s="1" t="s">
        <v>795</v>
      </c>
      <c r="Q65" s="1" t="s">
        <v>475</v>
      </c>
      <c r="R65" s="1" t="s">
        <v>289</v>
      </c>
      <c r="S65" s="5" t="s">
        <v>289</v>
      </c>
      <c r="T65" s="5" t="s">
        <v>289</v>
      </c>
      <c r="U65" s="5" t="s">
        <v>289</v>
      </c>
      <c r="V65" s="5" t="s">
        <v>289</v>
      </c>
      <c r="W65" s="5" t="s">
        <v>289</v>
      </c>
      <c r="X65" s="5" t="s">
        <v>289</v>
      </c>
      <c r="Y65" s="5" t="s">
        <v>554</v>
      </c>
      <c r="Z65" s="5" t="s">
        <v>555</v>
      </c>
      <c r="AA65" s="5" t="s">
        <v>556</v>
      </c>
    </row>
    <row r="66" spans="1:27" ht="16.5" customHeight="1" x14ac:dyDescent="0.2">
      <c r="A66" s="17" t="s">
        <v>523</v>
      </c>
      <c r="B66" s="1" t="s">
        <v>523</v>
      </c>
      <c r="C66" s="5" t="s">
        <v>17</v>
      </c>
      <c r="D66" s="1" t="s">
        <v>794</v>
      </c>
      <c r="E66" s="1" t="s">
        <v>163</v>
      </c>
      <c r="F66" s="1" t="s">
        <v>300</v>
      </c>
      <c r="G66" s="1" t="s">
        <v>524</v>
      </c>
      <c r="H66" s="1" t="s">
        <v>289</v>
      </c>
      <c r="I66" s="6" t="s">
        <v>289</v>
      </c>
      <c r="J66" s="1" t="s">
        <v>289</v>
      </c>
      <c r="K66" s="1" t="s">
        <v>289</v>
      </c>
      <c r="L66" s="1" t="s">
        <v>289</v>
      </c>
      <c r="M66" s="1" t="s">
        <v>289</v>
      </c>
      <c r="N66" s="1"/>
      <c r="O66" s="1"/>
      <c r="P66" s="1" t="s">
        <v>796</v>
      </c>
      <c r="Q66" s="1" t="s">
        <v>289</v>
      </c>
      <c r="R66" s="1" t="s">
        <v>289</v>
      </c>
      <c r="S66" s="5" t="s">
        <v>289</v>
      </c>
      <c r="T66" s="5" t="s">
        <v>289</v>
      </c>
      <c r="U66" s="5" t="s">
        <v>289</v>
      </c>
      <c r="V66" s="5" t="s">
        <v>289</v>
      </c>
      <c r="Y66" s="5" t="s">
        <v>560</v>
      </c>
    </row>
    <row r="67" spans="1:27" ht="16.5" customHeight="1" x14ac:dyDescent="0.2">
      <c r="A67" s="17" t="s">
        <v>526</v>
      </c>
      <c r="B67" s="1" t="s">
        <v>526</v>
      </c>
      <c r="C67" s="5" t="s">
        <v>20</v>
      </c>
      <c r="D67" s="1" t="s">
        <v>794</v>
      </c>
      <c r="E67" s="1" t="s">
        <v>163</v>
      </c>
      <c r="F67" s="1" t="s">
        <v>305</v>
      </c>
      <c r="G67" s="1" t="s">
        <v>527</v>
      </c>
      <c r="H67" s="1" t="s">
        <v>289</v>
      </c>
      <c r="I67" s="6" t="s">
        <v>289</v>
      </c>
      <c r="J67" s="1" t="s">
        <v>289</v>
      </c>
      <c r="K67" s="1" t="s">
        <v>289</v>
      </c>
      <c r="L67" s="1" t="s">
        <v>289</v>
      </c>
      <c r="M67" s="1" t="s">
        <v>289</v>
      </c>
      <c r="N67" s="1"/>
      <c r="O67" s="1" t="s">
        <v>887</v>
      </c>
      <c r="P67" s="1" t="s">
        <v>797</v>
      </c>
      <c r="Q67" s="1" t="s">
        <v>289</v>
      </c>
      <c r="R67" s="1" t="s">
        <v>289</v>
      </c>
      <c r="S67" s="5" t="s">
        <v>289</v>
      </c>
      <c r="T67" s="5" t="s">
        <v>289</v>
      </c>
      <c r="U67" s="5" t="s">
        <v>289</v>
      </c>
      <c r="V67" s="5" t="s">
        <v>289</v>
      </c>
      <c r="Y67" s="5" t="s">
        <v>564</v>
      </c>
    </row>
    <row r="68" spans="1:27" ht="16.5" customHeight="1" x14ac:dyDescent="0.2">
      <c r="A68" s="17" t="s">
        <v>530</v>
      </c>
      <c r="B68" s="1" t="s">
        <v>530</v>
      </c>
      <c r="C68" s="5" t="s">
        <v>13</v>
      </c>
      <c r="D68" s="1" t="s">
        <v>694</v>
      </c>
      <c r="E68" s="1" t="s">
        <v>163</v>
      </c>
      <c r="F68" s="1" t="s">
        <v>531</v>
      </c>
      <c r="G68" s="1" t="s">
        <v>289</v>
      </c>
      <c r="H68" s="1" t="s">
        <v>289</v>
      </c>
      <c r="I68" s="7" t="s">
        <v>289</v>
      </c>
      <c r="J68" s="1" t="s">
        <v>289</v>
      </c>
      <c r="K68" s="1" t="s">
        <v>289</v>
      </c>
      <c r="L68" s="1" t="s">
        <v>289</v>
      </c>
      <c r="M68" s="1" t="s">
        <v>289</v>
      </c>
      <c r="N68" s="1" t="s">
        <v>532</v>
      </c>
      <c r="O68" s="1"/>
      <c r="P68" s="1" t="s">
        <v>798</v>
      </c>
      <c r="Q68" s="1" t="s">
        <v>289</v>
      </c>
      <c r="R68" s="1" t="s">
        <v>289</v>
      </c>
      <c r="S68" s="5" t="s">
        <v>289</v>
      </c>
      <c r="T68" s="5" t="s">
        <v>289</v>
      </c>
      <c r="U68" s="5" t="s">
        <v>289</v>
      </c>
      <c r="V68" s="5" t="s">
        <v>289</v>
      </c>
      <c r="X68" s="5" t="s">
        <v>568</v>
      </c>
      <c r="Y68" s="5" t="s">
        <v>569</v>
      </c>
    </row>
    <row r="69" spans="1:27" ht="16.5" customHeight="1" x14ac:dyDescent="0.2">
      <c r="A69" s="17" t="s">
        <v>534</v>
      </c>
      <c r="B69" s="1" t="s">
        <v>534</v>
      </c>
      <c r="C69" s="5" t="s">
        <v>13</v>
      </c>
      <c r="D69" s="1" t="s">
        <v>694</v>
      </c>
      <c r="E69" s="1" t="s">
        <v>163</v>
      </c>
      <c r="F69" s="1" t="s">
        <v>535</v>
      </c>
      <c r="G69" s="1" t="s">
        <v>289</v>
      </c>
      <c r="H69" s="1" t="s">
        <v>289</v>
      </c>
      <c r="I69" s="6" t="s">
        <v>289</v>
      </c>
      <c r="J69" s="1" t="s">
        <v>289</v>
      </c>
      <c r="K69" s="1" t="s">
        <v>289</v>
      </c>
      <c r="L69" s="1" t="s">
        <v>289</v>
      </c>
      <c r="M69" s="1" t="s">
        <v>289</v>
      </c>
      <c r="N69" s="1" t="s">
        <v>536</v>
      </c>
      <c r="O69" s="1"/>
      <c r="P69" s="1" t="s">
        <v>799</v>
      </c>
      <c r="Q69" s="1"/>
      <c r="R69" s="1" t="s">
        <v>574</v>
      </c>
    </row>
    <row r="70" spans="1:27" ht="16.5" customHeight="1" x14ac:dyDescent="0.2">
      <c r="A70" s="17" t="s">
        <v>538</v>
      </c>
      <c r="B70" s="1" t="s">
        <v>538</v>
      </c>
      <c r="C70" s="5" t="s">
        <v>17</v>
      </c>
      <c r="D70" s="1" t="s">
        <v>694</v>
      </c>
      <c r="E70" s="1" t="s">
        <v>163</v>
      </c>
      <c r="F70" s="1" t="s">
        <v>539</v>
      </c>
      <c r="G70" s="1" t="s">
        <v>289</v>
      </c>
      <c r="H70" s="1" t="s">
        <v>289</v>
      </c>
      <c r="I70" s="6" t="s">
        <v>289</v>
      </c>
      <c r="J70" s="1" t="s">
        <v>289</v>
      </c>
      <c r="K70" s="1" t="s">
        <v>289</v>
      </c>
      <c r="L70" s="1" t="s">
        <v>289</v>
      </c>
      <c r="M70" s="1" t="s">
        <v>289</v>
      </c>
      <c r="N70" s="1" t="s">
        <v>540</v>
      </c>
      <c r="O70" s="1" t="s">
        <v>800</v>
      </c>
      <c r="P70" s="1" t="s">
        <v>801</v>
      </c>
      <c r="Q70" s="1" t="s">
        <v>535</v>
      </c>
      <c r="R70" s="1" t="s">
        <v>289</v>
      </c>
      <c r="S70" s="5" t="s">
        <v>289</v>
      </c>
      <c r="T70" s="5" t="s">
        <v>289</v>
      </c>
      <c r="U70" s="5" t="s">
        <v>289</v>
      </c>
      <c r="V70" s="5" t="s">
        <v>289</v>
      </c>
      <c r="W70" s="5" t="s">
        <v>289</v>
      </c>
      <c r="X70" s="5" t="s">
        <v>289</v>
      </c>
      <c r="Y70" s="5" t="s">
        <v>576</v>
      </c>
      <c r="AA70" s="5" t="s">
        <v>577</v>
      </c>
    </row>
    <row r="71" spans="1:27" ht="16.5" customHeight="1" x14ac:dyDescent="0.2">
      <c r="A71" s="17" t="s">
        <v>543</v>
      </c>
      <c r="B71" s="1" t="s">
        <v>543</v>
      </c>
      <c r="C71" s="5" t="s">
        <v>13</v>
      </c>
      <c r="D71" s="1" t="s">
        <v>694</v>
      </c>
      <c r="E71" s="1" t="s">
        <v>163</v>
      </c>
      <c r="F71" s="1" t="s">
        <v>531</v>
      </c>
      <c r="G71" s="1" t="s">
        <v>544</v>
      </c>
      <c r="H71" s="1" t="s">
        <v>289</v>
      </c>
      <c r="I71" s="7" t="s">
        <v>289</v>
      </c>
      <c r="J71" s="1" t="s">
        <v>289</v>
      </c>
      <c r="K71" s="1" t="s">
        <v>289</v>
      </c>
      <c r="L71" s="1" t="s">
        <v>289</v>
      </c>
      <c r="M71" s="1" t="s">
        <v>289</v>
      </c>
      <c r="N71" s="1"/>
      <c r="O71" s="1"/>
      <c r="P71" s="1" t="s">
        <v>802</v>
      </c>
      <c r="Q71" s="1" t="s">
        <v>539</v>
      </c>
      <c r="R71" s="1" t="s">
        <v>289</v>
      </c>
      <c r="S71" s="5" t="s">
        <v>289</v>
      </c>
      <c r="T71" s="5" t="s">
        <v>289</v>
      </c>
      <c r="U71" s="5" t="s">
        <v>289</v>
      </c>
      <c r="V71" s="5" t="s">
        <v>289</v>
      </c>
      <c r="W71" s="5" t="s">
        <v>289</v>
      </c>
      <c r="X71" s="5" t="s">
        <v>289</v>
      </c>
      <c r="Y71" s="5" t="s">
        <v>579</v>
      </c>
      <c r="AA71" s="5" t="s">
        <v>580</v>
      </c>
    </row>
    <row r="72" spans="1:27" ht="16.5" customHeight="1" x14ac:dyDescent="0.2">
      <c r="A72" s="17" t="s">
        <v>546</v>
      </c>
      <c r="B72" s="1" t="s">
        <v>546</v>
      </c>
      <c r="C72" s="5" t="s">
        <v>17</v>
      </c>
      <c r="D72" s="1" t="s">
        <v>694</v>
      </c>
      <c r="E72" s="1" t="s">
        <v>163</v>
      </c>
      <c r="F72" s="1" t="s">
        <v>547</v>
      </c>
      <c r="G72" s="1" t="s">
        <v>489</v>
      </c>
      <c r="H72" s="1" t="s">
        <v>289</v>
      </c>
      <c r="I72" s="6" t="s">
        <v>289</v>
      </c>
      <c r="J72" s="1" t="s">
        <v>289</v>
      </c>
      <c r="K72" s="1" t="s">
        <v>289</v>
      </c>
      <c r="L72" s="1" t="s">
        <v>289</v>
      </c>
      <c r="M72" s="1" t="s">
        <v>289</v>
      </c>
      <c r="N72" s="1"/>
      <c r="O72" s="1"/>
      <c r="P72" s="1" t="s">
        <v>803</v>
      </c>
      <c r="Q72" s="1" t="s">
        <v>475</v>
      </c>
      <c r="R72" s="1" t="s">
        <v>289</v>
      </c>
      <c r="S72" s="5" t="s">
        <v>289</v>
      </c>
      <c r="T72" s="5" t="s">
        <v>289</v>
      </c>
      <c r="U72" s="5" t="s">
        <v>289</v>
      </c>
      <c r="V72" s="5" t="s">
        <v>289</v>
      </c>
      <c r="W72" s="5" t="s">
        <v>289</v>
      </c>
      <c r="X72" s="5" t="s">
        <v>289</v>
      </c>
      <c r="Y72" s="5" t="s">
        <v>582</v>
      </c>
      <c r="Z72" s="5" t="s">
        <v>583</v>
      </c>
      <c r="AA72" s="5" t="s">
        <v>584</v>
      </c>
    </row>
    <row r="73" spans="1:27" ht="16.5" customHeight="1" x14ac:dyDescent="0.2">
      <c r="A73" s="17" t="s">
        <v>549</v>
      </c>
      <c r="B73" s="1" t="s">
        <v>549</v>
      </c>
      <c r="C73" s="5" t="s">
        <v>20</v>
      </c>
      <c r="D73" s="1" t="s">
        <v>694</v>
      </c>
      <c r="E73" s="1" t="s">
        <v>163</v>
      </c>
      <c r="F73" s="1" t="s">
        <v>550</v>
      </c>
      <c r="G73" s="1" t="s">
        <v>301</v>
      </c>
      <c r="H73" s="1" t="s">
        <v>289</v>
      </c>
      <c r="I73" s="6" t="s">
        <v>289</v>
      </c>
      <c r="J73" s="1" t="s">
        <v>289</v>
      </c>
      <c r="K73" s="1" t="s">
        <v>289</v>
      </c>
      <c r="L73" s="1" t="s">
        <v>289</v>
      </c>
      <c r="M73" s="1" t="s">
        <v>289</v>
      </c>
      <c r="N73" s="1"/>
      <c r="O73" s="1" t="s">
        <v>888</v>
      </c>
      <c r="P73" s="1" t="s">
        <v>804</v>
      </c>
      <c r="Q73" s="1"/>
      <c r="R73" s="1" t="s">
        <v>588</v>
      </c>
    </row>
    <row r="74" spans="1:27" ht="16.5" customHeight="1" x14ac:dyDescent="0.2">
      <c r="A74" s="17" t="s">
        <v>805</v>
      </c>
      <c r="B74" s="1" t="s">
        <v>805</v>
      </c>
      <c r="C74" s="5" t="s">
        <v>29</v>
      </c>
      <c r="D74" s="1" t="s">
        <v>694</v>
      </c>
      <c r="E74" s="1" t="s">
        <v>30</v>
      </c>
      <c r="F74" s="1" t="s">
        <v>298</v>
      </c>
      <c r="G74" s="1" t="s">
        <v>736</v>
      </c>
      <c r="H74" s="1" t="s">
        <v>289</v>
      </c>
      <c r="I74" s="6" t="s">
        <v>289</v>
      </c>
      <c r="J74" s="1" t="s">
        <v>289</v>
      </c>
      <c r="K74" s="1" t="s">
        <v>289</v>
      </c>
      <c r="L74" s="1" t="s">
        <v>289</v>
      </c>
      <c r="M74" s="1" t="s">
        <v>289</v>
      </c>
      <c r="N74" s="1" t="s">
        <v>806</v>
      </c>
      <c r="O74" s="1"/>
      <c r="P74" s="1" t="s">
        <v>807</v>
      </c>
      <c r="Q74" s="1"/>
      <c r="R74" s="1" t="s">
        <v>592</v>
      </c>
    </row>
    <row r="75" spans="1:27" ht="16.5" customHeight="1" x14ac:dyDescent="0.2">
      <c r="A75" s="17" t="s">
        <v>553</v>
      </c>
      <c r="B75" s="1" t="s">
        <v>553</v>
      </c>
      <c r="C75" s="5" t="s">
        <v>29</v>
      </c>
      <c r="D75" s="1" t="s">
        <v>694</v>
      </c>
      <c r="E75" s="1" t="s">
        <v>30</v>
      </c>
      <c r="F75" s="1" t="s">
        <v>475</v>
      </c>
      <c r="G75" s="1" t="s">
        <v>289</v>
      </c>
      <c r="H75" s="1" t="s">
        <v>289</v>
      </c>
      <c r="I75" s="7" t="s">
        <v>289</v>
      </c>
      <c r="J75" s="1" t="s">
        <v>289</v>
      </c>
      <c r="K75" s="1" t="s">
        <v>289</v>
      </c>
      <c r="L75" s="1" t="s">
        <v>289</v>
      </c>
      <c r="M75" s="1" t="s">
        <v>289</v>
      </c>
      <c r="N75" s="1" t="s">
        <v>554</v>
      </c>
      <c r="O75" s="1" t="s">
        <v>555</v>
      </c>
      <c r="P75" s="1" t="s">
        <v>808</v>
      </c>
      <c r="Q75" s="1" t="s">
        <v>595</v>
      </c>
      <c r="R75" s="1" t="s">
        <v>596</v>
      </c>
    </row>
    <row r="76" spans="1:27" ht="16.5" customHeight="1" x14ac:dyDescent="0.2">
      <c r="A76" s="17" t="s">
        <v>557</v>
      </c>
      <c r="B76" s="1" t="s">
        <v>557</v>
      </c>
      <c r="C76" s="5" t="s">
        <v>13</v>
      </c>
      <c r="D76" s="1" t="s">
        <v>701</v>
      </c>
      <c r="E76" s="1" t="s">
        <v>163</v>
      </c>
      <c r="F76" s="1" t="s">
        <v>558</v>
      </c>
      <c r="G76" s="1" t="s">
        <v>559</v>
      </c>
      <c r="H76" s="1" t="s">
        <v>289</v>
      </c>
      <c r="I76" s="6" t="s">
        <v>289</v>
      </c>
      <c r="J76" s="1" t="s">
        <v>289</v>
      </c>
      <c r="K76" s="1" t="s">
        <v>289</v>
      </c>
      <c r="L76" s="1" t="s">
        <v>289</v>
      </c>
      <c r="M76" s="1" t="s">
        <v>289</v>
      </c>
      <c r="N76" s="1"/>
      <c r="O76" s="1"/>
      <c r="P76" s="1" t="s">
        <v>809</v>
      </c>
      <c r="Q76" s="1"/>
      <c r="R76" s="1"/>
    </row>
    <row r="77" spans="1:27" ht="16.5" customHeight="1" x14ac:dyDescent="0.2">
      <c r="A77" s="17" t="s">
        <v>561</v>
      </c>
      <c r="B77" s="1" t="s">
        <v>561</v>
      </c>
      <c r="C77" s="5" t="s">
        <v>13</v>
      </c>
      <c r="D77" s="1" t="s">
        <v>701</v>
      </c>
      <c r="E77" s="1" t="s">
        <v>163</v>
      </c>
      <c r="F77" s="1" t="s">
        <v>562</v>
      </c>
      <c r="G77" s="1" t="s">
        <v>563</v>
      </c>
      <c r="H77" s="1" t="s">
        <v>289</v>
      </c>
      <c r="I77" s="6" t="s">
        <v>289</v>
      </c>
      <c r="J77" s="1" t="s">
        <v>289</v>
      </c>
      <c r="K77" s="1" t="s">
        <v>289</v>
      </c>
      <c r="L77" s="1" t="s">
        <v>289</v>
      </c>
      <c r="M77" s="1" t="s">
        <v>289</v>
      </c>
      <c r="N77" s="1"/>
      <c r="O77" s="1"/>
      <c r="P77" s="1" t="s">
        <v>810</v>
      </c>
      <c r="Q77" s="1"/>
      <c r="R77" s="1"/>
    </row>
    <row r="78" spans="1:27" ht="16.5" customHeight="1" x14ac:dyDescent="0.2">
      <c r="A78" s="17" t="s">
        <v>565</v>
      </c>
      <c r="B78" s="1" t="s">
        <v>565</v>
      </c>
      <c r="C78" s="5" t="s">
        <v>17</v>
      </c>
      <c r="D78" s="1" t="s">
        <v>701</v>
      </c>
      <c r="E78" s="1" t="s">
        <v>163</v>
      </c>
      <c r="F78" s="1" t="s">
        <v>566</v>
      </c>
      <c r="G78" s="1" t="s">
        <v>567</v>
      </c>
      <c r="H78" s="1" t="s">
        <v>289</v>
      </c>
      <c r="I78" s="7" t="s">
        <v>289</v>
      </c>
      <c r="J78" s="1" t="s">
        <v>289</v>
      </c>
      <c r="K78" s="1" t="s">
        <v>289</v>
      </c>
      <c r="L78" s="1" t="s">
        <v>289</v>
      </c>
      <c r="M78" s="1" t="s">
        <v>289</v>
      </c>
      <c r="N78" s="1"/>
      <c r="O78" s="1" t="s">
        <v>889</v>
      </c>
      <c r="P78" s="1" t="s">
        <v>811</v>
      </c>
      <c r="Q78" s="1"/>
      <c r="R78" s="1"/>
    </row>
    <row r="79" spans="1:27" ht="16.5" customHeight="1" x14ac:dyDescent="0.2">
      <c r="A79" s="17" t="s">
        <v>570</v>
      </c>
      <c r="B79" s="1" t="s">
        <v>570</v>
      </c>
      <c r="C79" s="5" t="s">
        <v>29</v>
      </c>
      <c r="D79" s="1" t="s">
        <v>812</v>
      </c>
      <c r="E79" s="1" t="s">
        <v>30</v>
      </c>
      <c r="F79" s="1" t="s">
        <v>571</v>
      </c>
      <c r="G79" s="1" t="s">
        <v>572</v>
      </c>
      <c r="H79" s="1" t="s">
        <v>289</v>
      </c>
      <c r="I79" s="6" t="s">
        <v>289</v>
      </c>
      <c r="J79" s="1" t="s">
        <v>289</v>
      </c>
      <c r="K79" s="1" t="s">
        <v>289</v>
      </c>
      <c r="L79" s="1" t="s">
        <v>289</v>
      </c>
      <c r="M79" s="1" t="s">
        <v>289</v>
      </c>
      <c r="N79" s="1" t="s">
        <v>573</v>
      </c>
      <c r="O79" s="1"/>
      <c r="P79" s="1" t="s">
        <v>813</v>
      </c>
      <c r="Q79" s="1"/>
      <c r="R79" s="1" t="s">
        <v>607</v>
      </c>
    </row>
    <row r="80" spans="1:27" ht="16.5" customHeight="1" x14ac:dyDescent="0.2">
      <c r="A80" s="17" t="s">
        <v>814</v>
      </c>
      <c r="B80" s="1" t="s">
        <v>814</v>
      </c>
      <c r="C80" s="5" t="s">
        <v>29</v>
      </c>
      <c r="D80" s="1" t="s">
        <v>694</v>
      </c>
      <c r="E80" s="1" t="s">
        <v>30</v>
      </c>
      <c r="F80" s="1" t="s">
        <v>312</v>
      </c>
      <c r="G80" s="1" t="s">
        <v>639</v>
      </c>
      <c r="H80" s="1" t="s">
        <v>289</v>
      </c>
      <c r="I80" s="7" t="s">
        <v>289</v>
      </c>
      <c r="J80" s="1" t="s">
        <v>289</v>
      </c>
      <c r="K80" s="1" t="s">
        <v>289</v>
      </c>
      <c r="L80" s="1" t="s">
        <v>289</v>
      </c>
      <c r="M80" s="1" t="s">
        <v>289</v>
      </c>
      <c r="N80" s="1" t="s">
        <v>815</v>
      </c>
      <c r="O80" s="1"/>
      <c r="P80" s="1" t="s">
        <v>816</v>
      </c>
      <c r="Q80" s="1" t="s">
        <v>289</v>
      </c>
      <c r="R80" s="1" t="s">
        <v>289</v>
      </c>
      <c r="S80" s="5" t="s">
        <v>289</v>
      </c>
      <c r="T80" s="5" t="s">
        <v>289</v>
      </c>
      <c r="U80" s="5" t="s">
        <v>289</v>
      </c>
      <c r="V80" s="5" t="s">
        <v>289</v>
      </c>
      <c r="Y80" s="5" t="s">
        <v>610</v>
      </c>
    </row>
    <row r="81" spans="1:27" ht="16.5" customHeight="1" x14ac:dyDescent="0.2">
      <c r="A81" s="17" t="s">
        <v>575</v>
      </c>
      <c r="B81" s="1" t="s">
        <v>575</v>
      </c>
      <c r="C81" s="5" t="s">
        <v>13</v>
      </c>
      <c r="D81" s="1" t="s">
        <v>694</v>
      </c>
      <c r="E81" s="1" t="s">
        <v>163</v>
      </c>
      <c r="F81" s="1" t="s">
        <v>535</v>
      </c>
      <c r="G81" s="1" t="s">
        <v>289</v>
      </c>
      <c r="H81" s="1" t="s">
        <v>289</v>
      </c>
      <c r="I81" s="7" t="s">
        <v>289</v>
      </c>
      <c r="J81" s="1" t="s">
        <v>289</v>
      </c>
      <c r="K81" s="1" t="s">
        <v>289</v>
      </c>
      <c r="L81" s="1" t="s">
        <v>289</v>
      </c>
      <c r="M81" s="1" t="s">
        <v>289</v>
      </c>
      <c r="N81" s="1" t="s">
        <v>576</v>
      </c>
      <c r="O81" s="1"/>
      <c r="P81" s="1" t="s">
        <v>817</v>
      </c>
      <c r="Q81" s="1" t="s">
        <v>289</v>
      </c>
      <c r="R81" s="1" t="s">
        <v>289</v>
      </c>
      <c r="S81" s="5" t="s">
        <v>289</v>
      </c>
      <c r="T81" s="5" t="s">
        <v>289</v>
      </c>
      <c r="U81" s="5" t="s">
        <v>289</v>
      </c>
      <c r="V81" s="5" t="s">
        <v>289</v>
      </c>
      <c r="Y81" s="5" t="s">
        <v>613</v>
      </c>
    </row>
    <row r="82" spans="1:27" ht="16.5" customHeight="1" x14ac:dyDescent="0.2">
      <c r="A82" s="17" t="s">
        <v>578</v>
      </c>
      <c r="B82" s="1" t="s">
        <v>578</v>
      </c>
      <c r="C82" s="5" t="s">
        <v>17</v>
      </c>
      <c r="D82" s="1" t="s">
        <v>694</v>
      </c>
      <c r="E82" s="1" t="s">
        <v>163</v>
      </c>
      <c r="F82" s="1" t="s">
        <v>539</v>
      </c>
      <c r="G82" s="1" t="s">
        <v>289</v>
      </c>
      <c r="H82" s="1" t="s">
        <v>289</v>
      </c>
      <c r="I82" s="6" t="s">
        <v>289</v>
      </c>
      <c r="J82" s="1" t="s">
        <v>289</v>
      </c>
      <c r="K82" s="1" t="s">
        <v>289</v>
      </c>
      <c r="L82" s="1" t="s">
        <v>289</v>
      </c>
      <c r="M82" s="1" t="s">
        <v>289</v>
      </c>
      <c r="N82" s="1" t="s">
        <v>579</v>
      </c>
      <c r="O82" s="1"/>
      <c r="P82" s="1" t="s">
        <v>818</v>
      </c>
      <c r="Q82" s="1" t="s">
        <v>289</v>
      </c>
      <c r="R82" s="1" t="s">
        <v>289</v>
      </c>
      <c r="S82" s="5" t="s">
        <v>289</v>
      </c>
      <c r="T82" s="5" t="s">
        <v>289</v>
      </c>
      <c r="U82" s="5" t="s">
        <v>289</v>
      </c>
      <c r="V82" s="5" t="s">
        <v>289</v>
      </c>
      <c r="X82" s="5" t="s">
        <v>617</v>
      </c>
      <c r="Y82" s="5" t="s">
        <v>618</v>
      </c>
    </row>
    <row r="83" spans="1:27" ht="16.5" customHeight="1" x14ac:dyDescent="0.2">
      <c r="A83" s="17" t="s">
        <v>581</v>
      </c>
      <c r="B83" s="1" t="s">
        <v>581</v>
      </c>
      <c r="C83" s="5" t="s">
        <v>20</v>
      </c>
      <c r="D83" s="1" t="s">
        <v>694</v>
      </c>
      <c r="E83" s="1" t="s">
        <v>163</v>
      </c>
      <c r="F83" s="1" t="s">
        <v>475</v>
      </c>
      <c r="G83" s="1" t="s">
        <v>289</v>
      </c>
      <c r="H83" s="1" t="s">
        <v>289</v>
      </c>
      <c r="I83" s="6" t="s">
        <v>289</v>
      </c>
      <c r="J83" s="1" t="s">
        <v>289</v>
      </c>
      <c r="K83" s="1" t="s">
        <v>289</v>
      </c>
      <c r="L83" s="1" t="s">
        <v>289</v>
      </c>
      <c r="M83" s="1" t="s">
        <v>289</v>
      </c>
      <c r="N83" s="1" t="s">
        <v>582</v>
      </c>
      <c r="O83" s="1" t="s">
        <v>890</v>
      </c>
      <c r="P83" s="1" t="s">
        <v>819</v>
      </c>
      <c r="Q83" s="1" t="s">
        <v>289</v>
      </c>
      <c r="R83" s="1" t="s">
        <v>289</v>
      </c>
      <c r="S83" s="5" t="s">
        <v>289</v>
      </c>
      <c r="T83" s="5" t="s">
        <v>289</v>
      </c>
      <c r="U83" s="5" t="s">
        <v>289</v>
      </c>
      <c r="V83" s="5" t="s">
        <v>289</v>
      </c>
      <c r="W83" s="5" t="s">
        <v>620</v>
      </c>
      <c r="Y83" s="5" t="s">
        <v>621</v>
      </c>
    </row>
    <row r="84" spans="1:27" ht="16.5" customHeight="1" x14ac:dyDescent="0.2">
      <c r="A84" s="17" t="s">
        <v>585</v>
      </c>
      <c r="B84" s="1" t="s">
        <v>585</v>
      </c>
      <c r="C84" s="5" t="s">
        <v>13</v>
      </c>
      <c r="D84" s="1" t="s">
        <v>691</v>
      </c>
      <c r="E84" s="1" t="s">
        <v>163</v>
      </c>
      <c r="F84" s="1" t="s">
        <v>586</v>
      </c>
      <c r="G84" s="1" t="s">
        <v>490</v>
      </c>
      <c r="H84" s="1" t="s">
        <v>289</v>
      </c>
      <c r="I84" s="6" t="s">
        <v>289</v>
      </c>
      <c r="J84" s="1" t="s">
        <v>289</v>
      </c>
      <c r="K84" s="1" t="s">
        <v>289</v>
      </c>
      <c r="L84" s="1" t="s">
        <v>289</v>
      </c>
      <c r="M84" s="1" t="s">
        <v>289</v>
      </c>
      <c r="N84" s="1" t="s">
        <v>587</v>
      </c>
      <c r="O84" s="1"/>
      <c r="P84" s="1" t="s">
        <v>820</v>
      </c>
      <c r="Q84" s="1" t="s">
        <v>289</v>
      </c>
      <c r="R84" s="1" t="s">
        <v>289</v>
      </c>
      <c r="S84" s="5" t="s">
        <v>289</v>
      </c>
      <c r="T84" s="5" t="s">
        <v>289</v>
      </c>
      <c r="U84" s="5" t="s">
        <v>289</v>
      </c>
      <c r="V84" s="5" t="s">
        <v>289</v>
      </c>
      <c r="W84" s="5" t="s">
        <v>623</v>
      </c>
      <c r="Y84" s="5" t="s">
        <v>624</v>
      </c>
    </row>
    <row r="85" spans="1:27" ht="16.5" customHeight="1" x14ac:dyDescent="0.2">
      <c r="A85" s="17" t="s">
        <v>589</v>
      </c>
      <c r="B85" s="1" t="s">
        <v>589</v>
      </c>
      <c r="C85" s="5" t="s">
        <v>17</v>
      </c>
      <c r="D85" s="1" t="s">
        <v>691</v>
      </c>
      <c r="E85" s="1" t="s">
        <v>163</v>
      </c>
      <c r="F85" s="1" t="s">
        <v>501</v>
      </c>
      <c r="G85" s="1" t="s">
        <v>590</v>
      </c>
      <c r="H85" s="1" t="s">
        <v>289</v>
      </c>
      <c r="I85" s="7" t="s">
        <v>289</v>
      </c>
      <c r="J85" s="1" t="s">
        <v>289</v>
      </c>
      <c r="K85" s="1" t="s">
        <v>289</v>
      </c>
      <c r="L85" s="1" t="s">
        <v>289</v>
      </c>
      <c r="M85" s="1" t="s">
        <v>289</v>
      </c>
      <c r="N85" s="1" t="s">
        <v>591</v>
      </c>
      <c r="O85" s="1"/>
      <c r="P85" s="1" t="s">
        <v>821</v>
      </c>
      <c r="Q85" s="1" t="s">
        <v>289</v>
      </c>
      <c r="R85" s="1" t="s">
        <v>289</v>
      </c>
      <c r="S85" s="5" t="s">
        <v>289</v>
      </c>
      <c r="T85" s="5" t="s">
        <v>289</v>
      </c>
      <c r="U85" s="5" t="s">
        <v>289</v>
      </c>
      <c r="V85" s="5" t="s">
        <v>289</v>
      </c>
      <c r="W85" s="5" t="s">
        <v>626</v>
      </c>
      <c r="X85" s="5" t="s">
        <v>627</v>
      </c>
      <c r="Y85" s="5" t="s">
        <v>628</v>
      </c>
    </row>
    <row r="86" spans="1:27" ht="16.5" customHeight="1" x14ac:dyDescent="0.2">
      <c r="A86" s="17" t="s">
        <v>593</v>
      </c>
      <c r="B86" s="1" t="s">
        <v>593</v>
      </c>
      <c r="C86" s="5" t="s">
        <v>20</v>
      </c>
      <c r="D86" s="1" t="s">
        <v>691</v>
      </c>
      <c r="E86" s="1" t="s">
        <v>163</v>
      </c>
      <c r="F86" s="1" t="s">
        <v>288</v>
      </c>
      <c r="G86" s="1" t="s">
        <v>505</v>
      </c>
      <c r="H86" s="1" t="s">
        <v>289</v>
      </c>
      <c r="I86" s="6" t="s">
        <v>289</v>
      </c>
      <c r="J86" s="1" t="s">
        <v>289</v>
      </c>
      <c r="K86" s="1" t="s">
        <v>289</v>
      </c>
      <c r="L86" s="1" t="s">
        <v>289</v>
      </c>
      <c r="M86" s="1" t="s">
        <v>289</v>
      </c>
      <c r="N86" s="1" t="s">
        <v>594</v>
      </c>
      <c r="O86" s="1" t="s">
        <v>891</v>
      </c>
      <c r="P86" s="1" t="s">
        <v>822</v>
      </c>
      <c r="Q86" s="1" t="s">
        <v>289</v>
      </c>
      <c r="R86" s="1" t="s">
        <v>289</v>
      </c>
      <c r="S86" s="5" t="s">
        <v>289</v>
      </c>
      <c r="T86" s="5" t="s">
        <v>289</v>
      </c>
      <c r="U86" s="5" t="s">
        <v>289</v>
      </c>
      <c r="V86" s="5" t="s">
        <v>289</v>
      </c>
      <c r="Y86" s="5" t="s">
        <v>631</v>
      </c>
    </row>
    <row r="87" spans="1:27" ht="16.5" customHeight="1" x14ac:dyDescent="0.2">
      <c r="A87" s="17" t="s">
        <v>597</v>
      </c>
      <c r="B87" s="1" t="s">
        <v>597</v>
      </c>
      <c r="C87" s="5" t="s">
        <v>17</v>
      </c>
      <c r="D87" s="1" t="s">
        <v>483</v>
      </c>
      <c r="E87" s="1" t="s">
        <v>163</v>
      </c>
      <c r="F87" s="1" t="s">
        <v>547</v>
      </c>
      <c r="G87" s="1" t="s">
        <v>289</v>
      </c>
      <c r="H87" s="1" t="s">
        <v>289</v>
      </c>
      <c r="I87" s="7" t="s">
        <v>289</v>
      </c>
      <c r="J87" s="1" t="s">
        <v>289</v>
      </c>
      <c r="K87" s="1" t="s">
        <v>289</v>
      </c>
      <c r="L87" s="1" t="s">
        <v>289</v>
      </c>
      <c r="M87" s="1" t="s">
        <v>289</v>
      </c>
      <c r="N87" s="1" t="s">
        <v>598</v>
      </c>
      <c r="O87" s="1"/>
      <c r="P87" s="1" t="s">
        <v>823</v>
      </c>
      <c r="Q87" s="1" t="s">
        <v>289</v>
      </c>
      <c r="R87" s="1" t="s">
        <v>289</v>
      </c>
      <c r="S87" s="5" t="s">
        <v>289</v>
      </c>
      <c r="T87" s="5" t="s">
        <v>289</v>
      </c>
      <c r="U87" s="5" t="s">
        <v>289</v>
      </c>
      <c r="V87" s="5" t="s">
        <v>289</v>
      </c>
      <c r="Y87" s="5" t="s">
        <v>634</v>
      </c>
    </row>
    <row r="88" spans="1:27" ht="16.5" customHeight="1" x14ac:dyDescent="0.2">
      <c r="A88" s="17" t="s">
        <v>599</v>
      </c>
      <c r="B88" s="1" t="s">
        <v>599</v>
      </c>
      <c r="C88" s="5" t="s">
        <v>20</v>
      </c>
      <c r="D88" s="1" t="s">
        <v>483</v>
      </c>
      <c r="E88" s="1" t="s">
        <v>163</v>
      </c>
      <c r="F88" s="1" t="s">
        <v>550</v>
      </c>
      <c r="G88" s="1" t="s">
        <v>289</v>
      </c>
      <c r="H88" s="1" t="s">
        <v>289</v>
      </c>
      <c r="I88" s="7" t="s">
        <v>289</v>
      </c>
      <c r="J88" s="1" t="s">
        <v>289</v>
      </c>
      <c r="K88" s="1" t="s">
        <v>289</v>
      </c>
      <c r="L88" s="1" t="s">
        <v>289</v>
      </c>
      <c r="M88" s="1" t="s">
        <v>289</v>
      </c>
      <c r="N88" s="1" t="s">
        <v>600</v>
      </c>
      <c r="O88" s="1" t="s">
        <v>892</v>
      </c>
      <c r="P88" s="1" t="s">
        <v>824</v>
      </c>
      <c r="Q88" s="1" t="s">
        <v>289</v>
      </c>
      <c r="R88" s="1" t="s">
        <v>289</v>
      </c>
      <c r="S88" s="5" t="s">
        <v>289</v>
      </c>
      <c r="T88" s="5" t="s">
        <v>289</v>
      </c>
      <c r="U88" s="5" t="s">
        <v>289</v>
      </c>
      <c r="V88" s="5" t="s">
        <v>289</v>
      </c>
      <c r="X88" s="5" t="s">
        <v>636</v>
      </c>
      <c r="Y88" s="5" t="s">
        <v>637</v>
      </c>
    </row>
    <row r="89" spans="1:27" ht="16.5" customHeight="1" x14ac:dyDescent="0.2">
      <c r="A89" s="17" t="s">
        <v>601</v>
      </c>
      <c r="B89" s="1" t="s">
        <v>601</v>
      </c>
      <c r="C89" s="5" t="s">
        <v>29</v>
      </c>
      <c r="D89" s="1" t="s">
        <v>483</v>
      </c>
      <c r="E89" s="1" t="s">
        <v>163</v>
      </c>
      <c r="F89" s="1" t="s">
        <v>475</v>
      </c>
      <c r="G89" s="1" t="s">
        <v>289</v>
      </c>
      <c r="H89" s="1" t="s">
        <v>289</v>
      </c>
      <c r="I89" s="6" t="s">
        <v>289</v>
      </c>
      <c r="J89" s="1" t="s">
        <v>289</v>
      </c>
      <c r="K89" s="1" t="s">
        <v>289</v>
      </c>
      <c r="L89" s="1" t="s">
        <v>289</v>
      </c>
      <c r="M89" s="1" t="s">
        <v>289</v>
      </c>
      <c r="N89" s="1" t="s">
        <v>602</v>
      </c>
      <c r="O89" s="1" t="s">
        <v>603</v>
      </c>
      <c r="P89" s="1" t="s">
        <v>825</v>
      </c>
      <c r="Q89" s="1" t="s">
        <v>639</v>
      </c>
      <c r="R89" s="1" t="s">
        <v>312</v>
      </c>
      <c r="S89" s="5" t="s">
        <v>289</v>
      </c>
      <c r="T89" s="5" t="s">
        <v>289</v>
      </c>
      <c r="U89" s="5" t="s">
        <v>289</v>
      </c>
      <c r="V89" s="5" t="s">
        <v>289</v>
      </c>
      <c r="W89" s="5" t="s">
        <v>289</v>
      </c>
      <c r="X89" s="5" t="s">
        <v>289</v>
      </c>
      <c r="Y89" s="5" t="s">
        <v>640</v>
      </c>
      <c r="AA89" s="5" t="s">
        <v>641</v>
      </c>
    </row>
    <row r="90" spans="1:27" ht="16.5" customHeight="1" x14ac:dyDescent="0.2">
      <c r="A90" s="17" t="s">
        <v>893</v>
      </c>
      <c r="B90" s="1" t="s">
        <v>893</v>
      </c>
      <c r="C90" s="5" t="s">
        <v>20</v>
      </c>
      <c r="D90" s="1" t="s">
        <v>266</v>
      </c>
      <c r="E90" s="1" t="s">
        <v>104</v>
      </c>
      <c r="F90" s="1" t="s">
        <v>894</v>
      </c>
      <c r="G90" s="1" t="s">
        <v>895</v>
      </c>
      <c r="H90" s="1" t="s">
        <v>289</v>
      </c>
      <c r="I90" s="6" t="s">
        <v>289</v>
      </c>
      <c r="J90" s="1" t="s">
        <v>289</v>
      </c>
      <c r="K90" s="1" t="s">
        <v>289</v>
      </c>
      <c r="L90" s="1" t="s">
        <v>289</v>
      </c>
      <c r="M90" s="1" t="s">
        <v>289</v>
      </c>
      <c r="N90" s="1" t="s">
        <v>896</v>
      </c>
      <c r="O90" s="1"/>
      <c r="P90" s="1" t="s">
        <v>897</v>
      </c>
      <c r="Q90" s="1"/>
      <c r="R90" s="1"/>
    </row>
    <row r="91" spans="1:27" ht="16.5" customHeight="1" x14ac:dyDescent="0.2">
      <c r="A91" s="17" t="s">
        <v>604</v>
      </c>
      <c r="B91" s="1" t="s">
        <v>604</v>
      </c>
      <c r="C91" s="5" t="s">
        <v>29</v>
      </c>
      <c r="D91" s="1" t="s">
        <v>723</v>
      </c>
      <c r="E91" s="1" t="s">
        <v>104</v>
      </c>
      <c r="F91" s="1" t="s">
        <v>605</v>
      </c>
      <c r="G91" s="1" t="s">
        <v>289</v>
      </c>
      <c r="H91" s="1" t="s">
        <v>289</v>
      </c>
      <c r="I91" s="7" t="s">
        <v>289</v>
      </c>
      <c r="J91" s="1" t="s">
        <v>289</v>
      </c>
      <c r="K91" s="1" t="s">
        <v>289</v>
      </c>
      <c r="L91" s="1" t="s">
        <v>289</v>
      </c>
      <c r="M91" s="1" t="s">
        <v>289</v>
      </c>
      <c r="N91" s="1" t="s">
        <v>606</v>
      </c>
      <c r="O91" s="1"/>
      <c r="P91" s="1" t="s">
        <v>826</v>
      </c>
      <c r="Q91" s="1" t="s">
        <v>645</v>
      </c>
      <c r="R91" s="1" t="s">
        <v>289</v>
      </c>
      <c r="S91" s="5" t="s">
        <v>289</v>
      </c>
      <c r="T91" s="5" t="s">
        <v>289</v>
      </c>
      <c r="U91" s="5" t="s">
        <v>289</v>
      </c>
      <c r="V91" s="5" t="s">
        <v>289</v>
      </c>
      <c r="W91" s="5" t="s">
        <v>289</v>
      </c>
      <c r="X91" s="5" t="s">
        <v>289</v>
      </c>
      <c r="Y91" s="5" t="s">
        <v>646</v>
      </c>
      <c r="AA91" s="5" t="s">
        <v>647</v>
      </c>
    </row>
    <row r="92" spans="1:27" ht="16.5" customHeight="1" x14ac:dyDescent="0.2">
      <c r="A92" s="17" t="s">
        <v>608</v>
      </c>
      <c r="B92" s="1" t="s">
        <v>608</v>
      </c>
      <c r="C92" s="5" t="s">
        <v>13</v>
      </c>
      <c r="D92" s="1" t="s">
        <v>701</v>
      </c>
      <c r="E92" s="1" t="s">
        <v>163</v>
      </c>
      <c r="F92" s="1" t="s">
        <v>562</v>
      </c>
      <c r="G92" s="1" t="s">
        <v>609</v>
      </c>
      <c r="H92" s="1" t="s">
        <v>289</v>
      </c>
      <c r="I92" s="7" t="s">
        <v>289</v>
      </c>
      <c r="J92" s="1" t="s">
        <v>289</v>
      </c>
      <c r="K92" s="1" t="s">
        <v>289</v>
      </c>
      <c r="L92" s="1" t="s">
        <v>289</v>
      </c>
      <c r="M92" s="1" t="s">
        <v>289</v>
      </c>
      <c r="N92" s="1"/>
      <c r="O92" s="1"/>
      <c r="P92" s="1" t="s">
        <v>827</v>
      </c>
      <c r="Q92" s="1" t="s">
        <v>651</v>
      </c>
      <c r="R92" s="1"/>
      <c r="S92" s="5" t="s">
        <v>652</v>
      </c>
    </row>
    <row r="93" spans="1:27" ht="16.5" customHeight="1" x14ac:dyDescent="0.2">
      <c r="A93" s="17" t="s">
        <v>611</v>
      </c>
      <c r="B93" s="1" t="s">
        <v>611</v>
      </c>
      <c r="C93" s="5" t="s">
        <v>17</v>
      </c>
      <c r="D93" s="1" t="s">
        <v>701</v>
      </c>
      <c r="E93" s="1" t="s">
        <v>163</v>
      </c>
      <c r="F93" s="1" t="s">
        <v>566</v>
      </c>
      <c r="G93" s="1" t="s">
        <v>612</v>
      </c>
      <c r="H93" s="1" t="s">
        <v>289</v>
      </c>
      <c r="I93" s="6" t="s">
        <v>289</v>
      </c>
      <c r="J93" s="1" t="s">
        <v>289</v>
      </c>
      <c r="K93" s="1" t="s">
        <v>289</v>
      </c>
      <c r="L93" s="1" t="s">
        <v>289</v>
      </c>
      <c r="M93" s="1" t="s">
        <v>289</v>
      </c>
      <c r="N93" s="1"/>
      <c r="O93" s="1"/>
      <c r="P93" s="1" t="s">
        <v>828</v>
      </c>
      <c r="Q93" s="1" t="s">
        <v>654</v>
      </c>
      <c r="R93" s="1" t="s">
        <v>655</v>
      </c>
      <c r="S93" s="5" t="s">
        <v>289</v>
      </c>
      <c r="T93" s="5" t="s">
        <v>289</v>
      </c>
      <c r="U93" s="5" t="s">
        <v>289</v>
      </c>
      <c r="V93" s="5" t="s">
        <v>289</v>
      </c>
      <c r="W93" s="5" t="s">
        <v>289</v>
      </c>
      <c r="X93" s="5" t="s">
        <v>289</v>
      </c>
      <c r="Y93" s="5" t="s">
        <v>656</v>
      </c>
      <c r="AA93" s="5" t="s">
        <v>657</v>
      </c>
    </row>
    <row r="94" spans="1:27" ht="16.5" customHeight="1" x14ac:dyDescent="0.2">
      <c r="A94" s="17" t="s">
        <v>614</v>
      </c>
      <c r="B94" s="1" t="s">
        <v>614</v>
      </c>
      <c r="C94" s="5" t="s">
        <v>20</v>
      </c>
      <c r="D94" s="1" t="s">
        <v>701</v>
      </c>
      <c r="E94" s="1" t="s">
        <v>163</v>
      </c>
      <c r="F94" s="1" t="s">
        <v>615</v>
      </c>
      <c r="G94" s="1" t="s">
        <v>616</v>
      </c>
      <c r="H94" s="1" t="s">
        <v>289</v>
      </c>
      <c r="I94" s="6" t="s">
        <v>289</v>
      </c>
      <c r="J94" s="1" t="s">
        <v>289</v>
      </c>
      <c r="K94" s="1" t="s">
        <v>289</v>
      </c>
      <c r="L94" s="1" t="s">
        <v>289</v>
      </c>
      <c r="M94" s="1" t="s">
        <v>289</v>
      </c>
      <c r="N94" s="1"/>
      <c r="O94" s="1" t="s">
        <v>898</v>
      </c>
      <c r="P94" s="1" t="s">
        <v>829</v>
      </c>
      <c r="Q94" s="1"/>
      <c r="R94" s="1"/>
    </row>
    <row r="95" spans="1:27" ht="16.5" customHeight="1" x14ac:dyDescent="0.2">
      <c r="A95" s="17" t="s">
        <v>619</v>
      </c>
      <c r="B95" s="1" t="s">
        <v>619</v>
      </c>
      <c r="C95" s="5" t="s">
        <v>13</v>
      </c>
      <c r="D95" s="1" t="s">
        <v>830</v>
      </c>
      <c r="E95" s="1" t="s">
        <v>163</v>
      </c>
      <c r="F95" s="1" t="s">
        <v>531</v>
      </c>
      <c r="G95" s="1" t="s">
        <v>289</v>
      </c>
      <c r="H95" s="1" t="s">
        <v>289</v>
      </c>
      <c r="I95" s="7" t="s">
        <v>289</v>
      </c>
      <c r="J95" s="1" t="s">
        <v>289</v>
      </c>
      <c r="K95" s="1" t="s">
        <v>289</v>
      </c>
      <c r="L95" s="1" t="s">
        <v>289</v>
      </c>
      <c r="M95" s="1" t="s">
        <v>289</v>
      </c>
      <c r="N95" s="1" t="s">
        <v>620</v>
      </c>
      <c r="O95" s="1"/>
      <c r="P95" s="1" t="s">
        <v>831</v>
      </c>
      <c r="Q95" s="1"/>
      <c r="R95" s="1"/>
    </row>
    <row r="96" spans="1:27" ht="16.5" customHeight="1" x14ac:dyDescent="0.2">
      <c r="A96" s="17" t="s">
        <v>622</v>
      </c>
      <c r="B96" s="1" t="s">
        <v>622</v>
      </c>
      <c r="C96" s="5" t="s">
        <v>17</v>
      </c>
      <c r="D96" s="1" t="s">
        <v>830</v>
      </c>
      <c r="E96" s="1" t="s">
        <v>163</v>
      </c>
      <c r="F96" s="1" t="s">
        <v>547</v>
      </c>
      <c r="G96" s="1" t="s">
        <v>289</v>
      </c>
      <c r="H96" s="1" t="s">
        <v>289</v>
      </c>
      <c r="I96" s="6" t="s">
        <v>289</v>
      </c>
      <c r="J96" s="1" t="s">
        <v>289</v>
      </c>
      <c r="K96" s="1" t="s">
        <v>289</v>
      </c>
      <c r="L96" s="1" t="s">
        <v>289</v>
      </c>
      <c r="M96" s="1" t="s">
        <v>289</v>
      </c>
      <c r="N96" s="1" t="s">
        <v>623</v>
      </c>
      <c r="O96" s="1"/>
      <c r="P96" s="1" t="s">
        <v>832</v>
      </c>
      <c r="Q96" s="1"/>
      <c r="R96" s="1"/>
    </row>
    <row r="97" spans="1:18" ht="16.5" customHeight="1" x14ac:dyDescent="0.2">
      <c r="A97" s="17" t="s">
        <v>625</v>
      </c>
      <c r="B97" s="1" t="s">
        <v>625</v>
      </c>
      <c r="C97" s="5" t="s">
        <v>20</v>
      </c>
      <c r="D97" s="1" t="s">
        <v>830</v>
      </c>
      <c r="E97" s="1" t="s">
        <v>163</v>
      </c>
      <c r="F97" s="1" t="s">
        <v>550</v>
      </c>
      <c r="G97" s="1" t="s">
        <v>289</v>
      </c>
      <c r="H97" s="1" t="s">
        <v>289</v>
      </c>
      <c r="I97" s="6" t="s">
        <v>289</v>
      </c>
      <c r="J97" s="1" t="s">
        <v>289</v>
      </c>
      <c r="K97" s="1" t="s">
        <v>289</v>
      </c>
      <c r="L97" s="1" t="s">
        <v>289</v>
      </c>
      <c r="M97" s="1" t="s">
        <v>289</v>
      </c>
      <c r="N97" s="1" t="s">
        <v>626</v>
      </c>
      <c r="O97" s="1" t="s">
        <v>899</v>
      </c>
      <c r="P97" s="1" t="s">
        <v>833</v>
      </c>
      <c r="Q97" s="1"/>
      <c r="R97" s="1"/>
    </row>
    <row r="98" spans="1:18" ht="16.5" customHeight="1" x14ac:dyDescent="0.2">
      <c r="A98" s="17" t="s">
        <v>629</v>
      </c>
      <c r="B98" s="1" t="s">
        <v>629</v>
      </c>
      <c r="C98" s="5" t="s">
        <v>13</v>
      </c>
      <c r="D98" s="1" t="s">
        <v>701</v>
      </c>
      <c r="E98" s="1" t="s">
        <v>163</v>
      </c>
      <c r="F98" s="1" t="s">
        <v>630</v>
      </c>
      <c r="G98" s="1" t="s">
        <v>463</v>
      </c>
      <c r="H98" s="1" t="s">
        <v>289</v>
      </c>
      <c r="I98" s="7" t="s">
        <v>289</v>
      </c>
      <c r="J98" s="1" t="s">
        <v>289</v>
      </c>
      <c r="K98" s="1" t="s">
        <v>289</v>
      </c>
      <c r="L98" s="1" t="s">
        <v>289</v>
      </c>
      <c r="M98" s="1" t="s">
        <v>289</v>
      </c>
      <c r="N98" s="1"/>
      <c r="O98" s="1"/>
      <c r="P98" s="1" t="s">
        <v>834</v>
      </c>
      <c r="Q98" s="1"/>
      <c r="R98" s="1"/>
    </row>
    <row r="99" spans="1:18" ht="16.5" customHeight="1" x14ac:dyDescent="0.2">
      <c r="A99" s="17" t="s">
        <v>632</v>
      </c>
      <c r="B99" s="1" t="s">
        <v>632</v>
      </c>
      <c r="C99" s="5" t="s">
        <v>17</v>
      </c>
      <c r="D99" s="1" t="s">
        <v>701</v>
      </c>
      <c r="E99" s="1" t="s">
        <v>163</v>
      </c>
      <c r="F99" s="1" t="s">
        <v>633</v>
      </c>
      <c r="G99" s="1" t="s">
        <v>467</v>
      </c>
      <c r="H99" s="1" t="s">
        <v>289</v>
      </c>
      <c r="I99" s="6" t="s">
        <v>289</v>
      </c>
      <c r="J99" s="1" t="s">
        <v>289</v>
      </c>
      <c r="K99" s="1" t="s">
        <v>289</v>
      </c>
      <c r="L99" s="1" t="s">
        <v>289</v>
      </c>
      <c r="M99" s="1" t="s">
        <v>289</v>
      </c>
      <c r="N99" s="1"/>
      <c r="O99" s="1"/>
      <c r="P99" s="1" t="s">
        <v>835</v>
      </c>
      <c r="Q99" s="1"/>
      <c r="R99" s="1"/>
    </row>
    <row r="100" spans="1:18" ht="16.5" customHeight="1" x14ac:dyDescent="0.2">
      <c r="A100" s="18" t="s">
        <v>635</v>
      </c>
      <c r="B100" s="5" t="s">
        <v>635</v>
      </c>
      <c r="C100" s="5" t="s">
        <v>20</v>
      </c>
      <c r="D100" s="5" t="s">
        <v>701</v>
      </c>
      <c r="E100" s="5" t="s">
        <v>163</v>
      </c>
      <c r="F100" s="5" t="s">
        <v>311</v>
      </c>
      <c r="G100" s="5" t="s">
        <v>471</v>
      </c>
      <c r="H100" s="5" t="s">
        <v>289</v>
      </c>
      <c r="I100" s="5" t="s">
        <v>289</v>
      </c>
      <c r="J100" s="5" t="s">
        <v>289</v>
      </c>
      <c r="K100" s="5" t="s">
        <v>289</v>
      </c>
      <c r="L100" s="5" t="s">
        <v>289</v>
      </c>
      <c r="M100" s="5" t="s">
        <v>289</v>
      </c>
      <c r="O100" s="5" t="s">
        <v>900</v>
      </c>
      <c r="P100" s="5" t="s">
        <v>836</v>
      </c>
    </row>
    <row r="101" spans="1:18" ht="16.5" customHeight="1" x14ac:dyDescent="0.2">
      <c r="A101" s="18" t="s">
        <v>638</v>
      </c>
      <c r="B101" s="5" t="s">
        <v>638</v>
      </c>
      <c r="C101" s="5" t="s">
        <v>29</v>
      </c>
      <c r="D101" s="5" t="s">
        <v>694</v>
      </c>
      <c r="E101" s="5" t="s">
        <v>30</v>
      </c>
      <c r="F101" s="5" t="s">
        <v>639</v>
      </c>
      <c r="G101" s="5" t="s">
        <v>312</v>
      </c>
      <c r="H101" s="5" t="s">
        <v>289</v>
      </c>
      <c r="I101" s="5" t="s">
        <v>289</v>
      </c>
      <c r="J101" s="5" t="s">
        <v>289</v>
      </c>
      <c r="K101" s="5" t="s">
        <v>289</v>
      </c>
      <c r="L101" s="5" t="s">
        <v>289</v>
      </c>
      <c r="M101" s="5" t="s">
        <v>289</v>
      </c>
      <c r="N101" s="5" t="s">
        <v>640</v>
      </c>
      <c r="P101" s="5" t="s">
        <v>837</v>
      </c>
    </row>
    <row r="102" spans="1:18" ht="16.5" customHeight="1" x14ac:dyDescent="0.2">
      <c r="A102" s="18" t="s">
        <v>642</v>
      </c>
      <c r="B102" s="5" t="s">
        <v>642</v>
      </c>
      <c r="C102" s="5" t="s">
        <v>20</v>
      </c>
      <c r="D102" s="5" t="s">
        <v>266</v>
      </c>
      <c r="E102" s="5" t="s">
        <v>30</v>
      </c>
      <c r="F102" s="5" t="s">
        <v>643</v>
      </c>
      <c r="G102" s="5" t="s">
        <v>289</v>
      </c>
      <c r="H102" s="5" t="s">
        <v>289</v>
      </c>
      <c r="I102" s="5" t="s">
        <v>289</v>
      </c>
      <c r="J102" s="5" t="s">
        <v>289</v>
      </c>
      <c r="K102" s="5" t="s">
        <v>289</v>
      </c>
      <c r="L102" s="5" t="s">
        <v>289</v>
      </c>
      <c r="M102" s="5" t="s">
        <v>289</v>
      </c>
      <c r="O102" s="5" t="s">
        <v>374</v>
      </c>
      <c r="P102" s="5" t="s">
        <v>838</v>
      </c>
    </row>
    <row r="103" spans="1:18" ht="16.5" customHeight="1" x14ac:dyDescent="0.2">
      <c r="A103" s="18" t="s">
        <v>644</v>
      </c>
      <c r="B103" s="5" t="s">
        <v>644</v>
      </c>
      <c r="C103" s="5" t="s">
        <v>29</v>
      </c>
      <c r="D103" s="5" t="s">
        <v>694</v>
      </c>
      <c r="E103" s="5" t="s">
        <v>106</v>
      </c>
      <c r="F103" s="5" t="s">
        <v>645</v>
      </c>
      <c r="G103" s="5" t="s">
        <v>289</v>
      </c>
      <c r="H103" s="5" t="s">
        <v>289</v>
      </c>
      <c r="I103" s="5" t="s">
        <v>289</v>
      </c>
      <c r="J103" s="5" t="s">
        <v>289</v>
      </c>
      <c r="K103" s="5" t="s">
        <v>289</v>
      </c>
      <c r="L103" s="5" t="s">
        <v>289</v>
      </c>
      <c r="M103" s="5" t="s">
        <v>289</v>
      </c>
      <c r="N103" s="5" t="s">
        <v>646</v>
      </c>
      <c r="P103" s="5" t="s">
        <v>839</v>
      </c>
    </row>
    <row r="104" spans="1:18" ht="16.5" customHeight="1" x14ac:dyDescent="0.2">
      <c r="A104" s="18" t="s">
        <v>648</v>
      </c>
      <c r="B104" s="5" t="s">
        <v>648</v>
      </c>
      <c r="C104" s="5" t="s">
        <v>29</v>
      </c>
      <c r="D104" s="5" t="s">
        <v>731</v>
      </c>
      <c r="E104" s="5" t="s">
        <v>106</v>
      </c>
      <c r="F104" s="5" t="s">
        <v>649</v>
      </c>
      <c r="G104" s="5" t="s">
        <v>650</v>
      </c>
      <c r="H104" s="5" t="s">
        <v>289</v>
      </c>
      <c r="I104" s="5" t="s">
        <v>289</v>
      </c>
      <c r="J104" s="5" t="s">
        <v>289</v>
      </c>
      <c r="K104" s="5" t="s">
        <v>289</v>
      </c>
      <c r="L104" s="5" t="s">
        <v>289</v>
      </c>
      <c r="M104" s="5" t="s">
        <v>289</v>
      </c>
      <c r="N104" s="5" t="s">
        <v>651</v>
      </c>
      <c r="P104" s="5" t="s">
        <v>840</v>
      </c>
    </row>
    <row r="105" spans="1:18" ht="16.5" customHeight="1" x14ac:dyDescent="0.2">
      <c r="A105" s="18" t="s">
        <v>653</v>
      </c>
      <c r="B105" s="5" t="s">
        <v>653</v>
      </c>
      <c r="C105" s="5" t="s">
        <v>29</v>
      </c>
      <c r="D105" s="5" t="s">
        <v>734</v>
      </c>
      <c r="E105" s="5" t="s">
        <v>106</v>
      </c>
      <c r="F105" s="5" t="s">
        <v>654</v>
      </c>
      <c r="G105" s="5" t="s">
        <v>655</v>
      </c>
      <c r="H105" s="5" t="s">
        <v>289</v>
      </c>
      <c r="I105" s="5" t="s">
        <v>289</v>
      </c>
      <c r="J105" s="5" t="s">
        <v>289</v>
      </c>
      <c r="K105" s="5" t="s">
        <v>289</v>
      </c>
      <c r="L105" s="5" t="s">
        <v>289</v>
      </c>
      <c r="M105" s="5" t="s">
        <v>289</v>
      </c>
      <c r="N105" s="5" t="s">
        <v>656</v>
      </c>
      <c r="P105" s="5" t="s">
        <v>841</v>
      </c>
    </row>
    <row r="106" spans="1:18" ht="16.5" customHeight="1" x14ac:dyDescent="0.2">
      <c r="A106" s="18" t="s">
        <v>842</v>
      </c>
      <c r="B106" s="5" t="s">
        <v>842</v>
      </c>
      <c r="C106" s="5" t="s">
        <v>29</v>
      </c>
      <c r="D106" s="5" t="s">
        <v>694</v>
      </c>
      <c r="E106" s="5" t="s">
        <v>30</v>
      </c>
      <c r="F106" s="5" t="s">
        <v>470</v>
      </c>
      <c r="G106" s="5" t="s">
        <v>471</v>
      </c>
      <c r="H106" s="5" t="s">
        <v>289</v>
      </c>
      <c r="I106" s="5" t="s">
        <v>289</v>
      </c>
      <c r="J106" s="5" t="s">
        <v>289</v>
      </c>
      <c r="K106" s="5" t="s">
        <v>289</v>
      </c>
      <c r="L106" s="5" t="s">
        <v>289</v>
      </c>
      <c r="M106" s="5" t="s">
        <v>289</v>
      </c>
      <c r="N106" s="5" t="s">
        <v>843</v>
      </c>
      <c r="P106" s="5" t="s">
        <v>844</v>
      </c>
    </row>
    <row r="107" spans="1:18" ht="16.5" customHeight="1" x14ac:dyDescent="0.2">
      <c r="A107" s="18"/>
    </row>
    <row r="108" spans="1:18" ht="16.5" customHeight="1" x14ac:dyDescent="0.2">
      <c r="A108" s="18"/>
    </row>
  </sheetData>
  <autoFilter ref="A1:AA104"/>
  <phoneticPr fontId="2" type="noConversion"/>
  <conditionalFormatting sqref="C1:C103 C109:C1048576">
    <cfRule type="cellIs" dxfId="40" priority="4" operator="equal">
      <formula>"Purple"</formula>
    </cfRule>
    <cfRule type="cellIs" dxfId="39" priority="5" operator="equal">
      <formula>"Gold"</formula>
    </cfRule>
    <cfRule type="cellIs" dxfId="38" priority="6" operator="equal">
      <formula>"Blue"</formula>
    </cfRule>
  </conditionalFormatting>
  <conditionalFormatting sqref="C104:C108">
    <cfRule type="cellIs" dxfId="37" priority="1" operator="equal">
      <formula>"Purple"</formula>
    </cfRule>
    <cfRule type="cellIs" dxfId="36" priority="2" operator="equal">
      <formula>"Gold"</formula>
    </cfRule>
    <cfRule type="cellIs" dxfId="35" priority="3" operator="equal">
      <formula>"Blue"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N50"/>
  <sheetViews>
    <sheetView workbookViewId="0">
      <pane xSplit="4" ySplit="3" topLeftCell="E25" activePane="bottomRight" state="frozen"/>
      <selection pane="topRight" activeCell="E1" sqref="E1"/>
      <selection pane="bottomLeft" activeCell="A4" sqref="A4"/>
      <selection pane="bottomRight" activeCell="C50" sqref="C50"/>
    </sheetView>
  </sheetViews>
  <sheetFormatPr defaultRowHeight="16.5" x14ac:dyDescent="0.2"/>
  <cols>
    <col min="1" max="1" width="9" style="11"/>
    <col min="2" max="2" width="11.125" style="11" customWidth="1"/>
    <col min="3" max="3" width="10.25" style="11" customWidth="1"/>
    <col min="4" max="4" width="25.625" style="11" customWidth="1"/>
    <col min="5" max="7" width="9" style="11"/>
    <col min="8" max="8" width="11.625" style="11" customWidth="1"/>
    <col min="9" max="16384" width="9" style="11"/>
  </cols>
  <sheetData>
    <row r="2" spans="2:14" x14ac:dyDescent="0.2">
      <c r="B2" s="13"/>
      <c r="C2" s="13"/>
      <c r="D2" s="13"/>
      <c r="E2" s="92" t="s">
        <v>268</v>
      </c>
      <c r="F2" s="92"/>
      <c r="G2" s="92"/>
    </row>
    <row r="3" spans="2:14" x14ac:dyDescent="0.2">
      <c r="B3" s="13" t="s">
        <v>267</v>
      </c>
      <c r="C3" s="13" t="s">
        <v>272</v>
      </c>
      <c r="D3" s="13" t="s">
        <v>274</v>
      </c>
      <c r="E3" s="13" t="s">
        <v>275</v>
      </c>
      <c r="F3" s="13" t="s">
        <v>273</v>
      </c>
      <c r="G3" s="13" t="s">
        <v>276</v>
      </c>
    </row>
    <row r="4" spans="2:14" x14ac:dyDescent="0.2">
      <c r="B4" s="12" t="s">
        <v>984</v>
      </c>
      <c r="C4" s="1" t="s">
        <v>269</v>
      </c>
      <c r="D4" s="12" t="str">
        <f>B4&amp;"+"&amp;C4</f>
        <v>舰炮(驱逐)+通常弹</v>
      </c>
      <c r="E4" s="12">
        <v>1</v>
      </c>
      <c r="F4" s="12">
        <v>0.5</v>
      </c>
      <c r="G4" s="12">
        <v>0.2</v>
      </c>
    </row>
    <row r="5" spans="2:14" x14ac:dyDescent="0.2">
      <c r="B5" s="12" t="s">
        <v>917</v>
      </c>
      <c r="C5" s="1" t="s">
        <v>270</v>
      </c>
      <c r="D5" s="12" t="str">
        <f t="shared" ref="D5:D15" si="0">B5&amp;"+"&amp;C5</f>
        <v>舰炮(驱逐)+高爆弹</v>
      </c>
      <c r="E5" s="12">
        <v>1.2</v>
      </c>
      <c r="F5" s="12">
        <v>0.6</v>
      </c>
      <c r="G5" s="12">
        <v>0.6</v>
      </c>
      <c r="K5" s="20" t="s">
        <v>983</v>
      </c>
      <c r="M5" s="20" t="s">
        <v>910</v>
      </c>
    </row>
    <row r="6" spans="2:14" x14ac:dyDescent="0.2">
      <c r="B6" s="12" t="s">
        <v>917</v>
      </c>
      <c r="C6" s="1" t="s">
        <v>271</v>
      </c>
      <c r="D6" s="12" t="str">
        <f t="shared" si="0"/>
        <v>舰炮(驱逐)+穿甲弹</v>
      </c>
      <c r="E6" s="12">
        <v>0.9</v>
      </c>
      <c r="F6" s="12">
        <v>0.7</v>
      </c>
      <c r="G6" s="12">
        <v>0.4</v>
      </c>
      <c r="K6" s="1" t="s">
        <v>918</v>
      </c>
      <c r="M6" s="1" t="s">
        <v>15</v>
      </c>
      <c r="N6" s="1"/>
    </row>
    <row r="7" spans="2:14" x14ac:dyDescent="0.2">
      <c r="B7" s="12" t="s">
        <v>986</v>
      </c>
      <c r="C7" s="1" t="s">
        <v>269</v>
      </c>
      <c r="D7" s="12" t="str">
        <f t="shared" si="0"/>
        <v>舰炮(轻巡)+通常弹</v>
      </c>
      <c r="E7" s="12">
        <v>1</v>
      </c>
      <c r="F7" s="12">
        <v>0.75</v>
      </c>
      <c r="G7" s="12">
        <v>0.4</v>
      </c>
      <c r="K7" s="1" t="s">
        <v>916</v>
      </c>
      <c r="M7" s="1" t="s">
        <v>45</v>
      </c>
      <c r="N7" s="1"/>
    </row>
    <row r="8" spans="2:14" x14ac:dyDescent="0.2">
      <c r="B8" s="12" t="s">
        <v>925</v>
      </c>
      <c r="C8" s="1" t="s">
        <v>270</v>
      </c>
      <c r="D8" s="12" t="str">
        <f t="shared" si="0"/>
        <v>舰炮(轻巡)+高爆弹</v>
      </c>
      <c r="E8" s="12">
        <v>1.45</v>
      </c>
      <c r="F8" s="12">
        <v>1.1000000000000001</v>
      </c>
      <c r="G8" s="12">
        <v>0.75</v>
      </c>
      <c r="K8" s="1" t="s">
        <v>921</v>
      </c>
      <c r="M8" s="1" t="s">
        <v>21</v>
      </c>
      <c r="N8" s="1"/>
    </row>
    <row r="9" spans="2:14" x14ac:dyDescent="0.2">
      <c r="B9" s="12" t="s">
        <v>925</v>
      </c>
      <c r="C9" s="1" t="s">
        <v>271</v>
      </c>
      <c r="D9" s="12" t="str">
        <f t="shared" si="0"/>
        <v>舰炮(轻巡)+穿甲弹</v>
      </c>
      <c r="E9" s="12">
        <v>1</v>
      </c>
      <c r="F9" s="12">
        <v>0.8</v>
      </c>
      <c r="G9" s="12">
        <v>0.6</v>
      </c>
      <c r="K9" s="1" t="s">
        <v>923</v>
      </c>
      <c r="M9" s="21" t="s">
        <v>662</v>
      </c>
    </row>
    <row r="10" spans="2:14" x14ac:dyDescent="0.2">
      <c r="B10" s="12" t="s">
        <v>930</v>
      </c>
      <c r="C10" s="1" t="s">
        <v>269</v>
      </c>
      <c r="D10" s="12" t="str">
        <f t="shared" si="0"/>
        <v>舰炮(重巡)+通常弹</v>
      </c>
      <c r="E10" s="12">
        <v>1</v>
      </c>
      <c r="F10" s="12">
        <v>0.9</v>
      </c>
      <c r="G10" s="12">
        <v>0.5</v>
      </c>
      <c r="K10" s="1" t="s">
        <v>947</v>
      </c>
    </row>
    <row r="11" spans="2:14" x14ac:dyDescent="0.2">
      <c r="B11" s="12" t="s">
        <v>930</v>
      </c>
      <c r="C11" s="1" t="s">
        <v>270</v>
      </c>
      <c r="D11" s="12" t="str">
        <f t="shared" si="0"/>
        <v>舰炮(重巡)+高爆弹</v>
      </c>
      <c r="E11" s="12">
        <v>1.35</v>
      </c>
      <c r="F11" s="12">
        <v>0.95</v>
      </c>
      <c r="G11" s="12">
        <v>0.7</v>
      </c>
    </row>
    <row r="12" spans="2:14" x14ac:dyDescent="0.2">
      <c r="B12" s="12" t="s">
        <v>988</v>
      </c>
      <c r="C12" s="1" t="s">
        <v>271</v>
      </c>
      <c r="D12" s="12" t="str">
        <f t="shared" si="0"/>
        <v>舰炮(重巡)+穿甲弹</v>
      </c>
      <c r="E12" s="12">
        <v>0.75</v>
      </c>
      <c r="F12" s="12">
        <v>1.1000000000000001</v>
      </c>
      <c r="G12" s="12">
        <v>0.75</v>
      </c>
    </row>
    <row r="13" spans="2:14" x14ac:dyDescent="0.2">
      <c r="B13" s="12" t="s">
        <v>920</v>
      </c>
      <c r="C13" s="1" t="s">
        <v>269</v>
      </c>
      <c r="D13" s="12" t="str">
        <f t="shared" si="0"/>
        <v>舰炮(战列)+通常弹</v>
      </c>
      <c r="E13" s="12">
        <v>0.7</v>
      </c>
      <c r="F13" s="12">
        <v>1</v>
      </c>
      <c r="G13" s="12">
        <v>0.9</v>
      </c>
    </row>
    <row r="14" spans="2:14" x14ac:dyDescent="0.2">
      <c r="B14" s="12" t="s">
        <v>920</v>
      </c>
      <c r="C14" s="1" t="s">
        <v>270</v>
      </c>
      <c r="D14" s="12" t="str">
        <f t="shared" si="0"/>
        <v>舰炮(战列)+高爆弹</v>
      </c>
      <c r="E14" s="12">
        <v>1.4</v>
      </c>
      <c r="F14" s="12">
        <v>1.1000000000000001</v>
      </c>
      <c r="G14" s="12">
        <v>0.9</v>
      </c>
    </row>
    <row r="15" spans="2:14" x14ac:dyDescent="0.2">
      <c r="B15" s="12" t="s">
        <v>920</v>
      </c>
      <c r="C15" s="1" t="s">
        <v>271</v>
      </c>
      <c r="D15" s="12" t="str">
        <f t="shared" si="0"/>
        <v>舰炮(战列)+穿甲弹</v>
      </c>
      <c r="E15" s="12">
        <v>0.45</v>
      </c>
      <c r="F15" s="12">
        <v>1.3</v>
      </c>
      <c r="G15" s="12">
        <v>1.1000000000000001</v>
      </c>
    </row>
    <row r="18" spans="2:3" x14ac:dyDescent="0.2">
      <c r="B18" s="14"/>
      <c r="C18" s="14" t="s">
        <v>671</v>
      </c>
    </row>
    <row r="19" spans="2:3" x14ac:dyDescent="0.2">
      <c r="B19" s="12" t="s">
        <v>985</v>
      </c>
      <c r="C19" s="11">
        <v>0.16</v>
      </c>
    </row>
    <row r="20" spans="2:3" x14ac:dyDescent="0.2">
      <c r="B20" s="12" t="s">
        <v>987</v>
      </c>
      <c r="C20" s="11">
        <v>0.18</v>
      </c>
    </row>
    <row r="21" spans="2:3" x14ac:dyDescent="0.2">
      <c r="B21" s="12" t="s">
        <v>989</v>
      </c>
      <c r="C21" s="11">
        <v>0.2</v>
      </c>
    </row>
    <row r="23" spans="2:3" x14ac:dyDescent="0.2">
      <c r="B23" s="14" t="s">
        <v>672</v>
      </c>
      <c r="C23" s="11">
        <v>0.1</v>
      </c>
    </row>
    <row r="25" spans="2:3" x14ac:dyDescent="0.2">
      <c r="B25" s="15" t="s">
        <v>674</v>
      </c>
      <c r="C25" s="11">
        <v>100</v>
      </c>
    </row>
    <row r="28" spans="2:3" x14ac:dyDescent="0.2">
      <c r="B28" s="19" t="s">
        <v>845</v>
      </c>
      <c r="C28" s="31"/>
    </row>
    <row r="29" spans="2:3" x14ac:dyDescent="0.2">
      <c r="B29" s="11">
        <v>0.5</v>
      </c>
    </row>
    <row r="31" spans="2:3" x14ac:dyDescent="0.2">
      <c r="B31" s="93" t="s">
        <v>995</v>
      </c>
      <c r="C31" s="94"/>
    </row>
    <row r="32" spans="2:3" x14ac:dyDescent="0.2">
      <c r="B32" s="11" t="s">
        <v>990</v>
      </c>
      <c r="C32" s="11">
        <v>0.3</v>
      </c>
    </row>
    <row r="33" spans="2:3" x14ac:dyDescent="0.2">
      <c r="B33" s="11" t="s">
        <v>991</v>
      </c>
      <c r="C33" s="11">
        <v>0.4</v>
      </c>
    </row>
    <row r="34" spans="2:3" x14ac:dyDescent="0.2">
      <c r="B34" s="11" t="s">
        <v>992</v>
      </c>
      <c r="C34" s="11">
        <v>0.3</v>
      </c>
    </row>
    <row r="36" spans="2:3" x14ac:dyDescent="0.2">
      <c r="B36" s="93" t="s">
        <v>996</v>
      </c>
      <c r="C36" s="94"/>
    </row>
    <row r="37" spans="2:3" x14ac:dyDescent="0.2">
      <c r="B37" s="11" t="s">
        <v>990</v>
      </c>
      <c r="C37" s="11">
        <v>0.5</v>
      </c>
    </row>
    <row r="38" spans="2:3" x14ac:dyDescent="0.2">
      <c r="B38" s="11" t="s">
        <v>991</v>
      </c>
      <c r="C38" s="11">
        <v>0.4</v>
      </c>
    </row>
    <row r="39" spans="2:3" x14ac:dyDescent="0.2">
      <c r="B39" s="11" t="s">
        <v>992</v>
      </c>
      <c r="C39" s="11">
        <v>0.1</v>
      </c>
    </row>
    <row r="41" spans="2:3" x14ac:dyDescent="0.2">
      <c r="B41" s="93" t="s">
        <v>1000</v>
      </c>
      <c r="C41" s="94"/>
    </row>
    <row r="42" spans="2:3" x14ac:dyDescent="0.2">
      <c r="B42" s="11" t="s">
        <v>990</v>
      </c>
      <c r="C42" s="11">
        <v>0.1</v>
      </c>
    </row>
    <row r="43" spans="2:3" x14ac:dyDescent="0.2">
      <c r="B43" s="11" t="s">
        <v>991</v>
      </c>
      <c r="C43" s="11">
        <v>0.4</v>
      </c>
    </row>
    <row r="44" spans="2:3" x14ac:dyDescent="0.2">
      <c r="B44" s="11" t="s">
        <v>992</v>
      </c>
      <c r="C44" s="11">
        <v>0.5</v>
      </c>
    </row>
    <row r="47" spans="2:3" x14ac:dyDescent="0.2">
      <c r="B47" s="93" t="s">
        <v>1283</v>
      </c>
      <c r="C47" s="94"/>
    </row>
    <row r="48" spans="2:3" x14ac:dyDescent="0.2">
      <c r="B48" s="60" t="s">
        <v>1285</v>
      </c>
      <c r="C48" s="11">
        <v>0.6</v>
      </c>
    </row>
    <row r="49" spans="2:3" x14ac:dyDescent="0.2">
      <c r="B49" s="60" t="s">
        <v>1284</v>
      </c>
      <c r="C49" s="11">
        <v>1000</v>
      </c>
    </row>
    <row r="50" spans="2:3" x14ac:dyDescent="0.2">
      <c r="C50" s="11">
        <v>1080</v>
      </c>
    </row>
  </sheetData>
  <mergeCells count="5">
    <mergeCell ref="E2:G2"/>
    <mergeCell ref="B31:C31"/>
    <mergeCell ref="B36:C36"/>
    <mergeCell ref="B41:C41"/>
    <mergeCell ref="B47:C47"/>
  </mergeCells>
  <phoneticPr fontId="2" type="noConversion"/>
  <conditionalFormatting sqref="C4:C15">
    <cfRule type="cellIs" dxfId="34" priority="43" operator="equal">
      <formula>"通常弹"</formula>
    </cfRule>
    <cfRule type="cellIs" dxfId="33" priority="44" operator="equal">
      <formula>"穿甲弹"</formula>
    </cfRule>
    <cfRule type="cellIs" dxfId="32" priority="45" operator="equal">
      <formula>"高爆弹"</formula>
    </cfRule>
  </conditionalFormatting>
  <conditionalFormatting sqref="K7:K10">
    <cfRule type="cellIs" dxfId="31" priority="38" operator="equal">
      <formula>"SSR"</formula>
    </cfRule>
    <cfRule type="cellIs" dxfId="30" priority="39" operator="equal">
      <formula>"Gray"</formula>
    </cfRule>
    <cfRule type="cellIs" dxfId="29" priority="40" operator="equal">
      <formula>"Purple"</formula>
    </cfRule>
    <cfRule type="cellIs" dxfId="28" priority="41" operator="equal">
      <formula>"Gold"</formula>
    </cfRule>
    <cfRule type="cellIs" dxfId="27" priority="42" operator="equal">
      <formula>"Blue"</formula>
    </cfRule>
  </conditionalFormatting>
  <conditionalFormatting sqref="K6">
    <cfRule type="cellIs" dxfId="26" priority="28" operator="equal">
      <formula>"SSR"</formula>
    </cfRule>
    <cfRule type="cellIs" dxfId="25" priority="29" operator="equal">
      <formula>"Gray"</formula>
    </cfRule>
    <cfRule type="cellIs" dxfId="24" priority="30" operator="equal">
      <formula>"Purple"</formula>
    </cfRule>
    <cfRule type="cellIs" dxfId="23" priority="31" operator="equal">
      <formula>"Gold"</formula>
    </cfRule>
    <cfRule type="cellIs" dxfId="22" priority="32" operator="equal">
      <formula>"Blue"</formula>
    </cfRule>
  </conditionalFormatting>
  <conditionalFormatting sqref="N6">
    <cfRule type="cellIs" dxfId="21" priority="16" operator="equal">
      <formula>"通常弹"</formula>
    </cfRule>
    <cfRule type="cellIs" dxfId="20" priority="17" operator="equal">
      <formula>"穿甲弹"</formula>
    </cfRule>
    <cfRule type="cellIs" dxfId="19" priority="18" operator="equal">
      <formula>"高爆弹"</formula>
    </cfRule>
  </conditionalFormatting>
  <conditionalFormatting sqref="N7">
    <cfRule type="cellIs" dxfId="18" priority="13" operator="equal">
      <formula>"通常弹"</formula>
    </cfRule>
    <cfRule type="cellIs" dxfId="17" priority="14" operator="equal">
      <formula>"穿甲弹"</formula>
    </cfRule>
    <cfRule type="cellIs" dxfId="16" priority="15" operator="equal">
      <formula>"高爆弹"</formula>
    </cfRule>
  </conditionalFormatting>
  <conditionalFormatting sqref="M9">
    <cfRule type="cellIs" dxfId="15" priority="19" operator="equal">
      <formula>"通常弹"</formula>
    </cfRule>
    <cfRule type="cellIs" dxfId="14" priority="20" operator="equal">
      <formula>"穿甲弹"</formula>
    </cfRule>
    <cfRule type="cellIs" dxfId="13" priority="21" operator="equal">
      <formula>"高爆弹"</formula>
    </cfRule>
  </conditionalFormatting>
  <conditionalFormatting sqref="N8">
    <cfRule type="cellIs" dxfId="12" priority="10" operator="equal">
      <formula>"通常弹"</formula>
    </cfRule>
    <cfRule type="cellIs" dxfId="11" priority="11" operator="equal">
      <formula>"穿甲弹"</formula>
    </cfRule>
    <cfRule type="cellIs" dxfId="10" priority="12" operator="equal">
      <formula>"高爆弹"</formula>
    </cfRule>
  </conditionalFormatting>
  <conditionalFormatting sqref="M6">
    <cfRule type="cellIs" dxfId="9" priority="7" operator="equal">
      <formula>"通常弹"</formula>
    </cfRule>
    <cfRule type="cellIs" dxfId="8" priority="8" operator="equal">
      <formula>"穿甲弹"</formula>
    </cfRule>
    <cfRule type="cellIs" dxfId="7" priority="9" operator="equal">
      <formula>"高爆弹"</formula>
    </cfRule>
  </conditionalFormatting>
  <conditionalFormatting sqref="M7">
    <cfRule type="cellIs" dxfId="6" priority="4" operator="equal">
      <formula>"通常弹"</formula>
    </cfRule>
    <cfRule type="cellIs" dxfId="5" priority="5" operator="equal">
      <formula>"穿甲弹"</formula>
    </cfRule>
    <cfRule type="cellIs" dxfId="4" priority="6" operator="equal">
      <formula>"高爆弹"</formula>
    </cfRule>
  </conditionalFormatting>
  <conditionalFormatting sqref="M8">
    <cfRule type="cellIs" dxfId="3" priority="1" operator="equal">
      <formula>"通常弹"</formula>
    </cfRule>
    <cfRule type="cellIs" dxfId="2" priority="2" operator="equal">
      <formula>"穿甲弹"</formula>
    </cfRule>
    <cfRule type="cellIs" dxfId="1" priority="3" operator="equal">
      <formula>"高爆弹"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9:M16"/>
  <sheetViews>
    <sheetView workbookViewId="0">
      <selection activeCell="E18" sqref="E18"/>
    </sheetView>
  </sheetViews>
  <sheetFormatPr defaultRowHeight="14.25" x14ac:dyDescent="0.2"/>
  <sheetData>
    <row r="9" spans="2:13" x14ac:dyDescent="0.2">
      <c r="B9">
        <v>42</v>
      </c>
    </row>
    <row r="10" spans="2:13" x14ac:dyDescent="0.2">
      <c r="B10">
        <v>1.6259999999999999</v>
      </c>
      <c r="G10">
        <v>456</v>
      </c>
      <c r="H10">
        <v>1</v>
      </c>
      <c r="I10">
        <v>360</v>
      </c>
      <c r="J10">
        <v>2</v>
      </c>
      <c r="K10">
        <f>G10*H10+I10*J10</f>
        <v>1176</v>
      </c>
      <c r="L10">
        <v>11.88</v>
      </c>
      <c r="M10">
        <f>K10/L10</f>
        <v>98.98989898989899</v>
      </c>
    </row>
    <row r="11" spans="2:13" x14ac:dyDescent="0.2">
      <c r="B11">
        <v>161</v>
      </c>
      <c r="C11">
        <f>99*B10</f>
        <v>160.97399999999999</v>
      </c>
    </row>
    <row r="14" spans="2:13" x14ac:dyDescent="0.2">
      <c r="B14">
        <v>106</v>
      </c>
    </row>
    <row r="15" spans="2:13" x14ac:dyDescent="0.2">
      <c r="B15">
        <v>4.0659999999999998</v>
      </c>
    </row>
    <row r="16" spans="2:13" x14ac:dyDescent="0.2">
      <c r="C16">
        <f>B15*117</f>
        <v>475.72199999999998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舰炮</vt:lpstr>
      <vt:lpstr>防空炮</vt:lpstr>
      <vt:lpstr>鱼雷</vt:lpstr>
      <vt:lpstr>舰载机</vt:lpstr>
      <vt:lpstr>设备</vt:lpstr>
      <vt:lpstr>附件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pot</cp:lastModifiedBy>
  <dcterms:created xsi:type="dcterms:W3CDTF">2015-06-05T18:19:34Z</dcterms:created>
  <dcterms:modified xsi:type="dcterms:W3CDTF">2021-02-25T13:58:30Z</dcterms:modified>
</cp:coreProperties>
</file>