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a Cazarez\Documents\INVENTARIO REACTIVOS DE LAB\"/>
    </mc:Choice>
  </mc:AlternateContent>
  <xr:revisionPtr revIDLastSave="0" documentId="13_ncr:1_{BA471F9D-8D3C-4DD7-8E18-97FCC414B65C}" xr6:coauthVersionLast="47" xr6:coauthVersionMax="47" xr10:uidLastSave="{00000000-0000-0000-0000-000000000000}"/>
  <bookViews>
    <workbookView xWindow="-110" yWindow="-110" windowWidth="19420" windowHeight="10300" xr2:uid="{FAC13475-F5EC-4E6B-8CCD-8D24FE4C628E}"/>
  </bookViews>
  <sheets>
    <sheet name="matriz" sheetId="14" r:id="rId1"/>
    <sheet name="compras" sheetId="13" r:id="rId2"/>
    <sheet name="consumo" sheetId="15" r:id="rId3"/>
    <sheet name="HISTORIAL PEDIDOS" sheetId="17" r:id="rId4"/>
    <sheet name="LISTA DE INVENTARIO" sheetId="18" r:id="rId5"/>
    <sheet name="LISTA DE REACTIVOS" sheetId="19" r:id="rId6"/>
  </sheets>
  <definedNames>
    <definedName name="_xlnm.Print_Area" localSheetId="4">'LISTA DE INVENTARIO'!$A$1:$F$148</definedName>
    <definedName name="_xlnm.Print_Area" localSheetId="5">'LISTA DE REACTIVOS'!$A$1:$A$39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5" i="14" l="1"/>
  <c r="F125" i="14"/>
  <c r="G125" i="14"/>
  <c r="E126" i="14"/>
  <c r="G126" i="14" s="1"/>
  <c r="F126" i="14"/>
  <c r="E59" i="14"/>
  <c r="G154" i="17"/>
  <c r="G149" i="17"/>
  <c r="G144" i="17"/>
  <c r="G143" i="17"/>
  <c r="H143" i="17" s="1"/>
  <c r="A39" i="19"/>
  <c r="A38" i="19"/>
  <c r="A37" i="19"/>
  <c r="A36" i="19"/>
  <c r="A35" i="19"/>
  <c r="A34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7" i="19"/>
  <c r="A6" i="19"/>
  <c r="A5" i="19"/>
  <c r="A4" i="19"/>
  <c r="A3" i="19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F6" i="14" l="1"/>
  <c r="F7" i="14"/>
  <c r="F11" i="14"/>
  <c r="F18" i="14"/>
  <c r="F19" i="14"/>
  <c r="F22" i="14"/>
  <c r="F23" i="14"/>
  <c r="F26" i="14"/>
  <c r="F27" i="14"/>
  <c r="F30" i="14"/>
  <c r="F31" i="14"/>
  <c r="F34" i="14"/>
  <c r="F35" i="14"/>
  <c r="F38" i="14"/>
  <c r="F39" i="14"/>
  <c r="F42" i="14"/>
  <c r="F43" i="14"/>
  <c r="F46" i="14"/>
  <c r="F49" i="14"/>
  <c r="F52" i="14"/>
  <c r="F53" i="14"/>
  <c r="F56" i="14"/>
  <c r="F57" i="14"/>
  <c r="F62" i="14"/>
  <c r="F64" i="14"/>
  <c r="F68" i="14"/>
  <c r="F69" i="14"/>
  <c r="F74" i="14"/>
  <c r="F75" i="14"/>
  <c r="F78" i="14"/>
  <c r="F79" i="14"/>
  <c r="F82" i="14"/>
  <c r="F83" i="14"/>
  <c r="F86" i="14"/>
  <c r="F87" i="14"/>
  <c r="F90" i="14"/>
  <c r="F91" i="14"/>
  <c r="F94" i="14"/>
  <c r="F95" i="14"/>
  <c r="F98" i="14"/>
  <c r="F99" i="14"/>
  <c r="F102" i="14"/>
  <c r="F103" i="14"/>
  <c r="F106" i="14"/>
  <c r="F107" i="14"/>
  <c r="F110" i="14"/>
  <c r="F111" i="14"/>
  <c r="F115" i="14"/>
  <c r="F116" i="14"/>
  <c r="F119" i="14"/>
  <c r="F120" i="14"/>
  <c r="F123" i="14"/>
  <c r="F124" i="14"/>
  <c r="AB5" i="13"/>
  <c r="E6" i="14" s="1"/>
  <c r="AB6" i="13"/>
  <c r="E7" i="14" s="1"/>
  <c r="AB7" i="13"/>
  <c r="E8" i="14" s="1"/>
  <c r="AB8" i="13"/>
  <c r="E9" i="14" s="1"/>
  <c r="AB9" i="13"/>
  <c r="E10" i="14" s="1"/>
  <c r="AB10" i="13"/>
  <c r="E11" i="14" s="1"/>
  <c r="AB11" i="13"/>
  <c r="E12" i="14" s="1"/>
  <c r="AB12" i="13"/>
  <c r="E13" i="14" s="1"/>
  <c r="AB13" i="13"/>
  <c r="E14" i="14" s="1"/>
  <c r="AB14" i="13"/>
  <c r="E15" i="14" s="1"/>
  <c r="AB15" i="13"/>
  <c r="E16" i="14" s="1"/>
  <c r="AB16" i="13"/>
  <c r="AB17" i="13"/>
  <c r="AB18" i="13"/>
  <c r="E19" i="14" s="1"/>
  <c r="AB19" i="13"/>
  <c r="E20" i="14" s="1"/>
  <c r="AB20" i="13"/>
  <c r="E21" i="14" s="1"/>
  <c r="AB21" i="13"/>
  <c r="E22" i="14" s="1"/>
  <c r="AB22" i="13"/>
  <c r="E23" i="14" s="1"/>
  <c r="AB23" i="13"/>
  <c r="E24" i="14" s="1"/>
  <c r="AB24" i="13"/>
  <c r="E25" i="14" s="1"/>
  <c r="AB25" i="13"/>
  <c r="E26" i="14" s="1"/>
  <c r="AB26" i="13"/>
  <c r="E27" i="14" s="1"/>
  <c r="AB27" i="13"/>
  <c r="E28" i="14" s="1"/>
  <c r="AB28" i="13"/>
  <c r="E29" i="14" s="1"/>
  <c r="AB29" i="13"/>
  <c r="E30" i="14" s="1"/>
  <c r="AB30" i="13"/>
  <c r="E31" i="14" s="1"/>
  <c r="AB31" i="13"/>
  <c r="E32" i="14" s="1"/>
  <c r="AB32" i="13"/>
  <c r="E33" i="14" s="1"/>
  <c r="AB33" i="13"/>
  <c r="E34" i="14" s="1"/>
  <c r="AB34" i="13"/>
  <c r="E35" i="14" s="1"/>
  <c r="AB35" i="13"/>
  <c r="E36" i="14" s="1"/>
  <c r="AB36" i="13"/>
  <c r="E37" i="14" s="1"/>
  <c r="AB37" i="13"/>
  <c r="E38" i="14" s="1"/>
  <c r="AB38" i="13"/>
  <c r="E39" i="14" s="1"/>
  <c r="AB39" i="13"/>
  <c r="E40" i="14" s="1"/>
  <c r="AB40" i="13"/>
  <c r="E41" i="14" s="1"/>
  <c r="AB41" i="13"/>
  <c r="E42" i="14" s="1"/>
  <c r="AB42" i="13"/>
  <c r="E43" i="14" s="1"/>
  <c r="AB43" i="13"/>
  <c r="E44" i="14" s="1"/>
  <c r="AB44" i="13"/>
  <c r="E45" i="14" s="1"/>
  <c r="AB45" i="13"/>
  <c r="E46" i="14" s="1"/>
  <c r="AB46" i="13"/>
  <c r="AB47" i="13"/>
  <c r="AB48" i="13"/>
  <c r="E51" i="14" s="1"/>
  <c r="AB49" i="13"/>
  <c r="E52" i="14" s="1"/>
  <c r="AB50" i="13"/>
  <c r="E53" i="14" s="1"/>
  <c r="AB51" i="13"/>
  <c r="E54" i="14" s="1"/>
  <c r="AB52" i="13"/>
  <c r="E55" i="14" s="1"/>
  <c r="AB53" i="13"/>
  <c r="E56" i="14" s="1"/>
  <c r="AB54" i="13"/>
  <c r="E57" i="14" s="1"/>
  <c r="AB55" i="13"/>
  <c r="E58" i="14" s="1"/>
  <c r="AB57" i="13"/>
  <c r="AB58" i="13"/>
  <c r="E62" i="14" s="1"/>
  <c r="AB59" i="13"/>
  <c r="AB60" i="13"/>
  <c r="E65" i="14" s="1"/>
  <c r="AB61" i="13"/>
  <c r="E66" i="14" s="1"/>
  <c r="AB62" i="13"/>
  <c r="AB63" i="13"/>
  <c r="E69" i="14" s="1"/>
  <c r="AB64" i="13"/>
  <c r="AB65" i="13"/>
  <c r="AB66" i="13"/>
  <c r="E74" i="14" s="1"/>
  <c r="AB67" i="13"/>
  <c r="E75" i="14" s="1"/>
  <c r="AB68" i="13"/>
  <c r="E76" i="14" s="1"/>
  <c r="AB69" i="13"/>
  <c r="E77" i="14" s="1"/>
  <c r="AB70" i="13"/>
  <c r="E78" i="14" s="1"/>
  <c r="AB71" i="13"/>
  <c r="E79" i="14" s="1"/>
  <c r="AB72" i="13"/>
  <c r="E80" i="14" s="1"/>
  <c r="AB73" i="13"/>
  <c r="E81" i="14" s="1"/>
  <c r="AB74" i="13"/>
  <c r="E82" i="14" s="1"/>
  <c r="AB75" i="13"/>
  <c r="E83" i="14" s="1"/>
  <c r="AB76" i="13"/>
  <c r="E84" i="14" s="1"/>
  <c r="AB77" i="13"/>
  <c r="E85" i="14" s="1"/>
  <c r="AB78" i="13"/>
  <c r="E86" i="14" s="1"/>
  <c r="AB79" i="13"/>
  <c r="E87" i="14" s="1"/>
  <c r="AB80" i="13"/>
  <c r="E88" i="14" s="1"/>
  <c r="AB81" i="13"/>
  <c r="E89" i="14" s="1"/>
  <c r="AB82" i="13"/>
  <c r="E90" i="14" s="1"/>
  <c r="AB83" i="13"/>
  <c r="E91" i="14" s="1"/>
  <c r="AB84" i="13"/>
  <c r="E92" i="14" s="1"/>
  <c r="AB85" i="13"/>
  <c r="E93" i="14" s="1"/>
  <c r="AB86" i="13"/>
  <c r="E94" i="14" s="1"/>
  <c r="AB87" i="13"/>
  <c r="E95" i="14" s="1"/>
  <c r="AB88" i="13"/>
  <c r="E96" i="14" s="1"/>
  <c r="AB89" i="13"/>
  <c r="E97" i="14" s="1"/>
  <c r="AB90" i="13"/>
  <c r="E98" i="14" s="1"/>
  <c r="AB92" i="13"/>
  <c r="E99" i="14" s="1"/>
  <c r="AB93" i="13"/>
  <c r="E100" i="14" s="1"/>
  <c r="AB94" i="13"/>
  <c r="E101" i="14" s="1"/>
  <c r="AB95" i="13"/>
  <c r="E102" i="14" s="1"/>
  <c r="AB96" i="13"/>
  <c r="E103" i="14" s="1"/>
  <c r="AB97" i="13"/>
  <c r="E104" i="14" s="1"/>
  <c r="AB98" i="13"/>
  <c r="E105" i="14" s="1"/>
  <c r="AB99" i="13"/>
  <c r="E106" i="14" s="1"/>
  <c r="AB100" i="13"/>
  <c r="E107" i="14" s="1"/>
  <c r="AB101" i="13"/>
  <c r="E108" i="14" s="1"/>
  <c r="AB102" i="13"/>
  <c r="E109" i="14" s="1"/>
  <c r="AB103" i="13"/>
  <c r="E110" i="14" s="1"/>
  <c r="AB104" i="13"/>
  <c r="E111" i="14" s="1"/>
  <c r="AB105" i="13"/>
  <c r="AB106" i="13"/>
  <c r="E114" i="14" s="1"/>
  <c r="AB107" i="13"/>
  <c r="E115" i="14" s="1"/>
  <c r="AB108" i="13"/>
  <c r="E116" i="14" s="1"/>
  <c r="AB109" i="13"/>
  <c r="E117" i="14" s="1"/>
  <c r="AB110" i="13"/>
  <c r="E118" i="14" s="1"/>
  <c r="AB111" i="13"/>
  <c r="E119" i="14" s="1"/>
  <c r="AB112" i="13"/>
  <c r="E120" i="14" s="1"/>
  <c r="AB113" i="13"/>
  <c r="E121" i="14" s="1"/>
  <c r="AB114" i="13"/>
  <c r="E122" i="14" s="1"/>
  <c r="AB115" i="13"/>
  <c r="E123" i="14" s="1"/>
  <c r="AB122" i="13"/>
  <c r="E124" i="14" s="1"/>
  <c r="AB4" i="13"/>
  <c r="E5" i="14" s="1"/>
  <c r="AE115" i="15"/>
  <c r="AE6" i="15"/>
  <c r="AE7" i="15"/>
  <c r="AE8" i="15"/>
  <c r="F8" i="14" s="1"/>
  <c r="AE9" i="15"/>
  <c r="F9" i="14" s="1"/>
  <c r="AE10" i="15"/>
  <c r="AE11" i="15"/>
  <c r="AE12" i="15"/>
  <c r="AE13" i="15"/>
  <c r="AE14" i="15"/>
  <c r="AE15" i="15"/>
  <c r="AE16" i="15"/>
  <c r="AE17" i="15"/>
  <c r="F17" i="14" s="1"/>
  <c r="AE18" i="15"/>
  <c r="AE19" i="15"/>
  <c r="AE20" i="15"/>
  <c r="F20" i="14" s="1"/>
  <c r="AE21" i="15"/>
  <c r="F21" i="14" s="1"/>
  <c r="AE22" i="15"/>
  <c r="AE23" i="15"/>
  <c r="AE24" i="15"/>
  <c r="F24" i="14" s="1"/>
  <c r="AE25" i="15"/>
  <c r="F25" i="14" s="1"/>
  <c r="AE26" i="15"/>
  <c r="AE27" i="15"/>
  <c r="AE28" i="15"/>
  <c r="F28" i="14" s="1"/>
  <c r="AE29" i="15"/>
  <c r="F29" i="14" s="1"/>
  <c r="AE30" i="15"/>
  <c r="AE31" i="15"/>
  <c r="AE32" i="15"/>
  <c r="F32" i="14" s="1"/>
  <c r="AE33" i="15"/>
  <c r="F33" i="14" s="1"/>
  <c r="AE34" i="15"/>
  <c r="AE35" i="15"/>
  <c r="AE36" i="15"/>
  <c r="F36" i="14" s="1"/>
  <c r="AE37" i="15"/>
  <c r="F37" i="14" s="1"/>
  <c r="AE38" i="15"/>
  <c r="AE39" i="15"/>
  <c r="AE40" i="15"/>
  <c r="F40" i="14" s="1"/>
  <c r="AE41" i="15"/>
  <c r="F41" i="14" s="1"/>
  <c r="AE42" i="15"/>
  <c r="AE43" i="15"/>
  <c r="AE44" i="15"/>
  <c r="F44" i="14" s="1"/>
  <c r="AE45" i="15"/>
  <c r="F45" i="14" s="1"/>
  <c r="AE46" i="15"/>
  <c r="AE47" i="15"/>
  <c r="F47" i="14" s="1"/>
  <c r="AE48" i="15"/>
  <c r="F48" i="14" s="1"/>
  <c r="AE49" i="15"/>
  <c r="F51" i="14" s="1"/>
  <c r="AE50" i="15"/>
  <c r="AE51" i="15"/>
  <c r="AE52" i="15"/>
  <c r="F54" i="14" s="1"/>
  <c r="AE53" i="15"/>
  <c r="F55" i="14" s="1"/>
  <c r="AE54" i="15"/>
  <c r="AE55" i="15"/>
  <c r="AE56" i="15"/>
  <c r="F58" i="14" s="1"/>
  <c r="AE57" i="15"/>
  <c r="F59" i="14" s="1"/>
  <c r="G59" i="14" s="1"/>
  <c r="AE58" i="15"/>
  <c r="F60" i="14" s="1"/>
  <c r="AE59" i="15"/>
  <c r="F63" i="14" s="1"/>
  <c r="AE60" i="15"/>
  <c r="F65" i="14" s="1"/>
  <c r="AE61" i="15"/>
  <c r="F66" i="14" s="1"/>
  <c r="AE62" i="15"/>
  <c r="F67" i="14" s="1"/>
  <c r="AE63" i="15"/>
  <c r="AE64" i="15"/>
  <c r="F70" i="14" s="1"/>
  <c r="AE65" i="15"/>
  <c r="F71" i="14" s="1"/>
  <c r="AE66" i="15"/>
  <c r="AE67" i="15"/>
  <c r="AE68" i="15"/>
  <c r="F76" i="14" s="1"/>
  <c r="AE69" i="15"/>
  <c r="F77" i="14" s="1"/>
  <c r="AE70" i="15"/>
  <c r="AE71" i="15"/>
  <c r="AE72" i="15"/>
  <c r="F80" i="14" s="1"/>
  <c r="AE73" i="15"/>
  <c r="F81" i="14" s="1"/>
  <c r="AE74" i="15"/>
  <c r="AE75" i="15"/>
  <c r="AE76" i="15"/>
  <c r="F84" i="14" s="1"/>
  <c r="AE77" i="15"/>
  <c r="F85" i="14" s="1"/>
  <c r="AE78" i="15"/>
  <c r="AE79" i="15"/>
  <c r="AE80" i="15"/>
  <c r="F88" i="14" s="1"/>
  <c r="AE81" i="15"/>
  <c r="F89" i="14" s="1"/>
  <c r="AE82" i="15"/>
  <c r="AE83" i="15"/>
  <c r="AE84" i="15"/>
  <c r="F92" i="14" s="1"/>
  <c r="AE85" i="15"/>
  <c r="F93" i="14" s="1"/>
  <c r="AE86" i="15"/>
  <c r="AE87" i="15"/>
  <c r="AE88" i="15"/>
  <c r="F96" i="14" s="1"/>
  <c r="AE89" i="15"/>
  <c r="F97" i="14" s="1"/>
  <c r="AE90" i="15"/>
  <c r="AE91" i="15"/>
  <c r="AE92" i="15"/>
  <c r="F100" i="14" s="1"/>
  <c r="AE93" i="15"/>
  <c r="F101" i="14" s="1"/>
  <c r="AE94" i="15"/>
  <c r="AE95" i="15"/>
  <c r="AE96" i="15"/>
  <c r="F104" i="14" s="1"/>
  <c r="AE97" i="15"/>
  <c r="F105" i="14" s="1"/>
  <c r="AE98" i="15"/>
  <c r="AE99" i="15"/>
  <c r="AE100" i="15"/>
  <c r="F108" i="14" s="1"/>
  <c r="AE101" i="15"/>
  <c r="F109" i="14" s="1"/>
  <c r="AE102" i="15"/>
  <c r="AE103" i="15"/>
  <c r="AE104" i="15"/>
  <c r="F112" i="14" s="1"/>
  <c r="AE105" i="15"/>
  <c r="F114" i="14" s="1"/>
  <c r="AE106" i="15"/>
  <c r="AE107" i="15"/>
  <c r="AE108" i="15"/>
  <c r="F117" i="14" s="1"/>
  <c r="AE109" i="15"/>
  <c r="F118" i="14" s="1"/>
  <c r="AE110" i="15"/>
  <c r="AE111" i="15"/>
  <c r="AE112" i="15"/>
  <c r="F121" i="14" s="1"/>
  <c r="AE113" i="15"/>
  <c r="F122" i="14" s="1"/>
  <c r="AE114" i="15"/>
  <c r="AE5" i="15"/>
  <c r="F5" i="14" s="1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5" i="15"/>
  <c r="A112" i="13"/>
  <c r="A113" i="13"/>
  <c r="A114" i="13"/>
  <c r="A115" i="13"/>
  <c r="A122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87" i="13"/>
  <c r="A88" i="13"/>
  <c r="A89" i="13"/>
  <c r="A90" i="13"/>
  <c r="A92" i="13"/>
  <c r="A93" i="13"/>
  <c r="A94" i="13"/>
  <c r="A95" i="13"/>
  <c r="A96" i="13"/>
  <c r="A97" i="13"/>
  <c r="A98" i="13"/>
  <c r="A99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7" i="13"/>
  <c r="A58" i="13"/>
  <c r="A59" i="13"/>
  <c r="A60" i="13"/>
  <c r="A61" i="13"/>
  <c r="A62" i="13"/>
  <c r="A63" i="13"/>
  <c r="A64" i="13"/>
  <c r="A4" i="13"/>
  <c r="F113" i="14" l="1"/>
  <c r="F72" i="14"/>
  <c r="F50" i="14"/>
  <c r="F73" i="14"/>
  <c r="F61" i="14"/>
  <c r="E61" i="14"/>
  <c r="E60" i="14"/>
  <c r="G60" i="14" s="1"/>
  <c r="E113" i="14"/>
  <c r="E112" i="14"/>
  <c r="G112" i="14" s="1"/>
  <c r="E72" i="14"/>
  <c r="E70" i="14"/>
  <c r="G70" i="14" s="1"/>
  <c r="E50" i="14"/>
  <c r="G50" i="14" s="1"/>
  <c r="E48" i="14"/>
  <c r="G48" i="14" s="1"/>
  <c r="E68" i="14"/>
  <c r="E67" i="14"/>
  <c r="G67" i="14" s="1"/>
  <c r="E73" i="14"/>
  <c r="G73" i="14" s="1"/>
  <c r="E71" i="14"/>
  <c r="G71" i="14" s="1"/>
  <c r="E64" i="14"/>
  <c r="E63" i="14"/>
  <c r="G63" i="14" s="1"/>
  <c r="E49" i="14"/>
  <c r="G49" i="14" s="1"/>
  <c r="E47" i="14"/>
  <c r="G47" i="14" s="1"/>
  <c r="G123" i="14"/>
  <c r="G119" i="14"/>
  <c r="G115" i="14"/>
  <c r="G110" i="14"/>
  <c r="G106" i="14"/>
  <c r="G102" i="14"/>
  <c r="G98" i="14"/>
  <c r="G94" i="14"/>
  <c r="G90" i="14"/>
  <c r="G86" i="14"/>
  <c r="G82" i="14"/>
  <c r="G78" i="14"/>
  <c r="G74" i="14"/>
  <c r="G68" i="14"/>
  <c r="G62" i="14"/>
  <c r="G56" i="14"/>
  <c r="G52" i="14"/>
  <c r="G46" i="14"/>
  <c r="G42" i="14"/>
  <c r="G38" i="14"/>
  <c r="J38" i="14" s="1"/>
  <c r="G34" i="14"/>
  <c r="J34" i="14" s="1"/>
  <c r="G30" i="14"/>
  <c r="J30" i="14" s="1"/>
  <c r="G26" i="14"/>
  <c r="J26" i="14" s="1"/>
  <c r="G22" i="14"/>
  <c r="H22" i="14" s="1"/>
  <c r="G18" i="14"/>
  <c r="J18" i="14" s="1"/>
  <c r="G14" i="14"/>
  <c r="J14" i="14" s="1"/>
  <c r="G10" i="14"/>
  <c r="J10" i="14" s="1"/>
  <c r="G9" i="14"/>
  <c r="H9" i="14" s="1"/>
  <c r="G122" i="14"/>
  <c r="G118" i="14"/>
  <c r="G114" i="14"/>
  <c r="G109" i="14"/>
  <c r="G105" i="14"/>
  <c r="G101" i="14"/>
  <c r="G97" i="14"/>
  <c r="G93" i="14"/>
  <c r="G89" i="14"/>
  <c r="G85" i="14"/>
  <c r="G81" i="14"/>
  <c r="G77" i="14"/>
  <c r="G66" i="14"/>
  <c r="G61" i="14"/>
  <c r="G55" i="14"/>
  <c r="G51" i="14"/>
  <c r="G45" i="14"/>
  <c r="G41" i="14"/>
  <c r="G37" i="14"/>
  <c r="J37" i="14" s="1"/>
  <c r="G33" i="14"/>
  <c r="J33" i="14" s="1"/>
  <c r="G29" i="14"/>
  <c r="J29" i="14" s="1"/>
  <c r="G25" i="14"/>
  <c r="J25" i="14" s="1"/>
  <c r="G21" i="14"/>
  <c r="H21" i="14" s="1"/>
  <c r="G17" i="14"/>
  <c r="J17" i="14" s="1"/>
  <c r="G13" i="14"/>
  <c r="J13" i="14" s="1"/>
  <c r="G8" i="14"/>
  <c r="H8" i="14" s="1"/>
  <c r="J9" i="14"/>
  <c r="G7" i="14"/>
  <c r="G12" i="14"/>
  <c r="G121" i="14"/>
  <c r="G117" i="14"/>
  <c r="G113" i="14"/>
  <c r="G108" i="14"/>
  <c r="G104" i="14"/>
  <c r="G100" i="14"/>
  <c r="G96" i="14"/>
  <c r="G92" i="14"/>
  <c r="G88" i="14"/>
  <c r="G84" i="14"/>
  <c r="G80" i="14"/>
  <c r="G76" i="14"/>
  <c r="G72" i="14"/>
  <c r="G65" i="14"/>
  <c r="G58" i="14"/>
  <c r="G54" i="14"/>
  <c r="G44" i="14"/>
  <c r="G40" i="14"/>
  <c r="G36" i="14"/>
  <c r="J36" i="14" s="1"/>
  <c r="G32" i="14"/>
  <c r="J32" i="14" s="1"/>
  <c r="G28" i="14"/>
  <c r="G24" i="14"/>
  <c r="J24" i="14" s="1"/>
  <c r="G20" i="14"/>
  <c r="G16" i="14"/>
  <c r="G6" i="14"/>
  <c r="G11" i="14"/>
  <c r="G69" i="14"/>
  <c r="G64" i="14"/>
  <c r="G57" i="14"/>
  <c r="G53" i="14"/>
  <c r="G43" i="14"/>
  <c r="G39" i="14"/>
  <c r="J39" i="14" s="1"/>
  <c r="G35" i="14"/>
  <c r="J35" i="14" s="1"/>
  <c r="G31" i="14"/>
  <c r="G27" i="14"/>
  <c r="J27" i="14" s="1"/>
  <c r="G23" i="14"/>
  <c r="G19" i="14"/>
  <c r="G15" i="14"/>
  <c r="G124" i="14"/>
  <c r="G120" i="14"/>
  <c r="G116" i="14"/>
  <c r="G111" i="14"/>
  <c r="G107" i="14"/>
  <c r="G103" i="14"/>
  <c r="G99" i="14"/>
  <c r="G95" i="14"/>
  <c r="G91" i="14"/>
  <c r="G87" i="14"/>
  <c r="G83" i="14"/>
  <c r="G79" i="14"/>
  <c r="G75" i="14"/>
  <c r="G5" i="14"/>
  <c r="J5" i="14" s="1"/>
  <c r="A4" i="15"/>
  <c r="H18" i="14" l="1"/>
  <c r="H14" i="14"/>
  <c r="H10" i="14"/>
  <c r="H30" i="14"/>
  <c r="J22" i="14"/>
  <c r="H17" i="14"/>
  <c r="J8" i="14"/>
  <c r="H13" i="14"/>
  <c r="H29" i="14"/>
  <c r="J21" i="14"/>
  <c r="J15" i="14"/>
  <c r="H15" i="14"/>
  <c r="J31" i="14"/>
  <c r="H31" i="14"/>
  <c r="J20" i="14"/>
  <c r="H20" i="14"/>
  <c r="J12" i="14"/>
  <c r="H12" i="14"/>
  <c r="J19" i="14"/>
  <c r="H19" i="14"/>
  <c r="J11" i="14"/>
  <c r="H11" i="14"/>
  <c r="J7" i="14"/>
  <c r="H7" i="14"/>
  <c r="H5" i="14"/>
  <c r="J23" i="14"/>
  <c r="H23" i="14"/>
  <c r="J6" i="14"/>
  <c r="H6" i="14"/>
  <c r="J28" i="14"/>
  <c r="H28" i="14"/>
  <c r="J16" i="14"/>
  <c r="H16" i="14"/>
</calcChain>
</file>

<file path=xl/sharedStrings.xml><?xml version="1.0" encoding="utf-8"?>
<sst xmlns="http://schemas.openxmlformats.org/spreadsheetml/2006/main" count="574" uniqueCount="345">
  <si>
    <t>dias en surtir</t>
  </si>
  <si>
    <t>inventario al llegar</t>
  </si>
  <si>
    <t>Compras</t>
  </si>
  <si>
    <t>Consumo</t>
  </si>
  <si>
    <t>Total</t>
  </si>
  <si>
    <t>Punto reorden</t>
  </si>
  <si>
    <t>REACTIVOS E INSUMOS LABORATORIO SELECTA - PITAHAYOSA</t>
  </si>
  <si>
    <t xml:space="preserve">Reactivo </t>
  </si>
  <si>
    <t>inventario en días</t>
  </si>
  <si>
    <t>Unidad</t>
  </si>
  <si>
    <t>g</t>
  </si>
  <si>
    <t>L</t>
  </si>
  <si>
    <t>kg</t>
  </si>
  <si>
    <t>l</t>
  </si>
  <si>
    <t>Sulfato de Potasio</t>
  </si>
  <si>
    <t>Sulfato Cúprico</t>
  </si>
  <si>
    <t>Ácido Sulfurico 98%</t>
  </si>
  <si>
    <t>Zinc granular</t>
  </si>
  <si>
    <t>Papel libre de Nitrógeno</t>
  </si>
  <si>
    <t>Hidroxido de Sodio 0.1</t>
  </si>
  <si>
    <t>Acido Clorhidrico 0.1 N</t>
  </si>
  <si>
    <t>Acido Clorhidrico ACS</t>
  </si>
  <si>
    <t>Hidroxido de Sodio en perlas</t>
  </si>
  <si>
    <t xml:space="preserve">Éter de Petróleo </t>
  </si>
  <si>
    <t>Papel Filtro</t>
  </si>
  <si>
    <t>Hidroxido de Sodio 0.05 N</t>
  </si>
  <si>
    <t xml:space="preserve">Óxido de Magnesio </t>
  </si>
  <si>
    <t>Ácido Sulfurico 0.1 N</t>
  </si>
  <si>
    <t>Ácido Bórico</t>
  </si>
  <si>
    <t xml:space="preserve">Rojo de Metilo </t>
  </si>
  <si>
    <t>Alcohol Etílico 96%</t>
  </si>
  <si>
    <t>Agua destilada</t>
  </si>
  <si>
    <t>Fenolftaleina</t>
  </si>
  <si>
    <t>hojas</t>
  </si>
  <si>
    <t>Dicromato de Potasio</t>
  </si>
  <si>
    <t xml:space="preserve">Desincrustol </t>
  </si>
  <si>
    <t>Silica Gel</t>
  </si>
  <si>
    <t>Solución pH 4</t>
  </si>
  <si>
    <t>Solución pH 7</t>
  </si>
  <si>
    <t xml:space="preserve">l </t>
  </si>
  <si>
    <t>Alcohol etilico abs</t>
  </si>
  <si>
    <t xml:space="preserve">Biftalato de Potasio </t>
  </si>
  <si>
    <t>Tiosulfato de Sodio</t>
  </si>
  <si>
    <t xml:space="preserve">Acido acetico </t>
  </si>
  <si>
    <t xml:space="preserve">Acetona </t>
  </si>
  <si>
    <t>Limpia Boro</t>
  </si>
  <si>
    <t>Guante de Nitrilo M</t>
  </si>
  <si>
    <t>Guante de Nitrilo L</t>
  </si>
  <si>
    <t>Algodón</t>
  </si>
  <si>
    <t>paq</t>
  </si>
  <si>
    <t>Tubo de celulosa</t>
  </si>
  <si>
    <t>pzas</t>
  </si>
  <si>
    <t>Matraz bola (grasa)</t>
  </si>
  <si>
    <t>Matraz Erlenmeyer 250 ml</t>
  </si>
  <si>
    <t>Matraz Erlenmeyer 300 ml</t>
  </si>
  <si>
    <t>Matraz Erlenmeyer 500 ml</t>
  </si>
  <si>
    <t>Matraz Volumetrico 2 L</t>
  </si>
  <si>
    <t>Matraz Volumetrico 1 L</t>
  </si>
  <si>
    <t xml:space="preserve">Perlas de Vidrio </t>
  </si>
  <si>
    <t>Matraz Erlenmeyer 1 L</t>
  </si>
  <si>
    <t>Matraz Kjeldahl</t>
  </si>
  <si>
    <t xml:space="preserve">Probeta Vidrio 500 ml </t>
  </si>
  <si>
    <t>Probeta Vidrio 250 ml</t>
  </si>
  <si>
    <t>Probeta Vidrio 100 ml</t>
  </si>
  <si>
    <t>Probeta Vidrio 50 ml</t>
  </si>
  <si>
    <t>Probeta Vidrio 25 ml</t>
  </si>
  <si>
    <t>Probeta Plastico 500 ml</t>
  </si>
  <si>
    <t>Probeta Plastico 50 ml</t>
  </si>
  <si>
    <t>Probeta Plastico 25 ml</t>
  </si>
  <si>
    <t>Probeta Plastico 250 ml</t>
  </si>
  <si>
    <t>Vaso precipitado Vidrio 250 ml</t>
  </si>
  <si>
    <t>Vaso precipitado Vidrio 100 ml</t>
  </si>
  <si>
    <t xml:space="preserve">Alargadera Kjeldahl </t>
  </si>
  <si>
    <t>Tubo recolector de eter</t>
  </si>
  <si>
    <t>Enfriadores</t>
  </si>
  <si>
    <t>Vaso precipitado plástico 1000 ml</t>
  </si>
  <si>
    <t>Bureta automática</t>
  </si>
  <si>
    <t>Termómetro de bástago</t>
  </si>
  <si>
    <t>Crisoles</t>
  </si>
  <si>
    <t>Charola humedad</t>
  </si>
  <si>
    <t>Lavaojos de emergencia</t>
  </si>
  <si>
    <t>Fibra negra</t>
  </si>
  <si>
    <t>Jabon manos</t>
  </si>
  <si>
    <t>Jabon polvo</t>
  </si>
  <si>
    <t>Desengrasante</t>
  </si>
  <si>
    <t>Limpiador liquido multiusos</t>
  </si>
  <si>
    <t>Limpia vidrios</t>
  </si>
  <si>
    <t>Jabon trastes</t>
  </si>
  <si>
    <t>Aromatizante</t>
  </si>
  <si>
    <t>Gotero</t>
  </si>
  <si>
    <t>Pipeta 25 ml</t>
  </si>
  <si>
    <t>Pipeta 10 ml</t>
  </si>
  <si>
    <t xml:space="preserve">Espatula plastica pesaje </t>
  </si>
  <si>
    <t>Bata laboratorio</t>
  </si>
  <si>
    <t>Guante alta temperatura</t>
  </si>
  <si>
    <t>Mascara gases</t>
  </si>
  <si>
    <t>Lentes seguridad</t>
  </si>
  <si>
    <t>Cinta transparente</t>
  </si>
  <si>
    <t>Masking</t>
  </si>
  <si>
    <t>Marcador agua</t>
  </si>
  <si>
    <t>Marcador aceite punto grueso</t>
  </si>
  <si>
    <t>Marcador aceite punto fino</t>
  </si>
  <si>
    <t>Plumas</t>
  </si>
  <si>
    <t>Regla</t>
  </si>
  <si>
    <t>Calculadora</t>
  </si>
  <si>
    <t>Pipeta</t>
  </si>
  <si>
    <t>Pipeta de transferencia 3 ml</t>
  </si>
  <si>
    <t>Tijeras</t>
  </si>
  <si>
    <t>Termo</t>
  </si>
  <si>
    <t>Termometro de pistola</t>
  </si>
  <si>
    <t xml:space="preserve">Cubeta chica </t>
  </si>
  <si>
    <t>Cubeta grande</t>
  </si>
  <si>
    <t>Ictiometro</t>
  </si>
  <si>
    <t>Muestreador harina chico</t>
  </si>
  <si>
    <t>Muestreador harina grande</t>
  </si>
  <si>
    <t>Espatula para muestreo</t>
  </si>
  <si>
    <t>Botellas de plástico</t>
  </si>
  <si>
    <t>Botes de basura chico</t>
  </si>
  <si>
    <t>Bote de basura grande</t>
  </si>
  <si>
    <t>Recogedor</t>
  </si>
  <si>
    <t>Escoba</t>
  </si>
  <si>
    <t>Trapeador</t>
  </si>
  <si>
    <t xml:space="preserve">Engrapadora </t>
  </si>
  <si>
    <t>Desecador vidrio</t>
  </si>
  <si>
    <t>Desecador plastico</t>
  </si>
  <si>
    <t>Reguladores</t>
  </si>
  <si>
    <t>Tubo ensaye 16x125 mm</t>
  </si>
  <si>
    <t>Tubo ensaye 13x100 mm</t>
  </si>
  <si>
    <t>Tubo centrifuga</t>
  </si>
  <si>
    <t>Guante nitrilo negro</t>
  </si>
  <si>
    <t>Casco de seguridad</t>
  </si>
  <si>
    <t>piezas</t>
  </si>
  <si>
    <t>par</t>
  </si>
  <si>
    <t>Botella</t>
  </si>
  <si>
    <t>Existencia</t>
  </si>
  <si>
    <t>envase</t>
  </si>
  <si>
    <t>NOMBRE</t>
  </si>
  <si>
    <t xml:space="preserve">Gasto por día </t>
  </si>
  <si>
    <t>Inventario en muestras</t>
  </si>
  <si>
    <t>Jueves, 24 de Agosto del 2023</t>
  </si>
  <si>
    <t xml:space="preserve">Guante Nitrilo L </t>
  </si>
  <si>
    <t>Guante Nitrilo M</t>
  </si>
  <si>
    <t>4 cajas</t>
  </si>
  <si>
    <t>2 cajas</t>
  </si>
  <si>
    <t>Bascula gramera</t>
  </si>
  <si>
    <t>6 botellas</t>
  </si>
  <si>
    <t>1 pieza</t>
  </si>
  <si>
    <t xml:space="preserve">PEDIDOS </t>
  </si>
  <si>
    <t>Viernes, 01 de Septiembre del 2023</t>
  </si>
  <si>
    <t xml:space="preserve">Bureta automatica 25 ml </t>
  </si>
  <si>
    <t>Bolsa de plastico 1 kg</t>
  </si>
  <si>
    <t>5 kg</t>
  </si>
  <si>
    <t>Foco tipo rosquilla</t>
  </si>
  <si>
    <t>Jueves, 07 de Septiembre del 2023</t>
  </si>
  <si>
    <t>Matraz KJELDAHL 800 ml</t>
  </si>
  <si>
    <t>Latas de aluminio para analisis de humedad de:</t>
  </si>
  <si>
    <t>Jueves, 14 de Septiembre del 2023</t>
  </si>
  <si>
    <t>Silla ergonómica de oficina</t>
  </si>
  <si>
    <t>1 pza</t>
  </si>
  <si>
    <t xml:space="preserve">Guantes nitrilo Medianos </t>
  </si>
  <si>
    <t xml:space="preserve">Guantes nitrilo Grandes </t>
  </si>
  <si>
    <t>Alcohol etilico 96°</t>
  </si>
  <si>
    <t>40 L</t>
  </si>
  <si>
    <t>Lata de aluminio para analisis de humedad (5cm dinterno)</t>
  </si>
  <si>
    <t>Viernes, 22 de Septiembre del 2023</t>
  </si>
  <si>
    <t>Batas de laboratorio</t>
  </si>
  <si>
    <t>hojas blancas</t>
  </si>
  <si>
    <t>LABORATORIO</t>
  </si>
  <si>
    <t>FLOTA</t>
  </si>
  <si>
    <t>OFICINA</t>
  </si>
  <si>
    <t>TOTAL</t>
  </si>
  <si>
    <t>FECHA:</t>
  </si>
  <si>
    <t>ANALISTA:</t>
  </si>
  <si>
    <t>Jueves, 28 de Septiembre del 2023</t>
  </si>
  <si>
    <t>Guantes nitrilo M</t>
  </si>
  <si>
    <t>Guantes nitrilo G</t>
  </si>
  <si>
    <t>Limpia boro</t>
  </si>
  <si>
    <t>Sulfato de potasio</t>
  </si>
  <si>
    <t>Alcohol etilico</t>
  </si>
  <si>
    <t>Papel libre de nitrógeno</t>
  </si>
  <si>
    <t>1 kg</t>
  </si>
  <si>
    <t>80 L</t>
  </si>
  <si>
    <t>2 paq.</t>
  </si>
  <si>
    <t xml:space="preserve">Escoba </t>
  </si>
  <si>
    <t xml:space="preserve">Bolsa de tamaño 1 kg o 2 kg </t>
  </si>
  <si>
    <t xml:space="preserve">Bolsa grande </t>
  </si>
  <si>
    <t>BATAS</t>
  </si>
  <si>
    <t>LENTES DE SEGURIDAD</t>
  </si>
  <si>
    <t>Charolas contenedoras grandes</t>
  </si>
  <si>
    <t xml:space="preserve">sillas altas laboratorio </t>
  </si>
  <si>
    <t>Silla secretarial</t>
  </si>
  <si>
    <t>tapete de descanso</t>
  </si>
  <si>
    <t>Hoja verde</t>
  </si>
  <si>
    <t>Hoja amarilla</t>
  </si>
  <si>
    <t>Hoja roja</t>
  </si>
  <si>
    <t>Hoja blanca</t>
  </si>
  <si>
    <t>Termobalanza</t>
  </si>
  <si>
    <t>bascula gramera</t>
  </si>
  <si>
    <t>Jueves, 05 de Octubre del 2023</t>
  </si>
  <si>
    <t>Escobillones chicos</t>
  </si>
  <si>
    <t xml:space="preserve">Aromatizante sandia </t>
  </si>
  <si>
    <t xml:space="preserve">Cubeta grande </t>
  </si>
  <si>
    <t>y</t>
  </si>
  <si>
    <t>Hidroxido de Sodio 0.1 N</t>
  </si>
  <si>
    <t>Jabon para manos</t>
  </si>
  <si>
    <t xml:space="preserve">LISTA DE REACTIVOS Y SOLUCIONES 
LABORATORIO DE ASEGURAMIENTO DE CALIDAD           
Fecha de actualización: 20/10/2023 </t>
  </si>
  <si>
    <t>Jueves, 02 de Noviembre del 2023</t>
  </si>
  <si>
    <t>Rojo de Metilo</t>
  </si>
  <si>
    <t>100 g</t>
  </si>
  <si>
    <t>Zinc Granular</t>
  </si>
  <si>
    <t>4 kg</t>
  </si>
  <si>
    <t>Toalla interdoblada</t>
  </si>
  <si>
    <t>1 caja</t>
  </si>
  <si>
    <t xml:space="preserve">Agua destilada </t>
  </si>
  <si>
    <t xml:space="preserve">140 L </t>
  </si>
  <si>
    <t>Bolsa plastico chica</t>
  </si>
  <si>
    <t>3 rollos</t>
  </si>
  <si>
    <t xml:space="preserve">Bolsa negra basura bote chico </t>
  </si>
  <si>
    <t>2 kg</t>
  </si>
  <si>
    <t>Jueves, 16 de Noviembre del 2023</t>
  </si>
  <si>
    <t>Jabon en polvo</t>
  </si>
  <si>
    <t>Papel filtro</t>
  </si>
  <si>
    <t>Acido Bórico</t>
  </si>
  <si>
    <t>Hidróxido de sodio 0.1 N</t>
  </si>
  <si>
    <t>6 L</t>
  </si>
  <si>
    <t>5 L</t>
  </si>
  <si>
    <t>4 paq.</t>
  </si>
  <si>
    <t>7 L</t>
  </si>
  <si>
    <t>Banco escalones</t>
  </si>
  <si>
    <t>Zinc Granalla</t>
  </si>
  <si>
    <t xml:space="preserve">Sulfato cuprico </t>
  </si>
  <si>
    <t>Guantes talla M</t>
  </si>
  <si>
    <t xml:space="preserve">Termometro de vastago </t>
  </si>
  <si>
    <t>4 piezas</t>
  </si>
  <si>
    <t>guasas y tuercas BRONCE</t>
  </si>
  <si>
    <t>Tornillo 3/16" x 2 " completos BRONCE</t>
  </si>
  <si>
    <t>Hidroxido de sodio 0.1 N</t>
  </si>
  <si>
    <t>200 L</t>
  </si>
  <si>
    <t>Botellas de plastico</t>
  </si>
  <si>
    <t>Mesa de trabajo 124 x 61 x 94 cm</t>
  </si>
  <si>
    <t>100 pzs</t>
  </si>
  <si>
    <t>Jueves, 30 de Noviembre del 2023</t>
  </si>
  <si>
    <t>Requisicion</t>
  </si>
  <si>
    <t>Días en lab</t>
  </si>
  <si>
    <t>0 kg</t>
  </si>
  <si>
    <t>0.8 caja</t>
  </si>
  <si>
    <t>n/a</t>
  </si>
  <si>
    <t>Material para mantenimiento de kjeldahl</t>
  </si>
  <si>
    <t>1 necesaria para equipo que está en piso</t>
  </si>
  <si>
    <t xml:space="preserve">2.5 kg </t>
  </si>
  <si>
    <t xml:space="preserve">Éter de petróleo </t>
  </si>
  <si>
    <t>2 cubetas</t>
  </si>
  <si>
    <t xml:space="preserve">Guante de Nitrilo talla M </t>
  </si>
  <si>
    <t>4 paq</t>
  </si>
  <si>
    <t>Matraz Erlenmeyer  250 ml</t>
  </si>
  <si>
    <t>Vaso precipitado 250 ml</t>
  </si>
  <si>
    <t>Vaso precipitado 100 ml</t>
  </si>
  <si>
    <t>Gotero 150 ml aprox</t>
  </si>
  <si>
    <t>Cubeta chica para transportar muestreo</t>
  </si>
  <si>
    <t xml:space="preserve">Marcador de agua </t>
  </si>
  <si>
    <t>BARNIZ TRANSPARENTE (PARA PROTEGER ICTIOMETRO)</t>
  </si>
  <si>
    <t>Jueves, 07 de Diciembre del 2023</t>
  </si>
  <si>
    <t xml:space="preserve">Espatula metalica para pesar </t>
  </si>
  <si>
    <t xml:space="preserve">Frascos 100 ml tapa naranja </t>
  </si>
  <si>
    <t xml:space="preserve">frascos 100 ml tapa azul </t>
  </si>
  <si>
    <t>N/A</t>
  </si>
  <si>
    <t xml:space="preserve">Perchero para cascos, mochila, etc. </t>
  </si>
  <si>
    <t>Viernes, 15 de Diciembre del 2023</t>
  </si>
  <si>
    <t xml:space="preserve">Ácido Sulfurico 98% </t>
  </si>
  <si>
    <t>12 L</t>
  </si>
  <si>
    <t xml:space="preserve">Plumon de agua </t>
  </si>
  <si>
    <t>Eter de Petróleo</t>
  </si>
  <si>
    <t>Alcohol Etílico</t>
  </si>
  <si>
    <t>Hidroxido de Sodio</t>
  </si>
  <si>
    <t>Oxido de Magnesio</t>
  </si>
  <si>
    <t>15 g</t>
  </si>
  <si>
    <t>150 L</t>
  </si>
  <si>
    <t>10 L</t>
  </si>
  <si>
    <t>24 L</t>
  </si>
  <si>
    <t>4.5 KG</t>
  </si>
  <si>
    <t>Muestras</t>
  </si>
  <si>
    <t>65 L</t>
  </si>
  <si>
    <t>3 Rollos</t>
  </si>
  <si>
    <t>5 piezas</t>
  </si>
  <si>
    <t xml:space="preserve">200 L </t>
  </si>
  <si>
    <t>60 L</t>
  </si>
  <si>
    <t>100 Piezas</t>
  </si>
  <si>
    <t>10 Kg</t>
  </si>
  <si>
    <t>Viernes, 29 de Diciembre del 2023</t>
  </si>
  <si>
    <t>Eter de petróleo</t>
  </si>
  <si>
    <t>4 Cubetas</t>
  </si>
  <si>
    <t>Bolsa esterilizada</t>
  </si>
  <si>
    <t xml:space="preserve">1 caja </t>
  </si>
  <si>
    <t>100 L</t>
  </si>
  <si>
    <t>20 bolsas</t>
  </si>
  <si>
    <t>inventario inicial
04/01/2024</t>
  </si>
  <si>
    <t>Matraz Volumetrico 250 ML</t>
  </si>
  <si>
    <t>Vaso precipitado plástico 4000 ml</t>
  </si>
  <si>
    <t>Grameras</t>
  </si>
  <si>
    <t>Pipeta 5 ml</t>
  </si>
  <si>
    <t>cubeta trapeador</t>
  </si>
  <si>
    <t>Matraz Volumetrico 100 ML</t>
  </si>
  <si>
    <t>frasco vidrio 4 L</t>
  </si>
  <si>
    <t xml:space="preserve">Jarra plastico </t>
  </si>
  <si>
    <t>Embudo</t>
  </si>
  <si>
    <t xml:space="preserve">frasco tapa azul </t>
  </si>
  <si>
    <t>ENERO</t>
  </si>
  <si>
    <t>ACIDO SULFURICO 98%</t>
  </si>
  <si>
    <t>Jueves, 25 de Enero del 2024</t>
  </si>
  <si>
    <t xml:space="preserve">Estante 6 apartados </t>
  </si>
  <si>
    <t xml:space="preserve">Limpiador liquido multisuso flash </t>
  </si>
  <si>
    <t xml:space="preserve">Solucion isotonica </t>
  </si>
  <si>
    <t>Estacion para botella de solucion isotonica (lavado de ojos de emergencia, oficina lab y ptar)</t>
  </si>
  <si>
    <t xml:space="preserve">Matraz para proteina </t>
  </si>
  <si>
    <t xml:space="preserve">Perchero </t>
  </si>
  <si>
    <t>Viernes, 01 de Febrero del 2024</t>
  </si>
  <si>
    <t>Ácido sulfurico 98%</t>
  </si>
  <si>
    <t xml:space="preserve">Desengrasante </t>
  </si>
  <si>
    <t>Cubeta de plástico chica</t>
  </si>
  <si>
    <t>Papel filtro grasa</t>
  </si>
  <si>
    <t>Tablas para hoja</t>
  </si>
  <si>
    <t>Pluma azul</t>
  </si>
  <si>
    <t>10 kg</t>
  </si>
  <si>
    <t>4 L</t>
  </si>
  <si>
    <t>2 unid.</t>
  </si>
  <si>
    <t>1 paq.</t>
  </si>
  <si>
    <t>Jueves, 15 de Febrero del 2024</t>
  </si>
  <si>
    <t>200 unid.</t>
  </si>
  <si>
    <t>Clips</t>
  </si>
  <si>
    <t>1 cja</t>
  </si>
  <si>
    <t>Engrapadora</t>
  </si>
  <si>
    <t>grapas</t>
  </si>
  <si>
    <t>Fabuloso</t>
  </si>
  <si>
    <t>Cuchillo para pescado</t>
  </si>
  <si>
    <t>Goteros</t>
  </si>
  <si>
    <t>Jueves, 22 de Febrero del 2024</t>
  </si>
  <si>
    <t>Eter de petroleo</t>
  </si>
  <si>
    <t>Acido sulfurico 0.1 N</t>
  </si>
  <si>
    <t>Cuchillo (biometría)</t>
  </si>
  <si>
    <t>Bolsa negra (bote chico basura)</t>
  </si>
  <si>
    <t>4 rollos</t>
  </si>
  <si>
    <t xml:space="preserve">7 Litros </t>
  </si>
  <si>
    <t>PEDIDO</t>
  </si>
  <si>
    <t>Jueves, 29 de Febrero del 2024</t>
  </si>
  <si>
    <t>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</si>
</sst>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5">
    <xf numFmtId="0" fontId="0" fillId="0" borderId="0" xfId="0"/>
    <xf numFmtId="0" fontId="0" fillId="2" borderId="0" xfId="0" applyFill="1"/>
    <xf numFmtId="0" fontId="1" fillId="0" borderId="0" xfId="0" applyFont="1"/>
    <xf numFmtId="165" fontId="0" fillId="0" borderId="6" xfId="1" applyNumberFormat="1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165" fontId="0" fillId="0" borderId="10" xfId="1" applyNumberFormat="1" applyFont="1" applyBorder="1" applyAlignment="1">
      <alignment horizontal="center" vertical="center"/>
    </xf>
    <xf numFmtId="0" fontId="0" fillId="2" borderId="8" xfId="0" applyFill="1" applyBorder="1"/>
    <xf numFmtId="0" fontId="0" fillId="2" borderId="14" xfId="0" applyFill="1" applyBorder="1"/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3" borderId="7" xfId="0" applyFont="1" applyFill="1" applyBorder="1"/>
    <xf numFmtId="165" fontId="0" fillId="0" borderId="0" xfId="1" applyNumberFormat="1" applyFont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165" fontId="1" fillId="3" borderId="13" xfId="1" applyNumberFormat="1" applyFont="1" applyFill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165" fontId="0" fillId="2" borderId="10" xfId="1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21" xfId="1" applyNumberFormat="1" applyFont="1" applyFill="1" applyBorder="1" applyAlignment="1">
      <alignment horizontal="center" vertical="center"/>
    </xf>
    <xf numFmtId="1" fontId="0" fillId="2" borderId="20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2" xfId="0" applyFont="1" applyFill="1" applyBorder="1" applyAlignment="1">
      <alignment vertical="center"/>
    </xf>
    <xf numFmtId="0" fontId="0" fillId="2" borderId="23" xfId="0" applyFill="1" applyBorder="1"/>
    <xf numFmtId="0" fontId="0" fillId="2" borderId="24" xfId="0" applyFill="1" applyBorder="1"/>
    <xf numFmtId="0" fontId="1" fillId="2" borderId="25" xfId="0" applyFont="1" applyFill="1" applyBorder="1" applyAlignment="1">
      <alignment vertical="center"/>
    </xf>
    <xf numFmtId="0" fontId="0" fillId="2" borderId="26" xfId="0" applyFill="1" applyBorder="1"/>
    <xf numFmtId="0" fontId="0" fillId="2" borderId="27" xfId="0" applyFill="1" applyBorder="1"/>
    <xf numFmtId="0" fontId="0" fillId="0" borderId="29" xfId="0" applyBorder="1" applyAlignment="1">
      <alignment horizontal="center" vertical="center"/>
    </xf>
    <xf numFmtId="0" fontId="0" fillId="2" borderId="30" xfId="0" applyFill="1" applyBorder="1"/>
    <xf numFmtId="0" fontId="0" fillId="2" borderId="31" xfId="0" applyFill="1" applyBorder="1"/>
    <xf numFmtId="0" fontId="0" fillId="0" borderId="3" xfId="0" applyBorder="1"/>
    <xf numFmtId="0" fontId="0" fillId="2" borderId="33" xfId="0" applyFill="1" applyBorder="1"/>
    <xf numFmtId="0" fontId="0" fillId="2" borderId="34" xfId="0" applyFill="1" applyBorder="1"/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5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1" fontId="0" fillId="5" borderId="0" xfId="0" applyNumberFormat="1" applyFill="1" applyAlignment="1">
      <alignment horizontal="center" vertical="center"/>
    </xf>
    <xf numFmtId="0" fontId="0" fillId="6" borderId="0" xfId="0" applyFill="1"/>
    <xf numFmtId="0" fontId="0" fillId="2" borderId="0" xfId="0" applyFill="1" applyAlignment="1">
      <alignment horizontal="right"/>
    </xf>
    <xf numFmtId="0" fontId="0" fillId="2" borderId="5" xfId="0" applyFill="1" applyBorder="1"/>
    <xf numFmtId="0" fontId="0" fillId="2" borderId="6" xfId="0" applyFill="1" applyBorder="1" applyAlignment="1">
      <alignment horizontal="right"/>
    </xf>
    <xf numFmtId="0" fontId="0" fillId="2" borderId="2" xfId="0" applyFill="1" applyBorder="1"/>
    <xf numFmtId="0" fontId="0" fillId="2" borderId="4" xfId="0" applyFill="1" applyBorder="1" applyAlignment="1">
      <alignment horizontal="right"/>
    </xf>
    <xf numFmtId="0" fontId="0" fillId="2" borderId="1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5" fontId="0" fillId="2" borderId="8" xfId="0" applyNumberFormat="1" applyFill="1" applyBorder="1" applyAlignment="1">
      <alignment horizontal="center"/>
    </xf>
    <xf numFmtId="165" fontId="0" fillId="2" borderId="9" xfId="1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6" xfId="0" applyFill="1" applyBorder="1"/>
    <xf numFmtId="0" fontId="0" fillId="0" borderId="6" xfId="0" applyBorder="1"/>
    <xf numFmtId="0" fontId="0" fillId="0" borderId="10" xfId="0" applyBorder="1"/>
    <xf numFmtId="0" fontId="0" fillId="2" borderId="2" xfId="0" applyFill="1" applyBorder="1" applyAlignment="1">
      <alignment horizontal="center" vertical="center"/>
    </xf>
    <xf numFmtId="0" fontId="0" fillId="0" borderId="4" xfId="0" applyBorder="1"/>
    <xf numFmtId="0" fontId="0" fillId="7" borderId="5" xfId="0" applyFill="1" applyBorder="1" applyAlignment="1">
      <alignment horizontal="left" vertical="center"/>
    </xf>
    <xf numFmtId="0" fontId="0" fillId="7" borderId="18" xfId="0" applyFill="1" applyBorder="1" applyAlignment="1">
      <alignment horizontal="left" vertical="center"/>
    </xf>
    <xf numFmtId="0" fontId="0" fillId="7" borderId="19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2" borderId="38" xfId="0" applyFill="1" applyBorder="1"/>
    <xf numFmtId="0" fontId="0" fillId="2" borderId="39" xfId="0" applyFill="1" applyBorder="1"/>
    <xf numFmtId="0" fontId="0" fillId="0" borderId="0" xfId="0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1" fillId="2" borderId="38" xfId="0" applyFont="1" applyFill="1" applyBorder="1"/>
    <xf numFmtId="0" fontId="0" fillId="2" borderId="38" xfId="0" applyFill="1" applyBorder="1" applyAlignment="1">
      <alignment vertical="top" wrapText="1"/>
    </xf>
    <xf numFmtId="0" fontId="0" fillId="2" borderId="33" xfId="0" applyFill="1" applyBorder="1" applyAlignment="1">
      <alignment horizontal="center" vertical="center"/>
    </xf>
    <xf numFmtId="0" fontId="0" fillId="2" borderId="15" xfId="0" applyFill="1" applyBorder="1"/>
    <xf numFmtId="0" fontId="0" fillId="2" borderId="42" xfId="0" applyFill="1" applyBorder="1"/>
    <xf numFmtId="0" fontId="0" fillId="2" borderId="41" xfId="0" applyFill="1" applyBorder="1"/>
    <xf numFmtId="0" fontId="1" fillId="3" borderId="1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0" fontId="0" fillId="2" borderId="43" xfId="0" applyFill="1" applyBorder="1"/>
    <xf numFmtId="0" fontId="0" fillId="0" borderId="41" xfId="0" applyBorder="1"/>
    <xf numFmtId="0" fontId="0" fillId="2" borderId="25" xfId="0" applyFill="1" applyBorder="1"/>
    <xf numFmtId="0" fontId="0" fillId="2" borderId="36" xfId="0" applyFill="1" applyBorder="1"/>
    <xf numFmtId="0" fontId="0" fillId="0" borderId="14" xfId="0" applyBorder="1"/>
    <xf numFmtId="0" fontId="0" fillId="0" borderId="43" xfId="0" applyBorder="1"/>
    <xf numFmtId="0" fontId="0" fillId="2" borderId="17" xfId="0" applyFill="1" applyBorder="1"/>
    <xf numFmtId="0" fontId="0" fillId="2" borderId="44" xfId="0" applyFill="1" applyBorder="1"/>
    <xf numFmtId="0" fontId="0" fillId="0" borderId="44" xfId="0" applyBorder="1"/>
    <xf numFmtId="0" fontId="0" fillId="4" borderId="0" xfId="0" applyFill="1"/>
    <xf numFmtId="0" fontId="0" fillId="2" borderId="6" xfId="0" applyFill="1" applyBorder="1" applyAlignment="1">
      <alignment horizontal="center"/>
    </xf>
    <xf numFmtId="0" fontId="0" fillId="2" borderId="4" xfId="0" applyFill="1" applyBorder="1"/>
    <xf numFmtId="0" fontId="0" fillId="2" borderId="45" xfId="0" applyFill="1" applyBorder="1"/>
    <xf numFmtId="0" fontId="0" fillId="0" borderId="26" xfId="0" applyBorder="1" applyAlignment="1">
      <alignment horizontal="center" vertical="center"/>
    </xf>
    <xf numFmtId="0" fontId="5" fillId="0" borderId="0" xfId="0" applyFont="1"/>
    <xf numFmtId="0" fontId="5" fillId="2" borderId="0" xfId="0" applyFont="1" applyFill="1" applyAlignment="1">
      <alignment vertical="center"/>
    </xf>
    <xf numFmtId="0" fontId="5" fillId="2" borderId="44" xfId="0" applyFont="1" applyFill="1" applyBorder="1"/>
    <xf numFmtId="0" fontId="5" fillId="2" borderId="46" xfId="0" applyFont="1" applyFill="1" applyBorder="1"/>
    <xf numFmtId="0" fontId="5" fillId="2" borderId="47" xfId="0" applyFont="1" applyFill="1" applyBorder="1"/>
    <xf numFmtId="0" fontId="7" fillId="2" borderId="41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38" xfId="0" applyFill="1" applyBorder="1" applyAlignment="1">
      <alignment horizontal="left"/>
    </xf>
    <xf numFmtId="0" fontId="1" fillId="8" borderId="7" xfId="0" applyFont="1" applyFill="1" applyBorder="1"/>
    <xf numFmtId="0" fontId="1" fillId="8" borderId="8" xfId="0" applyFont="1" applyFill="1" applyBorder="1" applyAlignment="1">
      <alignment horizontal="left"/>
    </xf>
    <xf numFmtId="0" fontId="1" fillId="8" borderId="48" xfId="0" applyFont="1" applyFill="1" applyBorder="1" applyAlignment="1">
      <alignment horizontal="left"/>
    </xf>
    <xf numFmtId="0" fontId="1" fillId="8" borderId="9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9" xfId="0" applyFill="1" applyBorder="1" applyAlignment="1">
      <alignment horizontal="left"/>
    </xf>
    <xf numFmtId="0" fontId="0" fillId="0" borderId="5" xfId="0" applyBorder="1"/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horizontal="left" vertical="center"/>
    </xf>
    <xf numFmtId="0" fontId="1" fillId="8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0" fillId="2" borderId="5" xfId="0" applyFill="1" applyBorder="1" applyAlignment="1">
      <alignment vertical="top"/>
    </xf>
    <xf numFmtId="0" fontId="0" fillId="2" borderId="6" xfId="0" applyFill="1" applyBorder="1" applyAlignment="1">
      <alignment vertical="center"/>
    </xf>
    <xf numFmtId="0" fontId="0" fillId="4" borderId="0" xfId="0" applyFill="1" applyAlignment="1">
      <alignment horizontal="left"/>
    </xf>
    <xf numFmtId="0" fontId="0" fillId="2" borderId="14" xfId="0" applyFill="1" applyBorder="1" applyAlignment="1">
      <alignment horizontal="left" vertical="center"/>
    </xf>
    <xf numFmtId="0" fontId="1" fillId="2" borderId="6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0" fillId="2" borderId="7" xfId="0" applyFill="1" applyBorder="1"/>
    <xf numFmtId="0" fontId="0" fillId="2" borderId="9" xfId="0" applyFill="1" applyBorder="1" applyAlignment="1">
      <alignment horizontal="left"/>
    </xf>
    <xf numFmtId="0" fontId="0" fillId="6" borderId="5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 wrapText="1"/>
    </xf>
    <xf numFmtId="0" fontId="0" fillId="6" borderId="2" xfId="0" applyFill="1" applyBorder="1" applyAlignment="1">
      <alignment horizontal="left" vertical="center"/>
    </xf>
    <xf numFmtId="0" fontId="0" fillId="6" borderId="5" xfId="0" applyFill="1" applyBorder="1"/>
    <xf numFmtId="0" fontId="0" fillId="6" borderId="2" xfId="0" applyFill="1" applyBorder="1"/>
    <xf numFmtId="0" fontId="0" fillId="6" borderId="5" xfId="0" applyFill="1" applyBorder="1" applyAlignment="1">
      <alignment vertical="top"/>
    </xf>
    <xf numFmtId="0" fontId="0" fillId="2" borderId="9" xfId="0" applyFill="1" applyBorder="1"/>
    <xf numFmtId="0" fontId="0" fillId="2" borderId="50" xfId="0" applyFill="1" applyBorder="1"/>
    <xf numFmtId="0" fontId="0" fillId="2" borderId="51" xfId="0" applyFill="1" applyBorder="1"/>
    <xf numFmtId="0" fontId="0" fillId="0" borderId="51" xfId="0" applyBorder="1"/>
    <xf numFmtId="0" fontId="8" fillId="2" borderId="16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0" borderId="46" xfId="0" applyBorder="1"/>
    <xf numFmtId="0" fontId="0" fillId="2" borderId="28" xfId="0" applyFill="1" applyBorder="1"/>
    <xf numFmtId="0" fontId="0" fillId="2" borderId="52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53" xfId="0" applyBorder="1"/>
    <xf numFmtId="0" fontId="0" fillId="0" borderId="54" xfId="0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6" xfId="0" applyFill="1" applyBorder="1" applyAlignment="1">
      <alignment horizontal="left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283846</xdr:colOff>
      <xdr:row>141</xdr:row>
      <xdr:rowOff>196216</xdr:rowOff>
    </xdr:from>
    <xdr:to>
      <xdr:col>1</xdr:col>
      <xdr:colOff>1996441</xdr:colOff>
      <xdr:row>141</xdr:row>
      <xdr:rowOff>916306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E60436C-892D-5B57-91D4-637C85F41C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1395"/>
        <a:stretch/>
      </xdr:blipFill>
      <xdr:spPr>
        <a:xfrm>
          <a:off x="1074421" y="26685241"/>
          <a:ext cx="1716405" cy="720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30D2-39B4-4940-A3B3-C9DCA2B7471F}">
  <dimension ref="A1:M279"/>
  <sheetViews>
    <sheetView tabSelected="1" zoomScaleNormal="100" workbookViewId="0">
      <pane xSplit="2" ySplit="4" topLeftCell="E5" activePane="bottomRight" state="frozen"/>
      <selection pane="topRight" activeCell="B1" sqref="B1"/>
      <selection pane="bottomLeft" activeCell="A5" sqref="A5"/>
      <selection pane="bottomRight" activeCell="G4" sqref="G4"/>
    </sheetView>
  </sheetViews>
  <sheetFormatPr baseColWidth="10" defaultRowHeight="14.5" x14ac:dyDescent="0.35"/>
  <cols>
    <col min="1" max="1" width="0" hidden="1" customWidth="1"/>
    <col min="2" max="2" width="30.1796875" customWidth="1"/>
    <col min="3" max="3" width="15.453125" bestFit="1" customWidth="1"/>
    <col min="4" max="4" width="8.453125" customWidth="1"/>
    <col min="5" max="5" width="10" customWidth="1"/>
    <col min="6" max="6" width="11.453125" bestFit="1" customWidth="1"/>
    <col min="7" max="7" width="14.08984375" customWidth="1"/>
    <col min="8" max="8" width="20.54296875" customWidth="1"/>
    <col min="9" max="9" width="12.54296875" customWidth="1"/>
    <col min="10" max="10" width="17.453125" style="19" customWidth="1"/>
    <col min="11" max="11" width="12.81640625" customWidth="1"/>
    <col min="12" max="12" width="18" customWidth="1"/>
    <col min="13" max="13" width="16.90625" customWidth="1"/>
  </cols>
  <sheetData>
    <row r="1" spans="2:13" ht="1.75" customHeight="1" x14ac:dyDescent="0.35">
      <c r="B1" s="176" t="s">
        <v>6</v>
      </c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8"/>
    </row>
    <row r="2" spans="2:13" ht="6" customHeight="1" x14ac:dyDescent="0.35">
      <c r="B2" s="179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1"/>
    </row>
    <row r="3" spans="2:13" ht="18" customHeight="1" thickBot="1" x14ac:dyDescent="0.4">
      <c r="B3" s="182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4"/>
    </row>
    <row r="4" spans="2:13" s="2" customFormat="1" ht="27.65" customHeight="1" thickBot="1" x14ac:dyDescent="0.4">
      <c r="B4" s="4" t="s">
        <v>7</v>
      </c>
      <c r="C4" s="69" t="s">
        <v>295</v>
      </c>
      <c r="D4" s="5" t="s">
        <v>9</v>
      </c>
      <c r="E4" s="5" t="s">
        <v>2</v>
      </c>
      <c r="F4" s="5" t="s">
        <v>3</v>
      </c>
      <c r="G4" s="5" t="s">
        <v>134</v>
      </c>
      <c r="H4" s="5" t="s">
        <v>138</v>
      </c>
      <c r="I4" s="5" t="s">
        <v>137</v>
      </c>
      <c r="J4" s="21" t="s">
        <v>8</v>
      </c>
      <c r="K4" s="5" t="s">
        <v>0</v>
      </c>
      <c r="L4" s="5" t="s">
        <v>1</v>
      </c>
      <c r="M4" s="6" t="s">
        <v>5</v>
      </c>
    </row>
    <row r="5" spans="2:13" x14ac:dyDescent="0.35">
      <c r="B5" s="89" t="s">
        <v>14</v>
      </c>
      <c r="C5" s="11">
        <v>9.5</v>
      </c>
      <c r="D5" s="58" t="s">
        <v>12</v>
      </c>
      <c r="E5" s="11">
        <f>+compras!AB4</f>
        <v>0</v>
      </c>
      <c r="F5" s="11">
        <f>+consumo!AE5</f>
        <v>0</v>
      </c>
      <c r="G5" s="56">
        <f>(C5+E5)-(F5)</f>
        <v>9.5</v>
      </c>
      <c r="H5" s="70">
        <f>G5/0.15</f>
        <v>63.333333333333336</v>
      </c>
      <c r="I5" s="11">
        <v>0.3</v>
      </c>
      <c r="J5" s="22">
        <f>G5/I5</f>
        <v>31.666666666666668</v>
      </c>
      <c r="K5" s="78">
        <v>20</v>
      </c>
      <c r="L5" s="79"/>
      <c r="M5" s="80"/>
    </row>
    <row r="6" spans="2:13" x14ac:dyDescent="0.35">
      <c r="B6" s="89" t="s">
        <v>15</v>
      </c>
      <c r="C6" s="11">
        <v>12.7</v>
      </c>
      <c r="D6" s="58" t="s">
        <v>12</v>
      </c>
      <c r="E6" s="11">
        <f>+compras!AB5</f>
        <v>0</v>
      </c>
      <c r="F6" s="11">
        <f>+consumo!AE6</f>
        <v>0</v>
      </c>
      <c r="G6" s="56">
        <f>(C6+E6)-(F6)</f>
        <v>12.7</v>
      </c>
      <c r="H6" s="56">
        <f>G6/0.08</f>
        <v>158.75</v>
      </c>
      <c r="I6" s="11">
        <v>0.02</v>
      </c>
      <c r="J6" s="22">
        <f t="shared" ref="J6:J39" si="0">G6/I6</f>
        <v>635</v>
      </c>
      <c r="K6" s="81">
        <v>20</v>
      </c>
      <c r="L6" s="82"/>
      <c r="M6" s="22"/>
    </row>
    <row r="7" spans="2:13" x14ac:dyDescent="0.35">
      <c r="B7" s="89" t="s">
        <v>16</v>
      </c>
      <c r="C7" s="11">
        <v>2.5</v>
      </c>
      <c r="D7" s="58" t="s">
        <v>13</v>
      </c>
      <c r="E7" s="11">
        <f>+compras!AB6</f>
        <v>0</v>
      </c>
      <c r="F7" s="11">
        <f>+consumo!AE7</f>
        <v>0</v>
      </c>
      <c r="G7" s="56">
        <f t="shared" ref="G7:G77" si="1">(C7+E7)-(F7)</f>
        <v>2.5</v>
      </c>
      <c r="H7" s="56">
        <f>G7/0.025</f>
        <v>100</v>
      </c>
      <c r="I7" s="11">
        <v>0.5</v>
      </c>
      <c r="J7" s="22">
        <f t="shared" si="0"/>
        <v>5</v>
      </c>
      <c r="K7" s="81">
        <v>20</v>
      </c>
      <c r="L7" s="82"/>
      <c r="M7" s="22"/>
    </row>
    <row r="8" spans="2:13" x14ac:dyDescent="0.35">
      <c r="B8" s="89" t="s">
        <v>17</v>
      </c>
      <c r="C8" s="11">
        <v>6.9</v>
      </c>
      <c r="D8" s="58" t="s">
        <v>12</v>
      </c>
      <c r="E8" s="11">
        <f>+compras!AB7</f>
        <v>0</v>
      </c>
      <c r="F8" s="11">
        <f>+consumo!AE8</f>
        <v>0</v>
      </c>
      <c r="G8" s="56">
        <f t="shared" si="1"/>
        <v>6.9</v>
      </c>
      <c r="H8" s="56">
        <f>G8/0.01</f>
        <v>690</v>
      </c>
      <c r="I8" s="11">
        <v>0.41</v>
      </c>
      <c r="J8" s="3">
        <f t="shared" si="0"/>
        <v>16.829268292682929</v>
      </c>
      <c r="K8" s="81">
        <v>20</v>
      </c>
      <c r="L8" s="82"/>
      <c r="M8" s="22"/>
    </row>
    <row r="9" spans="2:13" x14ac:dyDescent="0.35">
      <c r="B9" s="89" t="s">
        <v>18</v>
      </c>
      <c r="C9" s="11">
        <v>2000</v>
      </c>
      <c r="D9" s="58" t="s">
        <v>33</v>
      </c>
      <c r="E9" s="11">
        <f>+compras!AB8</f>
        <v>0</v>
      </c>
      <c r="F9" s="11">
        <f>+consumo!AE9</f>
        <v>0</v>
      </c>
      <c r="G9" s="56">
        <f>(C9+E9)-(F102)</f>
        <v>2000</v>
      </c>
      <c r="H9" s="56">
        <f>G9/1</f>
        <v>2000</v>
      </c>
      <c r="I9" s="11">
        <v>20</v>
      </c>
      <c r="J9" s="22">
        <f t="shared" si="0"/>
        <v>100</v>
      </c>
      <c r="K9" s="81">
        <v>20</v>
      </c>
      <c r="L9" s="11"/>
      <c r="M9" s="22"/>
    </row>
    <row r="10" spans="2:13" x14ac:dyDescent="0.35">
      <c r="B10" s="89" t="s">
        <v>19</v>
      </c>
      <c r="C10" s="11">
        <v>35.200000000000003</v>
      </c>
      <c r="D10" s="58" t="s">
        <v>13</v>
      </c>
      <c r="E10" s="11">
        <f>+compras!AB9</f>
        <v>0</v>
      </c>
      <c r="F10" s="11">
        <v>5.2</v>
      </c>
      <c r="G10" s="56">
        <f t="shared" si="1"/>
        <v>30.000000000000004</v>
      </c>
      <c r="H10" s="56">
        <f>G10/0.8</f>
        <v>37.5</v>
      </c>
      <c r="I10" s="11">
        <v>1.6</v>
      </c>
      <c r="J10" s="22">
        <f t="shared" si="0"/>
        <v>18.75</v>
      </c>
      <c r="K10" s="81">
        <v>20</v>
      </c>
      <c r="L10" s="83"/>
      <c r="M10" s="22"/>
    </row>
    <row r="11" spans="2:13" x14ac:dyDescent="0.35">
      <c r="B11" s="89" t="s">
        <v>20</v>
      </c>
      <c r="C11" s="11"/>
      <c r="D11" s="58" t="s">
        <v>13</v>
      </c>
      <c r="E11" s="11">
        <f>+compras!AB10</f>
        <v>0</v>
      </c>
      <c r="F11" s="11">
        <f>+consumo!AE11</f>
        <v>0</v>
      </c>
      <c r="G11" s="56">
        <f t="shared" si="1"/>
        <v>0</v>
      </c>
      <c r="H11" s="70">
        <f>G11/0.12</f>
        <v>0</v>
      </c>
      <c r="I11" s="11">
        <v>2.4</v>
      </c>
      <c r="J11" s="3">
        <f t="shared" si="0"/>
        <v>0</v>
      </c>
      <c r="K11" s="81">
        <v>20</v>
      </c>
      <c r="L11" s="82"/>
      <c r="M11" s="22"/>
    </row>
    <row r="12" spans="2:13" x14ac:dyDescent="0.35">
      <c r="B12" s="89" t="s">
        <v>21</v>
      </c>
      <c r="C12" s="11">
        <v>28</v>
      </c>
      <c r="D12" s="58" t="s">
        <v>13</v>
      </c>
      <c r="E12" s="11">
        <f>+compras!AB11</f>
        <v>0</v>
      </c>
      <c r="F12" s="11">
        <v>1</v>
      </c>
      <c r="G12" s="56">
        <f t="shared" si="1"/>
        <v>27</v>
      </c>
      <c r="H12" s="70">
        <f>G12/0.344</f>
        <v>78.488372093023258</v>
      </c>
      <c r="I12" s="11">
        <v>0.34399999999999997</v>
      </c>
      <c r="J12" s="3">
        <f t="shared" si="0"/>
        <v>78.488372093023258</v>
      </c>
      <c r="K12" s="81">
        <v>20</v>
      </c>
      <c r="L12" s="82"/>
      <c r="M12" s="22"/>
    </row>
    <row r="13" spans="2:13" x14ac:dyDescent="0.35">
      <c r="B13" s="90" t="s">
        <v>22</v>
      </c>
      <c r="C13" s="12">
        <v>20</v>
      </c>
      <c r="D13" s="59" t="s">
        <v>12</v>
      </c>
      <c r="E13" s="12">
        <f>+compras!AB12</f>
        <v>0</v>
      </c>
      <c r="F13" s="12">
        <v>13</v>
      </c>
      <c r="G13" s="57">
        <f t="shared" si="1"/>
        <v>7</v>
      </c>
      <c r="H13" s="57">
        <f>G13/2</f>
        <v>3.5</v>
      </c>
      <c r="I13" s="12">
        <v>2</v>
      </c>
      <c r="J13" s="7">
        <f t="shared" si="0"/>
        <v>3.5</v>
      </c>
      <c r="K13" s="77">
        <v>20</v>
      </c>
      <c r="L13" s="27"/>
      <c r="M13" s="26"/>
    </row>
    <row r="14" spans="2:13" x14ac:dyDescent="0.35">
      <c r="B14" s="89" t="s">
        <v>23</v>
      </c>
      <c r="C14" s="11">
        <v>47</v>
      </c>
      <c r="D14" s="58" t="s">
        <v>13</v>
      </c>
      <c r="E14" s="11">
        <f>+compras!AB13</f>
        <v>0</v>
      </c>
      <c r="F14" s="11">
        <v>40</v>
      </c>
      <c r="G14" s="56">
        <f t="shared" si="1"/>
        <v>7</v>
      </c>
      <c r="H14" s="56">
        <f>G14/0.1</f>
        <v>70</v>
      </c>
      <c r="I14" s="11">
        <v>2</v>
      </c>
      <c r="J14" s="22">
        <f t="shared" si="0"/>
        <v>3.5</v>
      </c>
      <c r="K14" s="81">
        <v>20</v>
      </c>
      <c r="L14" s="11"/>
      <c r="M14" s="22"/>
    </row>
    <row r="15" spans="2:13" x14ac:dyDescent="0.35">
      <c r="B15" s="89" t="s">
        <v>24</v>
      </c>
      <c r="C15" s="11">
        <v>450</v>
      </c>
      <c r="D15" s="58" t="s">
        <v>33</v>
      </c>
      <c r="E15" s="11">
        <f>+compras!AB14</f>
        <v>0</v>
      </c>
      <c r="F15" s="11">
        <v>50</v>
      </c>
      <c r="G15" s="56">
        <f t="shared" si="1"/>
        <v>400</v>
      </c>
      <c r="H15" s="56">
        <f>G15/1</f>
        <v>400</v>
      </c>
      <c r="I15" s="11">
        <v>20</v>
      </c>
      <c r="J15" s="22">
        <f t="shared" si="0"/>
        <v>20</v>
      </c>
      <c r="K15" s="81">
        <v>20</v>
      </c>
      <c r="L15" s="83"/>
      <c r="M15" s="22"/>
    </row>
    <row r="16" spans="2:13" x14ac:dyDescent="0.35">
      <c r="B16" s="90" t="s">
        <v>25</v>
      </c>
      <c r="C16" s="12">
        <v>10</v>
      </c>
      <c r="D16" s="59" t="s">
        <v>13</v>
      </c>
      <c r="E16" s="12">
        <f>+compras!AB15</f>
        <v>0</v>
      </c>
      <c r="F16" s="12">
        <v>1</v>
      </c>
      <c r="G16" s="57">
        <f t="shared" si="1"/>
        <v>9</v>
      </c>
      <c r="H16" s="57">
        <f>G16/0.2</f>
        <v>45</v>
      </c>
      <c r="I16" s="12">
        <v>0.2</v>
      </c>
      <c r="J16" s="26">
        <f t="shared" si="0"/>
        <v>45</v>
      </c>
      <c r="K16" s="77">
        <v>20</v>
      </c>
      <c r="L16" s="27"/>
      <c r="M16" s="26"/>
    </row>
    <row r="17" spans="2:13" x14ac:dyDescent="0.35">
      <c r="B17" s="91" t="s">
        <v>26</v>
      </c>
      <c r="C17" s="11">
        <v>4.3</v>
      </c>
      <c r="D17" s="58" t="s">
        <v>12</v>
      </c>
      <c r="E17" s="11">
        <v>2</v>
      </c>
      <c r="F17" s="11">
        <f>+consumo!AE17</f>
        <v>0</v>
      </c>
      <c r="G17" s="56">
        <f t="shared" si="1"/>
        <v>6.3</v>
      </c>
      <c r="H17" s="56">
        <f>G17/0.2</f>
        <v>31.499999999999996</v>
      </c>
      <c r="I17" s="11">
        <v>0.04</v>
      </c>
      <c r="J17" s="22">
        <f t="shared" si="0"/>
        <v>157.5</v>
      </c>
      <c r="K17" s="81">
        <v>20</v>
      </c>
      <c r="L17" s="29"/>
      <c r="M17" s="28"/>
    </row>
    <row r="18" spans="2:13" ht="16.75" customHeight="1" x14ac:dyDescent="0.35">
      <c r="B18" s="90" t="s">
        <v>27</v>
      </c>
      <c r="C18" s="12">
        <v>8</v>
      </c>
      <c r="D18" s="59" t="s">
        <v>13</v>
      </c>
      <c r="E18" s="12">
        <v>2</v>
      </c>
      <c r="F18" s="12">
        <f>+consumo!AE18</f>
        <v>0</v>
      </c>
      <c r="G18" s="57">
        <f t="shared" si="1"/>
        <v>10</v>
      </c>
      <c r="H18" s="57">
        <f>G18/0.1</f>
        <v>100</v>
      </c>
      <c r="I18" s="12">
        <v>0.6</v>
      </c>
      <c r="J18" s="26">
        <f t="shared" si="0"/>
        <v>16.666666666666668</v>
      </c>
      <c r="K18" s="77">
        <v>20</v>
      </c>
      <c r="L18" s="30"/>
      <c r="M18" s="26"/>
    </row>
    <row r="19" spans="2:13" x14ac:dyDescent="0.35">
      <c r="B19" s="89" t="s">
        <v>28</v>
      </c>
      <c r="C19" s="11">
        <v>6.2</v>
      </c>
      <c r="D19" s="58" t="s">
        <v>12</v>
      </c>
      <c r="E19" s="11">
        <f>+compras!AB18</f>
        <v>0</v>
      </c>
      <c r="F19" s="11">
        <f>+consumo!AE19</f>
        <v>0</v>
      </c>
      <c r="G19" s="56">
        <f t="shared" si="1"/>
        <v>6.2</v>
      </c>
      <c r="H19" s="56">
        <f>G19/0.4</f>
        <v>15.5</v>
      </c>
      <c r="I19" s="11">
        <v>0.4</v>
      </c>
      <c r="J19" s="3">
        <f t="shared" si="0"/>
        <v>15.5</v>
      </c>
      <c r="K19" s="81">
        <v>20</v>
      </c>
      <c r="L19" s="82"/>
      <c r="M19" s="22"/>
    </row>
    <row r="20" spans="2:13" x14ac:dyDescent="0.35">
      <c r="B20" s="89" t="s">
        <v>29</v>
      </c>
      <c r="C20" s="11">
        <v>115</v>
      </c>
      <c r="D20" s="58" t="s">
        <v>10</v>
      </c>
      <c r="E20" s="11">
        <f>+compras!AB19</f>
        <v>0</v>
      </c>
      <c r="F20" s="11">
        <f>+consumo!AE20</f>
        <v>0</v>
      </c>
      <c r="G20" s="56">
        <f t="shared" si="1"/>
        <v>115</v>
      </c>
      <c r="H20" s="56">
        <f>G20/2</f>
        <v>57.5</v>
      </c>
      <c r="I20" s="11">
        <v>2</v>
      </c>
      <c r="J20" s="3">
        <f t="shared" si="0"/>
        <v>57.5</v>
      </c>
      <c r="K20" s="81">
        <v>20</v>
      </c>
      <c r="L20" s="11"/>
      <c r="M20" s="22"/>
    </row>
    <row r="21" spans="2:13" x14ac:dyDescent="0.35">
      <c r="B21" s="89" t="s">
        <v>30</v>
      </c>
      <c r="C21" s="11">
        <v>190</v>
      </c>
      <c r="D21" s="58" t="s">
        <v>13</v>
      </c>
      <c r="E21" s="11">
        <f>+compras!AB20</f>
        <v>0</v>
      </c>
      <c r="F21" s="11">
        <f>+consumo!AE21</f>
        <v>0</v>
      </c>
      <c r="G21" s="56">
        <f t="shared" si="1"/>
        <v>190</v>
      </c>
      <c r="H21" s="70">
        <f>G21/1.5</f>
        <v>126.66666666666667</v>
      </c>
      <c r="I21" s="11">
        <v>1.5</v>
      </c>
      <c r="J21" s="3">
        <f t="shared" si="0"/>
        <v>126.66666666666667</v>
      </c>
      <c r="K21" s="81">
        <v>20</v>
      </c>
      <c r="L21" s="82"/>
      <c r="M21" s="22"/>
    </row>
    <row r="22" spans="2:13" x14ac:dyDescent="0.35">
      <c r="B22" s="89" t="s">
        <v>31</v>
      </c>
      <c r="C22" s="11">
        <v>110</v>
      </c>
      <c r="D22" s="58" t="s">
        <v>13</v>
      </c>
      <c r="E22" s="11">
        <f>+compras!AB21</f>
        <v>0</v>
      </c>
      <c r="F22" s="11">
        <f>+consumo!AE22</f>
        <v>0</v>
      </c>
      <c r="G22" s="56">
        <f t="shared" si="1"/>
        <v>110</v>
      </c>
      <c r="H22" s="56">
        <f>G22/4</f>
        <v>27.5</v>
      </c>
      <c r="I22" s="11">
        <v>2</v>
      </c>
      <c r="J22" s="3">
        <f t="shared" si="0"/>
        <v>55</v>
      </c>
      <c r="K22" s="81">
        <v>20</v>
      </c>
      <c r="L22" s="82"/>
      <c r="M22" s="22"/>
    </row>
    <row r="23" spans="2:13" x14ac:dyDescent="0.35">
      <c r="B23" s="89" t="s">
        <v>32</v>
      </c>
      <c r="C23" s="11">
        <v>150</v>
      </c>
      <c r="D23" s="58" t="s">
        <v>10</v>
      </c>
      <c r="E23" s="11">
        <f>+compras!AB22</f>
        <v>0</v>
      </c>
      <c r="F23" s="11">
        <f>+consumo!AE23</f>
        <v>0</v>
      </c>
      <c r="G23" s="56">
        <f t="shared" si="1"/>
        <v>150</v>
      </c>
      <c r="H23" s="56">
        <f>G23/0.02</f>
        <v>7500</v>
      </c>
      <c r="I23" s="11">
        <v>0.1</v>
      </c>
      <c r="J23" s="3">
        <f t="shared" si="0"/>
        <v>1500</v>
      </c>
      <c r="K23" s="81">
        <v>20</v>
      </c>
      <c r="L23" s="11"/>
      <c r="M23" s="22"/>
    </row>
    <row r="24" spans="2:13" x14ac:dyDescent="0.35">
      <c r="B24" s="20" t="s">
        <v>34</v>
      </c>
      <c r="C24" s="11">
        <v>500</v>
      </c>
      <c r="D24" s="58" t="s">
        <v>10</v>
      </c>
      <c r="E24" s="11">
        <f>+compras!AB23</f>
        <v>0</v>
      </c>
      <c r="F24" s="11">
        <f>+consumo!AE24</f>
        <v>0</v>
      </c>
      <c r="G24" s="56">
        <f t="shared" si="1"/>
        <v>500</v>
      </c>
      <c r="H24" s="56"/>
      <c r="I24" s="11">
        <v>2</v>
      </c>
      <c r="J24" s="3">
        <f t="shared" si="0"/>
        <v>250</v>
      </c>
      <c r="K24" s="81">
        <v>20</v>
      </c>
      <c r="L24" s="11"/>
      <c r="M24" s="22"/>
    </row>
    <row r="25" spans="2:13" x14ac:dyDescent="0.35">
      <c r="B25" s="20" t="s">
        <v>42</v>
      </c>
      <c r="C25" s="11">
        <v>500</v>
      </c>
      <c r="D25" s="58" t="s">
        <v>10</v>
      </c>
      <c r="E25" s="11">
        <f>+compras!AB24</f>
        <v>0</v>
      </c>
      <c r="F25" s="11">
        <f>+consumo!AE25</f>
        <v>0</v>
      </c>
      <c r="G25" s="56">
        <f t="shared" si="1"/>
        <v>500</v>
      </c>
      <c r="H25" s="56"/>
      <c r="I25" s="11">
        <v>2</v>
      </c>
      <c r="J25" s="3">
        <f t="shared" si="0"/>
        <v>250</v>
      </c>
      <c r="K25" s="81">
        <v>20</v>
      </c>
      <c r="L25" s="82"/>
      <c r="M25" s="22"/>
    </row>
    <row r="26" spans="2:13" x14ac:dyDescent="0.35">
      <c r="B26" s="20" t="s">
        <v>35</v>
      </c>
      <c r="C26" s="11">
        <v>4.5</v>
      </c>
      <c r="D26" s="58" t="s">
        <v>13</v>
      </c>
      <c r="E26" s="11">
        <f>+compras!AB25</f>
        <v>0</v>
      </c>
      <c r="F26" s="11">
        <f>+consumo!AE26</f>
        <v>0</v>
      </c>
      <c r="G26" s="56">
        <f t="shared" si="1"/>
        <v>4.5</v>
      </c>
      <c r="H26" s="56"/>
      <c r="I26" s="11">
        <v>0.2</v>
      </c>
      <c r="J26" s="3">
        <f t="shared" si="0"/>
        <v>22.5</v>
      </c>
      <c r="K26" s="81">
        <v>20</v>
      </c>
      <c r="L26" s="82"/>
      <c r="M26" s="22"/>
    </row>
    <row r="27" spans="2:13" x14ac:dyDescent="0.35">
      <c r="B27" s="20" t="s">
        <v>36</v>
      </c>
      <c r="C27" s="11">
        <v>1</v>
      </c>
      <c r="D27" s="58" t="s">
        <v>12</v>
      </c>
      <c r="E27" s="11">
        <f>+compras!AB26</f>
        <v>0</v>
      </c>
      <c r="F27" s="11">
        <f>+consumo!AE27</f>
        <v>0</v>
      </c>
      <c r="G27" s="56">
        <f t="shared" si="1"/>
        <v>1</v>
      </c>
      <c r="H27" s="56"/>
      <c r="I27" s="11">
        <v>0.3</v>
      </c>
      <c r="J27" s="3">
        <f t="shared" si="0"/>
        <v>3.3333333333333335</v>
      </c>
      <c r="K27" s="81">
        <v>20</v>
      </c>
      <c r="L27" s="82"/>
      <c r="M27" s="22"/>
    </row>
    <row r="28" spans="2:13" x14ac:dyDescent="0.35">
      <c r="B28" s="20" t="s">
        <v>37</v>
      </c>
      <c r="C28" s="11">
        <v>1.2</v>
      </c>
      <c r="D28" s="58" t="s">
        <v>13</v>
      </c>
      <c r="E28" s="11">
        <f>+compras!AB27</f>
        <v>0</v>
      </c>
      <c r="F28" s="11">
        <f>+consumo!AE28</f>
        <v>0</v>
      </c>
      <c r="G28" s="56">
        <f t="shared" si="1"/>
        <v>1.2</v>
      </c>
      <c r="H28" s="56">
        <f>G28/0.2</f>
        <v>5.9999999999999991</v>
      </c>
      <c r="I28" s="11">
        <v>0.2</v>
      </c>
      <c r="J28" s="3">
        <f t="shared" si="0"/>
        <v>5.9999999999999991</v>
      </c>
      <c r="K28" s="81">
        <v>20</v>
      </c>
      <c r="L28" s="11"/>
      <c r="M28" s="22"/>
    </row>
    <row r="29" spans="2:13" x14ac:dyDescent="0.35">
      <c r="B29" s="24" t="s">
        <v>38</v>
      </c>
      <c r="C29" s="11">
        <v>1.2</v>
      </c>
      <c r="D29" s="58" t="s">
        <v>39</v>
      </c>
      <c r="E29" s="11">
        <f>+compras!AB28</f>
        <v>0</v>
      </c>
      <c r="F29" s="11">
        <f>+consumo!AE29</f>
        <v>0</v>
      </c>
      <c r="G29" s="56">
        <f t="shared" si="1"/>
        <v>1.2</v>
      </c>
      <c r="H29" s="56">
        <f>G29/0.2</f>
        <v>5.9999999999999991</v>
      </c>
      <c r="I29" s="11">
        <v>0.2</v>
      </c>
      <c r="J29" s="3">
        <f t="shared" si="0"/>
        <v>5.9999999999999991</v>
      </c>
      <c r="K29" s="81">
        <v>20</v>
      </c>
      <c r="L29" s="11"/>
      <c r="M29" s="22"/>
    </row>
    <row r="30" spans="2:13" x14ac:dyDescent="0.35">
      <c r="B30" s="24" t="s">
        <v>40</v>
      </c>
      <c r="C30" s="11">
        <v>10</v>
      </c>
      <c r="D30" s="58" t="s">
        <v>13</v>
      </c>
      <c r="E30" s="11">
        <f>+compras!AB29</f>
        <v>0</v>
      </c>
      <c r="F30" s="11">
        <f>+consumo!AE30</f>
        <v>0</v>
      </c>
      <c r="G30" s="56">
        <f t="shared" si="1"/>
        <v>10</v>
      </c>
      <c r="H30" s="56">
        <f>G30/0.1</f>
        <v>100</v>
      </c>
      <c r="I30" s="11">
        <v>100</v>
      </c>
      <c r="J30" s="3">
        <f t="shared" si="0"/>
        <v>0.1</v>
      </c>
      <c r="K30" s="81">
        <v>20</v>
      </c>
      <c r="L30" s="1"/>
      <c r="M30" s="84"/>
    </row>
    <row r="31" spans="2:13" x14ac:dyDescent="0.35">
      <c r="B31" s="24" t="s">
        <v>41</v>
      </c>
      <c r="C31" s="11">
        <v>250</v>
      </c>
      <c r="D31" s="58" t="s">
        <v>10</v>
      </c>
      <c r="E31" s="11">
        <f>+compras!AB30</f>
        <v>0</v>
      </c>
      <c r="F31" s="11">
        <f>+consumo!AE31</f>
        <v>0</v>
      </c>
      <c r="G31" s="56">
        <f t="shared" si="1"/>
        <v>250</v>
      </c>
      <c r="H31" s="56">
        <f>G31/50</f>
        <v>5</v>
      </c>
      <c r="I31" s="11">
        <v>50</v>
      </c>
      <c r="J31" s="3">
        <f t="shared" si="0"/>
        <v>5</v>
      </c>
      <c r="K31" s="81">
        <v>20</v>
      </c>
      <c r="M31" s="85"/>
    </row>
    <row r="32" spans="2:13" x14ac:dyDescent="0.35">
      <c r="B32" s="24" t="s">
        <v>43</v>
      </c>
      <c r="C32" s="11">
        <v>1</v>
      </c>
      <c r="D32" s="58" t="s">
        <v>13</v>
      </c>
      <c r="E32" s="11">
        <f>+compras!AB31</f>
        <v>0</v>
      </c>
      <c r="F32" s="11">
        <f>+consumo!AE32</f>
        <v>0</v>
      </c>
      <c r="G32" s="56">
        <f t="shared" si="1"/>
        <v>1</v>
      </c>
      <c r="H32" s="56">
        <v>1</v>
      </c>
      <c r="I32" s="11">
        <v>1</v>
      </c>
      <c r="J32" s="3">
        <f t="shared" si="0"/>
        <v>1</v>
      </c>
      <c r="K32" s="81">
        <v>20</v>
      </c>
      <c r="M32" s="85"/>
    </row>
    <row r="33" spans="2:13" x14ac:dyDescent="0.35">
      <c r="B33" s="24" t="s">
        <v>44</v>
      </c>
      <c r="C33" s="11">
        <v>2</v>
      </c>
      <c r="D33" s="58" t="s">
        <v>13</v>
      </c>
      <c r="E33" s="11">
        <f>+compras!AB32</f>
        <v>0</v>
      </c>
      <c r="F33" s="11">
        <f>+consumo!AE33</f>
        <v>0</v>
      </c>
      <c r="G33" s="56">
        <f t="shared" si="1"/>
        <v>2</v>
      </c>
      <c r="H33" s="56">
        <v>2</v>
      </c>
      <c r="I33" s="11">
        <v>1</v>
      </c>
      <c r="J33" s="3">
        <f t="shared" si="0"/>
        <v>2</v>
      </c>
      <c r="K33" s="81">
        <v>20</v>
      </c>
      <c r="M33" s="85"/>
    </row>
    <row r="34" spans="2:13" x14ac:dyDescent="0.35">
      <c r="B34" s="92" t="s">
        <v>45</v>
      </c>
      <c r="C34" s="12">
        <v>11</v>
      </c>
      <c r="D34" s="59" t="s">
        <v>11</v>
      </c>
      <c r="E34" s="12">
        <f>+compras!AB33</f>
        <v>0</v>
      </c>
      <c r="F34" s="12">
        <f>+consumo!AE34</f>
        <v>0</v>
      </c>
      <c r="G34" s="57">
        <f t="shared" si="1"/>
        <v>11</v>
      </c>
      <c r="H34" s="57"/>
      <c r="I34" s="33">
        <v>0.3</v>
      </c>
      <c r="J34" s="7">
        <f t="shared" si="0"/>
        <v>36.666666666666671</v>
      </c>
      <c r="K34" s="77">
        <v>20</v>
      </c>
      <c r="L34" s="32"/>
      <c r="M34" s="86"/>
    </row>
    <row r="35" spans="2:13" x14ac:dyDescent="0.35">
      <c r="B35" s="93" t="s">
        <v>46</v>
      </c>
      <c r="C35" s="11">
        <v>10</v>
      </c>
      <c r="D35" s="58" t="s">
        <v>49</v>
      </c>
      <c r="E35" s="11">
        <f>+compras!AB34</f>
        <v>0</v>
      </c>
      <c r="F35" s="11">
        <f>+consumo!AE35</f>
        <v>0</v>
      </c>
      <c r="G35" s="56">
        <f t="shared" si="1"/>
        <v>10</v>
      </c>
      <c r="H35" s="56"/>
      <c r="I35" s="11">
        <v>0.5</v>
      </c>
      <c r="J35" s="3">
        <f t="shared" si="0"/>
        <v>20</v>
      </c>
      <c r="K35" s="81">
        <v>20</v>
      </c>
      <c r="M35" s="85"/>
    </row>
    <row r="36" spans="2:13" x14ac:dyDescent="0.35">
      <c r="B36" s="93" t="s">
        <v>47</v>
      </c>
      <c r="C36" s="11">
        <v>10</v>
      </c>
      <c r="D36" s="58" t="s">
        <v>49</v>
      </c>
      <c r="E36" s="11">
        <f>+compras!AB35</f>
        <v>0</v>
      </c>
      <c r="F36" s="11">
        <f>+consumo!AE36</f>
        <v>0</v>
      </c>
      <c r="G36" s="56">
        <f t="shared" si="1"/>
        <v>10</v>
      </c>
      <c r="H36" s="56"/>
      <c r="I36" s="11">
        <v>0.5</v>
      </c>
      <c r="J36" s="3">
        <f t="shared" si="0"/>
        <v>20</v>
      </c>
      <c r="K36" s="81">
        <v>20</v>
      </c>
      <c r="M36" s="85"/>
    </row>
    <row r="37" spans="2:13" x14ac:dyDescent="0.35">
      <c r="B37" s="93" t="s">
        <v>48</v>
      </c>
      <c r="C37" s="11">
        <v>9</v>
      </c>
      <c r="D37" s="58" t="s">
        <v>49</v>
      </c>
      <c r="E37" s="11">
        <f>+compras!AB36</f>
        <v>0</v>
      </c>
      <c r="F37" s="11">
        <f>+consumo!AE37</f>
        <v>0</v>
      </c>
      <c r="G37" s="56">
        <f t="shared" si="1"/>
        <v>9</v>
      </c>
      <c r="H37" s="56"/>
      <c r="I37" s="11">
        <v>0.3</v>
      </c>
      <c r="J37" s="22">
        <f t="shared" si="0"/>
        <v>30</v>
      </c>
      <c r="K37" s="81">
        <v>20</v>
      </c>
      <c r="M37" s="85"/>
    </row>
    <row r="38" spans="2:13" x14ac:dyDescent="0.35">
      <c r="B38" s="24" t="s">
        <v>58</v>
      </c>
      <c r="C38" s="11">
        <v>1600</v>
      </c>
      <c r="D38" s="58" t="s">
        <v>10</v>
      </c>
      <c r="E38" s="11">
        <f>+compras!AB37</f>
        <v>0</v>
      </c>
      <c r="F38" s="11">
        <f>+consumo!AE38</f>
        <v>0</v>
      </c>
      <c r="G38" s="56">
        <f t="shared" si="1"/>
        <v>1600</v>
      </c>
      <c r="H38" s="56"/>
      <c r="I38" s="11">
        <v>2</v>
      </c>
      <c r="J38" s="22">
        <f t="shared" si="0"/>
        <v>800</v>
      </c>
      <c r="K38" s="81">
        <v>20</v>
      </c>
      <c r="M38" s="85"/>
    </row>
    <row r="39" spans="2:13" x14ac:dyDescent="0.35">
      <c r="B39" s="31" t="s">
        <v>50</v>
      </c>
      <c r="C39" s="12">
        <v>53</v>
      </c>
      <c r="D39" s="59" t="s">
        <v>51</v>
      </c>
      <c r="E39" s="12">
        <f>+compras!AB38</f>
        <v>0</v>
      </c>
      <c r="F39" s="12">
        <f>+consumo!AE39</f>
        <v>0</v>
      </c>
      <c r="G39" s="57">
        <f t="shared" si="1"/>
        <v>53</v>
      </c>
      <c r="H39" s="57"/>
      <c r="I39" s="33">
        <v>0.5</v>
      </c>
      <c r="J39" s="26">
        <f t="shared" si="0"/>
        <v>106</v>
      </c>
      <c r="K39" s="77">
        <v>20</v>
      </c>
      <c r="L39" s="32"/>
      <c r="M39" s="86"/>
    </row>
    <row r="40" spans="2:13" x14ac:dyDescent="0.35">
      <c r="B40" s="24" t="s">
        <v>52</v>
      </c>
      <c r="C40" s="11">
        <v>14</v>
      </c>
      <c r="D40" s="58" t="s">
        <v>131</v>
      </c>
      <c r="E40" s="11">
        <f>+compras!AB39</f>
        <v>0</v>
      </c>
      <c r="F40" s="11">
        <f>+consumo!AE40</f>
        <v>0</v>
      </c>
      <c r="G40" s="56">
        <f t="shared" si="1"/>
        <v>14</v>
      </c>
      <c r="H40" s="56"/>
      <c r="I40" s="11"/>
      <c r="J40" s="3"/>
      <c r="K40" s="81">
        <v>20</v>
      </c>
      <c r="M40" s="85"/>
    </row>
    <row r="41" spans="2:13" x14ac:dyDescent="0.35">
      <c r="B41" s="24" t="s">
        <v>53</v>
      </c>
      <c r="C41" s="11">
        <v>16</v>
      </c>
      <c r="D41" s="58" t="s">
        <v>131</v>
      </c>
      <c r="E41" s="11">
        <f>+compras!AB40</f>
        <v>0</v>
      </c>
      <c r="F41" s="11">
        <f>+consumo!AE41</f>
        <v>0</v>
      </c>
      <c r="G41" s="56">
        <f t="shared" si="1"/>
        <v>16</v>
      </c>
      <c r="H41" s="56"/>
      <c r="I41" s="11"/>
      <c r="J41" s="3"/>
      <c r="K41" s="81">
        <v>20</v>
      </c>
      <c r="M41" s="85"/>
    </row>
    <row r="42" spans="2:13" x14ac:dyDescent="0.35">
      <c r="B42" s="24" t="s">
        <v>54</v>
      </c>
      <c r="C42" s="11">
        <v>1</v>
      </c>
      <c r="D42" s="58" t="s">
        <v>131</v>
      </c>
      <c r="E42" s="11">
        <f>+compras!AB41</f>
        <v>0</v>
      </c>
      <c r="F42" s="11">
        <f>+consumo!AE42</f>
        <v>0</v>
      </c>
      <c r="G42" s="56">
        <f t="shared" si="1"/>
        <v>1</v>
      </c>
      <c r="H42" s="56"/>
      <c r="I42" s="11"/>
      <c r="J42" s="3"/>
      <c r="K42" s="81">
        <v>20</v>
      </c>
      <c r="M42" s="85"/>
    </row>
    <row r="43" spans="2:13" x14ac:dyDescent="0.35">
      <c r="B43" s="24" t="s">
        <v>55</v>
      </c>
      <c r="C43" s="11">
        <v>22</v>
      </c>
      <c r="D43" s="58" t="s">
        <v>131</v>
      </c>
      <c r="E43" s="11">
        <f>+compras!AB42</f>
        <v>0</v>
      </c>
      <c r="F43" s="11">
        <f>+consumo!AE43</f>
        <v>0</v>
      </c>
      <c r="G43" s="56">
        <f t="shared" si="1"/>
        <v>22</v>
      </c>
      <c r="H43" s="56"/>
      <c r="I43" s="11"/>
      <c r="J43" s="3"/>
      <c r="K43" s="81">
        <v>20</v>
      </c>
      <c r="M43" s="85"/>
    </row>
    <row r="44" spans="2:13" x14ac:dyDescent="0.35">
      <c r="B44" s="24" t="s">
        <v>59</v>
      </c>
      <c r="C44" s="11">
        <v>7</v>
      </c>
      <c r="D44" s="58" t="s">
        <v>131</v>
      </c>
      <c r="E44" s="11">
        <f>+compras!AB43</f>
        <v>0</v>
      </c>
      <c r="F44" s="11">
        <f>+consumo!AE44</f>
        <v>0</v>
      </c>
      <c r="G44" s="56">
        <f t="shared" si="1"/>
        <v>7</v>
      </c>
      <c r="H44" s="56"/>
      <c r="I44" s="11"/>
      <c r="J44" s="3"/>
      <c r="K44" s="81">
        <v>20</v>
      </c>
      <c r="M44" s="85"/>
    </row>
    <row r="45" spans="2:13" x14ac:dyDescent="0.35">
      <c r="B45" s="24" t="s">
        <v>56</v>
      </c>
      <c r="C45" s="11">
        <v>3</v>
      </c>
      <c r="D45" s="58" t="s">
        <v>131</v>
      </c>
      <c r="E45" s="11">
        <f>+compras!AB44</f>
        <v>0</v>
      </c>
      <c r="F45" s="11">
        <f>+consumo!AE45</f>
        <v>0</v>
      </c>
      <c r="G45" s="56">
        <f t="shared" si="1"/>
        <v>3</v>
      </c>
      <c r="H45" s="56"/>
      <c r="I45" s="11"/>
      <c r="J45" s="3"/>
      <c r="K45" s="81">
        <v>20</v>
      </c>
      <c r="M45" s="85"/>
    </row>
    <row r="46" spans="2:13" x14ac:dyDescent="0.35">
      <c r="B46" s="24" t="s">
        <v>57</v>
      </c>
      <c r="C46" s="11">
        <v>2</v>
      </c>
      <c r="D46" s="58" t="s">
        <v>131</v>
      </c>
      <c r="E46" s="11">
        <f>+compras!AB45</f>
        <v>0</v>
      </c>
      <c r="F46" s="11">
        <f>+consumo!AE46</f>
        <v>0</v>
      </c>
      <c r="G46" s="56">
        <f t="shared" si="1"/>
        <v>2</v>
      </c>
      <c r="H46" s="56"/>
      <c r="I46" s="11"/>
      <c r="J46" s="3"/>
      <c r="K46" s="81">
        <v>20</v>
      </c>
      <c r="M46" s="85"/>
    </row>
    <row r="47" spans="2:13" x14ac:dyDescent="0.35">
      <c r="B47" s="24" t="s">
        <v>296</v>
      </c>
      <c r="C47" s="11">
        <v>1</v>
      </c>
      <c r="D47" s="58" t="s">
        <v>131</v>
      </c>
      <c r="E47" s="11">
        <f>+compras!AB46</f>
        <v>0</v>
      </c>
      <c r="F47" s="11">
        <f>+consumo!AE47</f>
        <v>0</v>
      </c>
      <c r="G47" s="56">
        <f t="shared" ref="G47" si="2">(C47+E47)-(F47)</f>
        <v>1</v>
      </c>
      <c r="H47" s="56"/>
      <c r="I47" s="11"/>
      <c r="J47" s="3"/>
      <c r="K47" s="81">
        <v>21</v>
      </c>
      <c r="M47" s="85"/>
    </row>
    <row r="48" spans="2:13" x14ac:dyDescent="0.35">
      <c r="B48" s="24" t="s">
        <v>301</v>
      </c>
      <c r="C48" s="11">
        <v>2</v>
      </c>
      <c r="D48" s="58" t="s">
        <v>131</v>
      </c>
      <c r="E48" s="11">
        <f>+compras!AB47</f>
        <v>0</v>
      </c>
      <c r="F48" s="11">
        <f>+consumo!AE48</f>
        <v>0</v>
      </c>
      <c r="G48" s="56">
        <f t="shared" ref="G48" si="3">(C48+E48)-(F48)</f>
        <v>2</v>
      </c>
      <c r="H48" s="56"/>
      <c r="I48" s="11"/>
      <c r="J48" s="3"/>
      <c r="K48" s="81">
        <v>22</v>
      </c>
      <c r="M48" s="85"/>
    </row>
    <row r="49" spans="2:13" x14ac:dyDescent="0.35">
      <c r="B49" s="93" t="s">
        <v>60</v>
      </c>
      <c r="C49" s="11">
        <v>17</v>
      </c>
      <c r="D49" s="58" t="s">
        <v>131</v>
      </c>
      <c r="E49" s="11">
        <f>+compras!AB46</f>
        <v>0</v>
      </c>
      <c r="F49" s="11">
        <f>+consumo!AE47</f>
        <v>0</v>
      </c>
      <c r="G49" s="56">
        <f t="shared" si="1"/>
        <v>17</v>
      </c>
      <c r="H49" s="56"/>
      <c r="I49" s="11"/>
      <c r="J49" s="3"/>
      <c r="K49" s="81">
        <v>20</v>
      </c>
      <c r="M49" s="85"/>
    </row>
    <row r="50" spans="2:13" x14ac:dyDescent="0.35">
      <c r="B50" s="24" t="s">
        <v>61</v>
      </c>
      <c r="C50" s="11">
        <v>2</v>
      </c>
      <c r="D50" s="58" t="s">
        <v>131</v>
      </c>
      <c r="E50" s="11">
        <f>+compras!AB47</f>
        <v>0</v>
      </c>
      <c r="F50" s="11">
        <f>+consumo!AE48</f>
        <v>0</v>
      </c>
      <c r="G50" s="56">
        <f t="shared" si="1"/>
        <v>2</v>
      </c>
      <c r="H50" s="56"/>
      <c r="I50" s="11"/>
      <c r="J50" s="3"/>
      <c r="K50" s="81">
        <v>20</v>
      </c>
      <c r="M50" s="85"/>
    </row>
    <row r="51" spans="2:13" x14ac:dyDescent="0.35">
      <c r="B51" s="24" t="s">
        <v>62</v>
      </c>
      <c r="C51" s="11">
        <v>3</v>
      </c>
      <c r="D51" s="58" t="s">
        <v>131</v>
      </c>
      <c r="E51" s="11">
        <f>+compras!AB48</f>
        <v>0</v>
      </c>
      <c r="F51" s="11">
        <f>+consumo!AE49</f>
        <v>0</v>
      </c>
      <c r="G51" s="56">
        <f t="shared" si="1"/>
        <v>3</v>
      </c>
      <c r="H51" s="56"/>
      <c r="I51" s="11"/>
      <c r="J51" s="3"/>
      <c r="K51" s="81">
        <v>20</v>
      </c>
      <c r="M51" s="85"/>
    </row>
    <row r="52" spans="2:13" x14ac:dyDescent="0.35">
      <c r="B52" s="24" t="s">
        <v>63</v>
      </c>
      <c r="C52" s="11">
        <v>3</v>
      </c>
      <c r="D52" s="58" t="s">
        <v>131</v>
      </c>
      <c r="E52" s="11">
        <f>+compras!AB49</f>
        <v>0</v>
      </c>
      <c r="F52" s="11">
        <f>+consumo!AE50</f>
        <v>0</v>
      </c>
      <c r="G52" s="56">
        <f t="shared" si="1"/>
        <v>3</v>
      </c>
      <c r="H52" s="56"/>
      <c r="I52" s="11"/>
      <c r="J52" s="3"/>
      <c r="K52" s="81">
        <v>20</v>
      </c>
      <c r="M52" s="85"/>
    </row>
    <row r="53" spans="2:13" x14ac:dyDescent="0.35">
      <c r="B53" s="24" t="s">
        <v>64</v>
      </c>
      <c r="C53" s="11">
        <v>1</v>
      </c>
      <c r="D53" s="58" t="s">
        <v>131</v>
      </c>
      <c r="E53" s="11">
        <f>+compras!AB50</f>
        <v>0</v>
      </c>
      <c r="F53" s="11">
        <f>+consumo!AE51</f>
        <v>0</v>
      </c>
      <c r="G53" s="56">
        <f t="shared" si="1"/>
        <v>1</v>
      </c>
      <c r="H53" s="56"/>
      <c r="I53" s="11"/>
      <c r="J53" s="3"/>
      <c r="K53" s="81">
        <v>20</v>
      </c>
      <c r="M53" s="85"/>
    </row>
    <row r="54" spans="2:13" x14ac:dyDescent="0.35">
      <c r="B54" s="24" t="s">
        <v>65</v>
      </c>
      <c r="C54" s="11">
        <v>5</v>
      </c>
      <c r="D54" s="58" t="s">
        <v>131</v>
      </c>
      <c r="E54" s="11">
        <f>+compras!AB51</f>
        <v>0</v>
      </c>
      <c r="F54" s="11">
        <f>+consumo!AE52</f>
        <v>0</v>
      </c>
      <c r="G54" s="56">
        <f t="shared" si="1"/>
        <v>5</v>
      </c>
      <c r="H54" s="56"/>
      <c r="I54" s="11"/>
      <c r="J54" s="3"/>
      <c r="K54" s="81">
        <v>20</v>
      </c>
      <c r="M54" s="85"/>
    </row>
    <row r="55" spans="2:13" x14ac:dyDescent="0.35">
      <c r="B55" s="24" t="s">
        <v>66</v>
      </c>
      <c r="C55" s="11"/>
      <c r="D55" s="58" t="s">
        <v>131</v>
      </c>
      <c r="E55" s="11">
        <f>+compras!AB52</f>
        <v>0</v>
      </c>
      <c r="F55" s="11">
        <f>+consumo!AE53</f>
        <v>0</v>
      </c>
      <c r="G55" s="56">
        <f t="shared" si="1"/>
        <v>0</v>
      </c>
      <c r="H55" s="56"/>
      <c r="I55" s="11"/>
      <c r="J55" s="3"/>
      <c r="K55" s="81">
        <v>20</v>
      </c>
      <c r="M55" s="85"/>
    </row>
    <row r="56" spans="2:13" x14ac:dyDescent="0.35">
      <c r="B56" s="24" t="s">
        <v>69</v>
      </c>
      <c r="C56" s="11">
        <v>1</v>
      </c>
      <c r="D56" s="58" t="s">
        <v>131</v>
      </c>
      <c r="E56" s="11">
        <f>+compras!AB53</f>
        <v>0</v>
      </c>
      <c r="F56" s="11">
        <f>+consumo!AE54</f>
        <v>0</v>
      </c>
      <c r="G56" s="56">
        <f t="shared" si="1"/>
        <v>1</v>
      </c>
      <c r="H56" s="56"/>
      <c r="I56" s="11"/>
      <c r="J56" s="3"/>
      <c r="K56" s="81">
        <v>20</v>
      </c>
      <c r="M56" s="85"/>
    </row>
    <row r="57" spans="2:13" x14ac:dyDescent="0.35">
      <c r="B57" s="24" t="s">
        <v>67</v>
      </c>
      <c r="C57" s="11">
        <v>6</v>
      </c>
      <c r="D57" s="58" t="s">
        <v>131</v>
      </c>
      <c r="E57" s="11">
        <f>+compras!AB54</f>
        <v>0</v>
      </c>
      <c r="F57" s="11">
        <f>+consumo!AE55</f>
        <v>0</v>
      </c>
      <c r="G57" s="56">
        <f t="shared" si="1"/>
        <v>6</v>
      </c>
      <c r="H57" s="56"/>
      <c r="I57" s="11"/>
      <c r="J57" s="3"/>
      <c r="K57" s="81">
        <v>20</v>
      </c>
      <c r="M57" s="85"/>
    </row>
    <row r="58" spans="2:13" x14ac:dyDescent="0.35">
      <c r="B58" s="24" t="s">
        <v>68</v>
      </c>
      <c r="C58" s="11">
        <v>2</v>
      </c>
      <c r="D58" s="58" t="s">
        <v>131</v>
      </c>
      <c r="E58" s="11">
        <f>+compras!AB55</f>
        <v>0</v>
      </c>
      <c r="F58" s="11">
        <f>+consumo!AE56</f>
        <v>0</v>
      </c>
      <c r="G58" s="56">
        <f t="shared" si="1"/>
        <v>2</v>
      </c>
      <c r="H58" s="56"/>
      <c r="I58" s="11"/>
      <c r="J58" s="3"/>
      <c r="K58" s="81">
        <v>20</v>
      </c>
      <c r="M58" s="85"/>
    </row>
    <row r="59" spans="2:13" x14ac:dyDescent="0.35">
      <c r="B59" s="24" t="s">
        <v>303</v>
      </c>
      <c r="C59" s="11">
        <v>3</v>
      </c>
      <c r="D59" s="58" t="s">
        <v>131</v>
      </c>
      <c r="E59" s="11">
        <f>+compras!AB56</f>
        <v>0</v>
      </c>
      <c r="F59" s="11">
        <f>+consumo!AE57</f>
        <v>0</v>
      </c>
      <c r="G59" s="56">
        <f t="shared" ref="G59" si="4">(C59+E59)-(F59)</f>
        <v>3</v>
      </c>
      <c r="H59" s="56"/>
      <c r="I59" s="11"/>
      <c r="J59" s="3"/>
      <c r="K59" s="81">
        <v>21</v>
      </c>
      <c r="M59" s="85"/>
    </row>
    <row r="60" spans="2:13" x14ac:dyDescent="0.35">
      <c r="B60" s="24" t="s">
        <v>304</v>
      </c>
      <c r="C60" s="11">
        <v>2</v>
      </c>
      <c r="D60" s="58" t="s">
        <v>131</v>
      </c>
      <c r="E60" s="11">
        <f>+compras!AB57</f>
        <v>0</v>
      </c>
      <c r="F60" s="11">
        <f>+consumo!AE58</f>
        <v>0</v>
      </c>
      <c r="G60" s="56">
        <f t="shared" ref="G60" si="5">(C60+E60)-(F60)</f>
        <v>2</v>
      </c>
      <c r="H60" s="56"/>
      <c r="I60" s="11"/>
      <c r="J60" s="3"/>
      <c r="K60" s="81">
        <v>22</v>
      </c>
      <c r="M60" s="85"/>
    </row>
    <row r="61" spans="2:13" x14ac:dyDescent="0.35">
      <c r="B61" s="24" t="s">
        <v>90</v>
      </c>
      <c r="C61" s="11">
        <v>1</v>
      </c>
      <c r="D61" s="58" t="s">
        <v>131</v>
      </c>
      <c r="E61" s="11">
        <f>+compras!AB57</f>
        <v>0</v>
      </c>
      <c r="F61" s="11">
        <f>+consumo!AE57</f>
        <v>0</v>
      </c>
      <c r="G61" s="56">
        <f t="shared" si="1"/>
        <v>1</v>
      </c>
      <c r="H61" s="56"/>
      <c r="I61" s="11"/>
      <c r="J61" s="3"/>
      <c r="K61" s="81">
        <v>20</v>
      </c>
      <c r="M61" s="85"/>
    </row>
    <row r="62" spans="2:13" x14ac:dyDescent="0.35">
      <c r="B62" s="24" t="s">
        <v>91</v>
      </c>
      <c r="C62" s="11">
        <v>16</v>
      </c>
      <c r="D62" s="58" t="s">
        <v>131</v>
      </c>
      <c r="E62" s="11">
        <f>+compras!AB58</f>
        <v>0</v>
      </c>
      <c r="F62" s="11">
        <f>+consumo!AE58</f>
        <v>0</v>
      </c>
      <c r="G62" s="56">
        <f t="shared" si="1"/>
        <v>16</v>
      </c>
      <c r="H62" s="56"/>
      <c r="I62" s="11"/>
      <c r="J62" s="3"/>
      <c r="K62" s="81">
        <v>20</v>
      </c>
      <c r="M62" s="85"/>
    </row>
    <row r="63" spans="2:13" x14ac:dyDescent="0.35">
      <c r="B63" s="24" t="s">
        <v>299</v>
      </c>
      <c r="C63" s="11">
        <v>2</v>
      </c>
      <c r="D63" s="58" t="s">
        <v>131</v>
      </c>
      <c r="E63" s="11">
        <f>+compras!AB59</f>
        <v>0</v>
      </c>
      <c r="F63" s="11">
        <f>+consumo!AE59</f>
        <v>0</v>
      </c>
      <c r="G63" s="56">
        <f t="shared" ref="G63" si="6">(C63+E63)-(F63)</f>
        <v>2</v>
      </c>
      <c r="H63" s="56"/>
      <c r="I63" s="11"/>
      <c r="J63" s="3"/>
      <c r="K63" s="81">
        <v>21</v>
      </c>
      <c r="M63" s="85"/>
    </row>
    <row r="64" spans="2:13" x14ac:dyDescent="0.35">
      <c r="B64" s="24" t="s">
        <v>70</v>
      </c>
      <c r="C64" s="11">
        <v>7</v>
      </c>
      <c r="D64" s="58" t="s">
        <v>131</v>
      </c>
      <c r="E64" s="11">
        <f>+compras!AB59</f>
        <v>0</v>
      </c>
      <c r="F64" s="11">
        <f>+consumo!AE59</f>
        <v>0</v>
      </c>
      <c r="G64" s="56">
        <f t="shared" si="1"/>
        <v>7</v>
      </c>
      <c r="H64" s="56"/>
      <c r="I64" s="11"/>
      <c r="J64" s="3"/>
      <c r="K64" s="81">
        <v>20</v>
      </c>
      <c r="M64" s="85"/>
    </row>
    <row r="65" spans="2:13" x14ac:dyDescent="0.35">
      <c r="B65" s="24" t="s">
        <v>71</v>
      </c>
      <c r="C65" s="11">
        <v>5</v>
      </c>
      <c r="D65" s="58" t="s">
        <v>131</v>
      </c>
      <c r="E65" s="11">
        <f>+compras!AB60</f>
        <v>0</v>
      </c>
      <c r="F65" s="11">
        <f>+consumo!AE60</f>
        <v>0</v>
      </c>
      <c r="G65" s="56">
        <f t="shared" si="1"/>
        <v>5</v>
      </c>
      <c r="H65" s="56"/>
      <c r="I65" s="11"/>
      <c r="J65" s="3"/>
      <c r="K65" s="81">
        <v>20</v>
      </c>
      <c r="M65" s="85"/>
    </row>
    <row r="66" spans="2:13" x14ac:dyDescent="0.35">
      <c r="B66" s="24" t="s">
        <v>75</v>
      </c>
      <c r="C66" s="11">
        <v>2</v>
      </c>
      <c r="D66" s="58" t="s">
        <v>131</v>
      </c>
      <c r="E66" s="11">
        <f>+compras!AB61</f>
        <v>0</v>
      </c>
      <c r="F66" s="11">
        <f>+consumo!AE61</f>
        <v>0</v>
      </c>
      <c r="G66" s="56">
        <f t="shared" si="1"/>
        <v>2</v>
      </c>
      <c r="H66" s="56"/>
      <c r="I66" s="11"/>
      <c r="J66" s="3"/>
      <c r="K66" s="81">
        <v>20</v>
      </c>
      <c r="M66" s="85"/>
    </row>
    <row r="67" spans="2:13" x14ac:dyDescent="0.35">
      <c r="B67" s="24" t="s">
        <v>297</v>
      </c>
      <c r="C67" s="11">
        <v>2</v>
      </c>
      <c r="D67" s="58" t="s">
        <v>131</v>
      </c>
      <c r="E67" s="11">
        <f>+compras!AB62</f>
        <v>0</v>
      </c>
      <c r="F67" s="11">
        <f>+consumo!AE62</f>
        <v>0</v>
      </c>
      <c r="G67" s="56">
        <f t="shared" ref="G67" si="7">(C67+E67)-(F67)</f>
        <v>2</v>
      </c>
      <c r="H67" s="56"/>
      <c r="I67" s="11"/>
      <c r="J67" s="3"/>
      <c r="K67" s="81">
        <v>21</v>
      </c>
      <c r="M67" s="85"/>
    </row>
    <row r="68" spans="2:13" x14ac:dyDescent="0.35">
      <c r="B68" s="24" t="s">
        <v>126</v>
      </c>
      <c r="C68" s="11">
        <v>50</v>
      </c>
      <c r="D68" s="58" t="s">
        <v>131</v>
      </c>
      <c r="E68" s="11">
        <f>+compras!AB62</f>
        <v>0</v>
      </c>
      <c r="F68" s="11">
        <f>+consumo!AE62</f>
        <v>0</v>
      </c>
      <c r="G68" s="56">
        <f t="shared" si="1"/>
        <v>50</v>
      </c>
      <c r="H68" s="56"/>
      <c r="I68" s="11"/>
      <c r="J68" s="3"/>
      <c r="K68" s="81">
        <v>20</v>
      </c>
      <c r="M68" s="85"/>
    </row>
    <row r="69" spans="2:13" x14ac:dyDescent="0.35">
      <c r="B69" s="24" t="s">
        <v>127</v>
      </c>
      <c r="C69" s="11">
        <v>49</v>
      </c>
      <c r="D69" s="58" t="s">
        <v>131</v>
      </c>
      <c r="E69" s="11">
        <f>+compras!AB63</f>
        <v>0</v>
      </c>
      <c r="F69" s="11">
        <f>+consumo!AE63</f>
        <v>0</v>
      </c>
      <c r="G69" s="56">
        <f t="shared" si="1"/>
        <v>49</v>
      </c>
      <c r="H69" s="56"/>
      <c r="I69" s="11"/>
      <c r="J69" s="3"/>
      <c r="K69" s="81">
        <v>20</v>
      </c>
      <c r="M69" s="85"/>
    </row>
    <row r="70" spans="2:13" x14ac:dyDescent="0.35">
      <c r="B70" s="24" t="s">
        <v>302</v>
      </c>
      <c r="C70" s="11">
        <v>5</v>
      </c>
      <c r="D70" s="58" t="s">
        <v>131</v>
      </c>
      <c r="E70" s="11">
        <f>+compras!AB64</f>
        <v>0</v>
      </c>
      <c r="F70" s="11">
        <f>+consumo!AE64</f>
        <v>0</v>
      </c>
      <c r="G70" s="56">
        <f t="shared" ref="G70" si="8">(C70+E70)-(F70)</f>
        <v>5</v>
      </c>
      <c r="H70" s="56"/>
      <c r="I70" s="11"/>
      <c r="J70" s="3"/>
      <c r="K70" s="81">
        <v>21</v>
      </c>
      <c r="M70" s="85"/>
    </row>
    <row r="71" spans="2:13" x14ac:dyDescent="0.35">
      <c r="B71" s="24" t="s">
        <v>305</v>
      </c>
      <c r="C71" s="11">
        <v>4</v>
      </c>
      <c r="D71" s="58" t="s">
        <v>131</v>
      </c>
      <c r="E71" s="11">
        <f>+compras!AB65</f>
        <v>0</v>
      </c>
      <c r="F71" s="11">
        <f>+consumo!AE65</f>
        <v>0</v>
      </c>
      <c r="G71" s="56">
        <f t="shared" ref="G71" si="9">(C71+E71)-(F71)</f>
        <v>4</v>
      </c>
      <c r="H71" s="56"/>
      <c r="I71" s="11"/>
      <c r="J71" s="3"/>
      <c r="K71" s="81">
        <v>22</v>
      </c>
      <c r="M71" s="85"/>
    </row>
    <row r="72" spans="2:13" x14ac:dyDescent="0.35">
      <c r="B72" s="24" t="s">
        <v>123</v>
      </c>
      <c r="C72" s="11">
        <v>2</v>
      </c>
      <c r="D72" s="58" t="s">
        <v>131</v>
      </c>
      <c r="E72" s="11">
        <f>+compras!AB64</f>
        <v>0</v>
      </c>
      <c r="F72" s="11">
        <f>+consumo!AE64</f>
        <v>0</v>
      </c>
      <c r="G72" s="56">
        <f t="shared" si="1"/>
        <v>2</v>
      </c>
      <c r="H72" s="56"/>
      <c r="I72" s="11"/>
      <c r="J72" s="3"/>
      <c r="K72" s="81">
        <v>20</v>
      </c>
      <c r="M72" s="85"/>
    </row>
    <row r="73" spans="2:13" x14ac:dyDescent="0.35">
      <c r="B73" s="24" t="s">
        <v>124</v>
      </c>
      <c r="C73" s="11">
        <v>1</v>
      </c>
      <c r="D73" s="58" t="s">
        <v>131</v>
      </c>
      <c r="E73" s="11">
        <f>+compras!AB65</f>
        <v>0</v>
      </c>
      <c r="F73" s="11">
        <f>+consumo!AE65</f>
        <v>0</v>
      </c>
      <c r="G73" s="56">
        <f t="shared" si="1"/>
        <v>1</v>
      </c>
      <c r="H73" s="56"/>
      <c r="I73" s="11"/>
      <c r="J73" s="3"/>
      <c r="K73" s="81">
        <v>20</v>
      </c>
      <c r="M73" s="85"/>
    </row>
    <row r="74" spans="2:13" x14ac:dyDescent="0.35">
      <c r="B74" s="24" t="s">
        <v>89</v>
      </c>
      <c r="C74" s="11">
        <v>4</v>
      </c>
      <c r="D74" s="58" t="s">
        <v>131</v>
      </c>
      <c r="E74" s="11">
        <f>+compras!AB66</f>
        <v>0</v>
      </c>
      <c r="F74" s="11">
        <f>+consumo!AE66</f>
        <v>0</v>
      </c>
      <c r="G74" s="56">
        <f t="shared" si="1"/>
        <v>4</v>
      </c>
      <c r="H74" s="56"/>
      <c r="I74" s="11"/>
      <c r="J74" s="3"/>
      <c r="K74" s="81">
        <v>20</v>
      </c>
      <c r="M74" s="85"/>
    </row>
    <row r="75" spans="2:13" x14ac:dyDescent="0.35">
      <c r="B75" s="24" t="s">
        <v>92</v>
      </c>
      <c r="C75" s="11">
        <v>5</v>
      </c>
      <c r="D75" s="58" t="s">
        <v>131</v>
      </c>
      <c r="E75" s="11">
        <f>+compras!AB67</f>
        <v>0</v>
      </c>
      <c r="F75" s="11">
        <f>+consumo!AE67</f>
        <v>0</v>
      </c>
      <c r="G75" s="56">
        <f t="shared" si="1"/>
        <v>5</v>
      </c>
      <c r="H75" s="56"/>
      <c r="I75" s="11"/>
      <c r="J75" s="3"/>
      <c r="K75" s="81">
        <v>20</v>
      </c>
      <c r="M75" s="85"/>
    </row>
    <row r="76" spans="2:13" x14ac:dyDescent="0.35">
      <c r="B76" s="24" t="s">
        <v>72</v>
      </c>
      <c r="C76" s="11">
        <v>12</v>
      </c>
      <c r="D76" s="58" t="s">
        <v>131</v>
      </c>
      <c r="E76" s="11">
        <f>+compras!AB68</f>
        <v>0</v>
      </c>
      <c r="F76" s="11">
        <f>+consumo!AE68</f>
        <v>0</v>
      </c>
      <c r="G76" s="56">
        <f t="shared" si="1"/>
        <v>12</v>
      </c>
      <c r="H76" s="56"/>
      <c r="I76" s="11"/>
      <c r="J76" s="3"/>
      <c r="K76" s="81">
        <v>20</v>
      </c>
      <c r="M76" s="85"/>
    </row>
    <row r="77" spans="2:13" x14ac:dyDescent="0.35">
      <c r="B77" s="24" t="s">
        <v>73</v>
      </c>
      <c r="C77" s="11">
        <v>10</v>
      </c>
      <c r="D77" s="58" t="s">
        <v>131</v>
      </c>
      <c r="E77" s="11">
        <f>+compras!AB69</f>
        <v>0</v>
      </c>
      <c r="F77" s="11">
        <f>+consumo!AE69</f>
        <v>0</v>
      </c>
      <c r="G77" s="56">
        <f t="shared" si="1"/>
        <v>10</v>
      </c>
      <c r="H77" s="56"/>
      <c r="I77" s="11"/>
      <c r="J77" s="3"/>
      <c r="K77" s="81">
        <v>20</v>
      </c>
      <c r="M77" s="85"/>
    </row>
    <row r="78" spans="2:13" x14ac:dyDescent="0.35">
      <c r="B78" s="24" t="s">
        <v>74</v>
      </c>
      <c r="C78" s="11">
        <v>14</v>
      </c>
      <c r="D78" s="58" t="s">
        <v>131</v>
      </c>
      <c r="E78" s="11">
        <f>+compras!AB70</f>
        <v>0</v>
      </c>
      <c r="F78" s="11">
        <f>+consumo!AE70</f>
        <v>0</v>
      </c>
      <c r="G78" s="56">
        <f t="shared" ref="G78:G124" si="10">(C78+E78)-(F78)</f>
        <v>14</v>
      </c>
      <c r="H78" s="56"/>
      <c r="I78" s="11"/>
      <c r="J78" s="3"/>
      <c r="K78" s="81">
        <v>20</v>
      </c>
      <c r="M78" s="85"/>
    </row>
    <row r="79" spans="2:13" x14ac:dyDescent="0.35">
      <c r="B79" s="24" t="s">
        <v>76</v>
      </c>
      <c r="C79" s="11">
        <v>5</v>
      </c>
      <c r="D79" s="58" t="s">
        <v>131</v>
      </c>
      <c r="E79" s="11">
        <f>+compras!AB71</f>
        <v>0</v>
      </c>
      <c r="F79" s="11">
        <f>+consumo!AE71</f>
        <v>0</v>
      </c>
      <c r="G79" s="56">
        <f t="shared" si="10"/>
        <v>5</v>
      </c>
      <c r="H79" s="56"/>
      <c r="I79" s="11"/>
      <c r="J79" s="3"/>
      <c r="K79" s="81">
        <v>20</v>
      </c>
      <c r="M79" s="85"/>
    </row>
    <row r="80" spans="2:13" x14ac:dyDescent="0.35">
      <c r="B80" s="24" t="s">
        <v>77</v>
      </c>
      <c r="C80" s="11">
        <v>2</v>
      </c>
      <c r="D80" s="58" t="s">
        <v>131</v>
      </c>
      <c r="E80" s="11">
        <f>+compras!AB72</f>
        <v>0</v>
      </c>
      <c r="F80" s="11">
        <f>+consumo!AE72</f>
        <v>0</v>
      </c>
      <c r="G80" s="56">
        <f t="shared" si="10"/>
        <v>2</v>
      </c>
      <c r="H80" s="56"/>
      <c r="I80" s="11"/>
      <c r="J80" s="3"/>
      <c r="K80" s="81">
        <v>20</v>
      </c>
      <c r="M80" s="85"/>
    </row>
    <row r="81" spans="1:13" x14ac:dyDescent="0.35">
      <c r="A81" t="s">
        <v>108</v>
      </c>
      <c r="B81" s="24" t="s">
        <v>109</v>
      </c>
      <c r="C81" s="11">
        <v>2</v>
      </c>
      <c r="D81" s="58" t="s">
        <v>131</v>
      </c>
      <c r="E81" s="11">
        <f>+compras!AB73</f>
        <v>0</v>
      </c>
      <c r="F81" s="11">
        <f>+consumo!AE73</f>
        <v>0</v>
      </c>
      <c r="G81" s="56">
        <f t="shared" si="10"/>
        <v>2</v>
      </c>
      <c r="H81" s="56"/>
      <c r="I81" s="11"/>
      <c r="J81" s="3"/>
      <c r="K81" s="81">
        <v>20</v>
      </c>
      <c r="M81" s="85"/>
    </row>
    <row r="82" spans="1:13" x14ac:dyDescent="0.35">
      <c r="B82" s="24" t="s">
        <v>110</v>
      </c>
      <c r="C82" s="11">
        <v>2</v>
      </c>
      <c r="D82" s="58" t="s">
        <v>131</v>
      </c>
      <c r="E82" s="11">
        <f>+compras!AB74</f>
        <v>0</v>
      </c>
      <c r="F82" s="11">
        <f>+consumo!AE74</f>
        <v>0</v>
      </c>
      <c r="G82" s="56">
        <f t="shared" si="10"/>
        <v>2</v>
      </c>
      <c r="H82" s="56"/>
      <c r="I82" s="11"/>
      <c r="J82" s="3"/>
      <c r="K82" s="81">
        <v>20</v>
      </c>
      <c r="M82" s="85"/>
    </row>
    <row r="83" spans="1:13" x14ac:dyDescent="0.35">
      <c r="B83" s="24" t="s">
        <v>111</v>
      </c>
      <c r="C83" s="11">
        <v>2</v>
      </c>
      <c r="D83" s="58" t="s">
        <v>131</v>
      </c>
      <c r="E83" s="11">
        <f>+compras!AB75</f>
        <v>0</v>
      </c>
      <c r="F83" s="11">
        <f>+consumo!AE75</f>
        <v>0</v>
      </c>
      <c r="G83" s="56">
        <f t="shared" si="10"/>
        <v>2</v>
      </c>
      <c r="H83" s="56"/>
      <c r="I83" s="11"/>
      <c r="J83" s="3"/>
      <c r="K83" s="81">
        <v>20</v>
      </c>
      <c r="M83" s="85"/>
    </row>
    <row r="84" spans="1:13" x14ac:dyDescent="0.35">
      <c r="B84" s="24" t="s">
        <v>112</v>
      </c>
      <c r="C84" s="11">
        <v>2</v>
      </c>
      <c r="D84" s="58" t="s">
        <v>131</v>
      </c>
      <c r="E84" s="11">
        <f>+compras!AB76</f>
        <v>0</v>
      </c>
      <c r="F84" s="11">
        <f>+consumo!AE76</f>
        <v>0</v>
      </c>
      <c r="G84" s="56">
        <f t="shared" si="10"/>
        <v>2</v>
      </c>
      <c r="H84" s="56"/>
      <c r="I84" s="11"/>
      <c r="J84" s="3"/>
      <c r="K84" s="81">
        <v>20</v>
      </c>
      <c r="M84" s="85"/>
    </row>
    <row r="85" spans="1:13" x14ac:dyDescent="0.35">
      <c r="B85" s="24" t="s">
        <v>113</v>
      </c>
      <c r="C85" s="11">
        <v>2</v>
      </c>
      <c r="D85" s="58" t="s">
        <v>131</v>
      </c>
      <c r="E85" s="11">
        <f>+compras!AB77</f>
        <v>0</v>
      </c>
      <c r="F85" s="11">
        <f>+consumo!AE77</f>
        <v>0</v>
      </c>
      <c r="G85" s="56">
        <f t="shared" si="10"/>
        <v>2</v>
      </c>
      <c r="H85" s="56"/>
      <c r="I85" s="11"/>
      <c r="J85" s="3"/>
      <c r="K85" s="81">
        <v>20</v>
      </c>
      <c r="M85" s="85"/>
    </row>
    <row r="86" spans="1:13" ht="13.75" customHeight="1" x14ac:dyDescent="0.35">
      <c r="B86" s="24" t="s">
        <v>114</v>
      </c>
      <c r="C86" s="11">
        <v>1</v>
      </c>
      <c r="D86" s="58" t="s">
        <v>131</v>
      </c>
      <c r="E86" s="11">
        <f>+compras!AB78</f>
        <v>0</v>
      </c>
      <c r="F86" s="11">
        <f>+consumo!AE78</f>
        <v>0</v>
      </c>
      <c r="G86" s="56">
        <f t="shared" si="10"/>
        <v>1</v>
      </c>
      <c r="H86" s="56"/>
      <c r="I86" s="11"/>
      <c r="J86" s="3"/>
      <c r="K86" s="81">
        <v>20</v>
      </c>
      <c r="M86" s="85"/>
    </row>
    <row r="87" spans="1:13" ht="13.75" customHeight="1" x14ac:dyDescent="0.35">
      <c r="B87" s="24" t="s">
        <v>115</v>
      </c>
      <c r="C87" s="11">
        <v>1</v>
      </c>
      <c r="D87" s="58" t="s">
        <v>131</v>
      </c>
      <c r="E87" s="11">
        <f>+compras!AB79</f>
        <v>0</v>
      </c>
      <c r="F87" s="11">
        <f>+consumo!AE79</f>
        <v>0</v>
      </c>
      <c r="G87" s="56">
        <f t="shared" si="10"/>
        <v>1</v>
      </c>
      <c r="H87" s="56"/>
      <c r="I87" s="11"/>
      <c r="J87" s="3"/>
      <c r="K87" s="81">
        <v>20</v>
      </c>
      <c r="M87" s="85"/>
    </row>
    <row r="88" spans="1:13" ht="13.75" customHeight="1" x14ac:dyDescent="0.35">
      <c r="B88" s="24" t="s">
        <v>116</v>
      </c>
      <c r="C88" s="11">
        <v>400</v>
      </c>
      <c r="D88" s="58" t="s">
        <v>131</v>
      </c>
      <c r="E88" s="11">
        <f>+compras!AB80</f>
        <v>0</v>
      </c>
      <c r="F88" s="11">
        <f>+consumo!AE80</f>
        <v>0</v>
      </c>
      <c r="G88" s="56">
        <f t="shared" si="10"/>
        <v>400</v>
      </c>
      <c r="H88" s="56"/>
      <c r="I88" s="11"/>
      <c r="J88" s="3"/>
      <c r="K88" s="81">
        <v>20</v>
      </c>
      <c r="M88" s="85"/>
    </row>
    <row r="89" spans="1:13" ht="13.75" customHeight="1" x14ac:dyDescent="0.35">
      <c r="B89" s="24" t="s">
        <v>128</v>
      </c>
      <c r="C89" s="11">
        <v>85</v>
      </c>
      <c r="D89" s="58" t="s">
        <v>131</v>
      </c>
      <c r="E89" s="11">
        <f>+compras!AB81</f>
        <v>0</v>
      </c>
      <c r="F89" s="11">
        <f>+consumo!AE81</f>
        <v>0</v>
      </c>
      <c r="G89" s="56">
        <f t="shared" si="10"/>
        <v>85</v>
      </c>
      <c r="H89" s="56"/>
      <c r="I89" s="11"/>
      <c r="J89" s="3"/>
      <c r="K89" s="81">
        <v>20</v>
      </c>
      <c r="M89" s="85"/>
    </row>
    <row r="90" spans="1:13" x14ac:dyDescent="0.35">
      <c r="B90" s="24" t="s">
        <v>78</v>
      </c>
      <c r="C90" s="11">
        <v>20</v>
      </c>
      <c r="D90" s="58" t="s">
        <v>131</v>
      </c>
      <c r="E90" s="11">
        <f>+compras!AB82</f>
        <v>0</v>
      </c>
      <c r="F90" s="11">
        <f>+consumo!AE82</f>
        <v>0</v>
      </c>
      <c r="G90" s="56">
        <f t="shared" si="10"/>
        <v>20</v>
      </c>
      <c r="H90" s="56"/>
      <c r="I90" s="11"/>
      <c r="J90" s="3"/>
      <c r="K90" s="81">
        <v>20</v>
      </c>
      <c r="M90" s="85"/>
    </row>
    <row r="91" spans="1:13" x14ac:dyDescent="0.35">
      <c r="A91" t="s">
        <v>105</v>
      </c>
      <c r="B91" s="24" t="s">
        <v>106</v>
      </c>
      <c r="C91" s="11">
        <v>1500</v>
      </c>
      <c r="D91" s="58" t="s">
        <v>131</v>
      </c>
      <c r="E91" s="11">
        <f>+compras!AB83</f>
        <v>0</v>
      </c>
      <c r="F91" s="11">
        <f>+consumo!AE83</f>
        <v>0</v>
      </c>
      <c r="G91" s="56">
        <f t="shared" si="10"/>
        <v>1500</v>
      </c>
      <c r="H91" s="56"/>
      <c r="I91" s="11"/>
      <c r="J91" s="3"/>
      <c r="K91" s="81">
        <v>20</v>
      </c>
      <c r="M91" s="85"/>
    </row>
    <row r="92" spans="1:13" x14ac:dyDescent="0.35">
      <c r="B92" s="31" t="s">
        <v>79</v>
      </c>
      <c r="C92" s="12">
        <v>100</v>
      </c>
      <c r="D92" s="59" t="s">
        <v>131</v>
      </c>
      <c r="E92" s="12">
        <f>+compras!AB84</f>
        <v>0</v>
      </c>
      <c r="F92" s="12">
        <f>+consumo!AE84</f>
        <v>0</v>
      </c>
      <c r="G92" s="57">
        <f t="shared" si="10"/>
        <v>100</v>
      </c>
      <c r="H92" s="57"/>
      <c r="I92" s="12"/>
      <c r="J92" s="7"/>
      <c r="K92" s="77">
        <v>20</v>
      </c>
      <c r="L92" s="32"/>
      <c r="M92" s="86"/>
    </row>
    <row r="93" spans="1:13" x14ac:dyDescent="0.35">
      <c r="B93" s="24" t="s">
        <v>95</v>
      </c>
      <c r="C93" s="11">
        <v>3</v>
      </c>
      <c r="D93" s="58" t="s">
        <v>131</v>
      </c>
      <c r="E93" s="11">
        <f>+compras!AB85</f>
        <v>0</v>
      </c>
      <c r="F93" s="11">
        <f>+consumo!AE85</f>
        <v>0</v>
      </c>
      <c r="G93" s="56">
        <f t="shared" si="10"/>
        <v>3</v>
      </c>
      <c r="H93" s="56"/>
      <c r="I93" s="11"/>
      <c r="J93" s="3"/>
      <c r="K93" s="81">
        <v>20</v>
      </c>
      <c r="M93" s="85"/>
    </row>
    <row r="94" spans="1:13" x14ac:dyDescent="0.35">
      <c r="B94" s="24" t="s">
        <v>129</v>
      </c>
      <c r="C94" s="11">
        <v>4</v>
      </c>
      <c r="D94" s="58" t="s">
        <v>132</v>
      </c>
      <c r="E94" s="11">
        <f>+compras!AB86</f>
        <v>0</v>
      </c>
      <c r="F94" s="11">
        <f>+consumo!AE86</f>
        <v>0</v>
      </c>
      <c r="G94" s="56">
        <f t="shared" si="10"/>
        <v>4</v>
      </c>
      <c r="H94" s="56"/>
      <c r="I94" s="11"/>
      <c r="J94" s="3"/>
      <c r="K94" s="81">
        <v>20</v>
      </c>
      <c r="M94" s="85"/>
    </row>
    <row r="95" spans="1:13" x14ac:dyDescent="0.35">
      <c r="B95" s="24" t="s">
        <v>130</v>
      </c>
      <c r="C95" s="11">
        <v>7</v>
      </c>
      <c r="D95" s="58" t="s">
        <v>131</v>
      </c>
      <c r="E95" s="11">
        <f>+compras!AB87</f>
        <v>0</v>
      </c>
      <c r="F95" s="11">
        <f>+consumo!AE87</f>
        <v>0</v>
      </c>
      <c r="G95" s="56">
        <f t="shared" si="10"/>
        <v>7</v>
      </c>
      <c r="H95" s="56"/>
      <c r="I95" s="11"/>
      <c r="J95" s="3"/>
      <c r="K95" s="81">
        <v>20</v>
      </c>
      <c r="M95" s="85"/>
    </row>
    <row r="96" spans="1:13" x14ac:dyDescent="0.35">
      <c r="B96" s="24" t="s">
        <v>96</v>
      </c>
      <c r="C96" s="11">
        <v>7</v>
      </c>
      <c r="D96" s="58" t="s">
        <v>131</v>
      </c>
      <c r="E96" s="11">
        <f>+compras!AB88</f>
        <v>0</v>
      </c>
      <c r="F96" s="11">
        <f>+consumo!AE88</f>
        <v>0</v>
      </c>
      <c r="G96" s="56">
        <f t="shared" si="10"/>
        <v>7</v>
      </c>
      <c r="H96" s="56"/>
      <c r="I96" s="11"/>
      <c r="J96" s="3"/>
      <c r="K96" s="81">
        <v>20</v>
      </c>
      <c r="M96" s="85"/>
    </row>
    <row r="97" spans="2:13" x14ac:dyDescent="0.35">
      <c r="B97" s="24" t="s">
        <v>93</v>
      </c>
      <c r="C97" s="11">
        <v>2</v>
      </c>
      <c r="D97" s="58" t="s">
        <v>131</v>
      </c>
      <c r="E97" s="11">
        <f>+compras!AB89</f>
        <v>0</v>
      </c>
      <c r="F97" s="11">
        <f>+consumo!AE89</f>
        <v>0</v>
      </c>
      <c r="G97" s="56">
        <f t="shared" si="10"/>
        <v>2</v>
      </c>
      <c r="H97" s="56"/>
      <c r="I97" s="11"/>
      <c r="J97" s="3"/>
      <c r="K97" s="81">
        <v>20</v>
      </c>
      <c r="M97" s="85"/>
    </row>
    <row r="98" spans="2:13" x14ac:dyDescent="0.35">
      <c r="B98" s="24" t="s">
        <v>94</v>
      </c>
      <c r="C98" s="11">
        <v>5</v>
      </c>
      <c r="D98" s="58" t="s">
        <v>132</v>
      </c>
      <c r="E98" s="11">
        <f>+compras!AB90</f>
        <v>0</v>
      </c>
      <c r="F98" s="11">
        <f>+consumo!AE90</f>
        <v>0</v>
      </c>
      <c r="G98" s="56">
        <f t="shared" si="10"/>
        <v>5</v>
      </c>
      <c r="H98" s="56"/>
      <c r="I98" s="11"/>
      <c r="J98" s="3"/>
      <c r="K98" s="81">
        <v>20</v>
      </c>
      <c r="M98" s="85"/>
    </row>
    <row r="99" spans="2:13" x14ac:dyDescent="0.35">
      <c r="B99" s="31" t="s">
        <v>80</v>
      </c>
      <c r="C99" s="12">
        <v>6</v>
      </c>
      <c r="D99" s="60" t="s">
        <v>133</v>
      </c>
      <c r="E99" s="12">
        <f>+compras!AB92</f>
        <v>0</v>
      </c>
      <c r="F99" s="12">
        <f>+consumo!AE91</f>
        <v>0</v>
      </c>
      <c r="G99" s="57">
        <f t="shared" si="10"/>
        <v>6</v>
      </c>
      <c r="H99" s="57"/>
      <c r="I99" s="12"/>
      <c r="J99" s="7"/>
      <c r="K99" s="77">
        <v>20</v>
      </c>
      <c r="L99" s="32"/>
      <c r="M99" s="86"/>
    </row>
    <row r="100" spans="2:13" x14ac:dyDescent="0.35">
      <c r="B100" s="24" t="s">
        <v>81</v>
      </c>
      <c r="C100" s="34">
        <v>20</v>
      </c>
      <c r="D100" s="58" t="s">
        <v>131</v>
      </c>
      <c r="E100" s="11">
        <f>+compras!AB93</f>
        <v>0</v>
      </c>
      <c r="F100" s="11">
        <f>+consumo!AE92</f>
        <v>0</v>
      </c>
      <c r="G100" s="56">
        <f t="shared" si="10"/>
        <v>20</v>
      </c>
      <c r="H100" s="56"/>
      <c r="I100" s="11"/>
      <c r="J100" s="3"/>
      <c r="K100" s="81">
        <v>20</v>
      </c>
      <c r="M100" s="85"/>
    </row>
    <row r="101" spans="2:13" x14ac:dyDescent="0.35">
      <c r="B101" s="24" t="s">
        <v>82</v>
      </c>
      <c r="C101" s="34">
        <v>7</v>
      </c>
      <c r="D101" s="58" t="s">
        <v>13</v>
      </c>
      <c r="E101" s="11">
        <f>+compras!AB94</f>
        <v>0</v>
      </c>
      <c r="F101" s="11">
        <f>+consumo!AE93</f>
        <v>0</v>
      </c>
      <c r="G101" s="56">
        <f t="shared" si="10"/>
        <v>7</v>
      </c>
      <c r="H101" s="56"/>
      <c r="I101" s="11"/>
      <c r="J101" s="3"/>
      <c r="K101" s="81">
        <v>20</v>
      </c>
      <c r="M101" s="85"/>
    </row>
    <row r="102" spans="2:13" x14ac:dyDescent="0.35">
      <c r="B102" s="24" t="s">
        <v>83</v>
      </c>
      <c r="C102" s="34">
        <v>11.5</v>
      </c>
      <c r="D102" s="58" t="s">
        <v>12</v>
      </c>
      <c r="E102" s="11">
        <f>+compras!AB95</f>
        <v>0</v>
      </c>
      <c r="F102" s="11">
        <f>+consumo!AE94</f>
        <v>0</v>
      </c>
      <c r="G102" s="56">
        <f t="shared" si="10"/>
        <v>11.5</v>
      </c>
      <c r="H102" s="56"/>
      <c r="I102" s="11"/>
      <c r="J102" s="3"/>
      <c r="K102" s="81">
        <v>20</v>
      </c>
      <c r="M102" s="85"/>
    </row>
    <row r="103" spans="2:13" x14ac:dyDescent="0.35">
      <c r="B103" s="24" t="s">
        <v>87</v>
      </c>
      <c r="C103" s="34">
        <v>2.75</v>
      </c>
      <c r="D103" s="58" t="s">
        <v>13</v>
      </c>
      <c r="E103" s="11">
        <f>+compras!AB96</f>
        <v>0</v>
      </c>
      <c r="F103" s="11">
        <f>+consumo!AE95</f>
        <v>0</v>
      </c>
      <c r="G103" s="56">
        <f t="shared" si="10"/>
        <v>2.75</v>
      </c>
      <c r="H103" s="56"/>
      <c r="I103" s="11"/>
      <c r="J103" s="3"/>
      <c r="K103" s="81">
        <v>20</v>
      </c>
      <c r="M103" s="85"/>
    </row>
    <row r="104" spans="2:13" x14ac:dyDescent="0.35">
      <c r="B104" s="24" t="s">
        <v>84</v>
      </c>
      <c r="C104" s="34">
        <v>5.8</v>
      </c>
      <c r="D104" s="58" t="s">
        <v>13</v>
      </c>
      <c r="E104" s="11">
        <f>+compras!AB97</f>
        <v>0</v>
      </c>
      <c r="F104" s="11">
        <f>+consumo!AE96</f>
        <v>0</v>
      </c>
      <c r="G104" s="56">
        <f t="shared" si="10"/>
        <v>5.8</v>
      </c>
      <c r="H104" s="56"/>
      <c r="I104" s="11"/>
      <c r="J104" s="3"/>
      <c r="K104" s="81">
        <v>20</v>
      </c>
      <c r="M104" s="85"/>
    </row>
    <row r="105" spans="2:13" x14ac:dyDescent="0.35">
      <c r="B105" s="24" t="s">
        <v>85</v>
      </c>
      <c r="C105" s="34">
        <v>2.5</v>
      </c>
      <c r="D105" s="58" t="s">
        <v>13</v>
      </c>
      <c r="E105" s="11">
        <f>+compras!AB98</f>
        <v>0</v>
      </c>
      <c r="F105" s="11">
        <f>+consumo!AE97</f>
        <v>0</v>
      </c>
      <c r="G105" s="56">
        <f t="shared" si="10"/>
        <v>2.5</v>
      </c>
      <c r="H105" s="56"/>
      <c r="I105" s="11"/>
      <c r="J105" s="3"/>
      <c r="K105" s="81">
        <v>20</v>
      </c>
      <c r="M105" s="85"/>
    </row>
    <row r="106" spans="2:13" x14ac:dyDescent="0.35">
      <c r="B106" s="24" t="s">
        <v>86</v>
      </c>
      <c r="C106" s="34">
        <v>1.2</v>
      </c>
      <c r="D106" s="58" t="s">
        <v>135</v>
      </c>
      <c r="E106" s="11">
        <f>+compras!AB99</f>
        <v>0</v>
      </c>
      <c r="F106" s="11">
        <f>+consumo!AE98</f>
        <v>0</v>
      </c>
      <c r="G106" s="56">
        <f t="shared" si="10"/>
        <v>1.2</v>
      </c>
      <c r="H106" s="56"/>
      <c r="I106" s="11"/>
      <c r="J106" s="3"/>
      <c r="K106" s="81">
        <v>20</v>
      </c>
      <c r="M106" s="85"/>
    </row>
    <row r="107" spans="2:13" x14ac:dyDescent="0.35">
      <c r="B107" s="24" t="s">
        <v>117</v>
      </c>
      <c r="C107" s="34">
        <v>3</v>
      </c>
      <c r="D107" s="58" t="s">
        <v>131</v>
      </c>
      <c r="E107" s="11">
        <f>+compras!AB100</f>
        <v>0</v>
      </c>
      <c r="F107" s="11">
        <f>+consumo!AE99</f>
        <v>0</v>
      </c>
      <c r="G107" s="56">
        <f t="shared" si="10"/>
        <v>3</v>
      </c>
      <c r="H107" s="56"/>
      <c r="I107" s="11"/>
      <c r="J107" s="3"/>
      <c r="K107" s="81">
        <v>20</v>
      </c>
      <c r="M107" s="85"/>
    </row>
    <row r="108" spans="2:13" x14ac:dyDescent="0.35">
      <c r="B108" s="24" t="s">
        <v>118</v>
      </c>
      <c r="C108" s="34"/>
      <c r="D108" s="58" t="s">
        <v>131</v>
      </c>
      <c r="E108" s="11">
        <f>+compras!AB101</f>
        <v>0</v>
      </c>
      <c r="F108" s="11">
        <f>+consumo!AE100</f>
        <v>0</v>
      </c>
      <c r="G108" s="56">
        <f t="shared" si="10"/>
        <v>0</v>
      </c>
      <c r="H108" s="56"/>
      <c r="I108" s="11"/>
      <c r="J108" s="3"/>
      <c r="K108" s="81">
        <v>20</v>
      </c>
      <c r="M108" s="85"/>
    </row>
    <row r="109" spans="2:13" x14ac:dyDescent="0.35">
      <c r="B109" s="24" t="s">
        <v>119</v>
      </c>
      <c r="C109" s="34">
        <v>2</v>
      </c>
      <c r="D109" s="58" t="s">
        <v>131</v>
      </c>
      <c r="E109" s="11">
        <f>+compras!AB102</f>
        <v>0</v>
      </c>
      <c r="F109" s="11">
        <f>+consumo!AE101</f>
        <v>0</v>
      </c>
      <c r="G109" s="56">
        <f t="shared" si="10"/>
        <v>2</v>
      </c>
      <c r="H109" s="56"/>
      <c r="I109" s="11"/>
      <c r="J109" s="3"/>
      <c r="K109" s="81">
        <v>20</v>
      </c>
      <c r="M109" s="85"/>
    </row>
    <row r="110" spans="2:13" x14ac:dyDescent="0.35">
      <c r="B110" s="24" t="s">
        <v>120</v>
      </c>
      <c r="C110" s="34">
        <v>3</v>
      </c>
      <c r="D110" s="58" t="s">
        <v>131</v>
      </c>
      <c r="E110" s="11">
        <f>+compras!AB103</f>
        <v>0</v>
      </c>
      <c r="F110" s="11">
        <f>+consumo!AE102</f>
        <v>0</v>
      </c>
      <c r="G110" s="56">
        <f t="shared" si="10"/>
        <v>3</v>
      </c>
      <c r="H110" s="56"/>
      <c r="I110" s="11"/>
      <c r="J110" s="3"/>
      <c r="K110" s="81">
        <v>20</v>
      </c>
      <c r="M110" s="85"/>
    </row>
    <row r="111" spans="2:13" x14ac:dyDescent="0.35">
      <c r="B111" s="24" t="s">
        <v>121</v>
      </c>
      <c r="C111" s="34">
        <v>3</v>
      </c>
      <c r="D111" s="58" t="s">
        <v>131</v>
      </c>
      <c r="E111" s="11">
        <f>+compras!AB104</f>
        <v>0</v>
      </c>
      <c r="F111" s="11">
        <f>+consumo!AE103</f>
        <v>0</v>
      </c>
      <c r="G111" s="56">
        <f t="shared" si="10"/>
        <v>3</v>
      </c>
      <c r="H111" s="56"/>
      <c r="I111" s="11"/>
      <c r="J111" s="3"/>
      <c r="K111" s="81">
        <v>20</v>
      </c>
      <c r="M111" s="85"/>
    </row>
    <row r="112" spans="2:13" x14ac:dyDescent="0.35">
      <c r="B112" s="24" t="s">
        <v>300</v>
      </c>
      <c r="C112" s="34">
        <v>1</v>
      </c>
      <c r="D112" s="58" t="s">
        <v>131</v>
      </c>
      <c r="E112" s="11">
        <f>+compras!AB105</f>
        <v>0</v>
      </c>
      <c r="F112" s="11">
        <f>+consumo!AE104</f>
        <v>0</v>
      </c>
      <c r="G112" s="56">
        <f t="shared" ref="G112" si="11">(C112+E112)-(F112)</f>
        <v>1</v>
      </c>
      <c r="H112" s="56"/>
      <c r="I112" s="11"/>
      <c r="J112" s="3"/>
      <c r="K112" s="81">
        <v>21</v>
      </c>
      <c r="M112" s="85"/>
    </row>
    <row r="113" spans="2:13" x14ac:dyDescent="0.35">
      <c r="B113" s="31" t="s">
        <v>88</v>
      </c>
      <c r="C113" s="35">
        <v>2</v>
      </c>
      <c r="D113" s="59" t="s">
        <v>131</v>
      </c>
      <c r="E113" s="12">
        <f>+compras!AB105</f>
        <v>0</v>
      </c>
      <c r="F113" s="12">
        <f>+consumo!AE104</f>
        <v>0</v>
      </c>
      <c r="G113" s="57">
        <f t="shared" si="10"/>
        <v>2</v>
      </c>
      <c r="H113" s="57"/>
      <c r="I113" s="12"/>
      <c r="J113" s="7"/>
      <c r="K113" s="77">
        <v>20</v>
      </c>
      <c r="L113" s="32"/>
      <c r="M113" s="86"/>
    </row>
    <row r="114" spans="2:13" x14ac:dyDescent="0.35">
      <c r="B114" s="24" t="s">
        <v>97</v>
      </c>
      <c r="C114" s="34">
        <v>3</v>
      </c>
      <c r="D114" s="58" t="s">
        <v>131</v>
      </c>
      <c r="E114" s="11">
        <f>+compras!AB106</f>
        <v>0</v>
      </c>
      <c r="F114" s="11">
        <f>+consumo!AE105</f>
        <v>0</v>
      </c>
      <c r="G114" s="56">
        <f t="shared" si="10"/>
        <v>3</v>
      </c>
      <c r="H114" s="56"/>
      <c r="I114" s="11"/>
      <c r="J114" s="3"/>
      <c r="K114" s="81">
        <v>20</v>
      </c>
      <c r="M114" s="85"/>
    </row>
    <row r="115" spans="2:13" x14ac:dyDescent="0.35">
      <c r="B115" s="24" t="s">
        <v>98</v>
      </c>
      <c r="C115" s="34">
        <v>4</v>
      </c>
      <c r="D115" s="58" t="s">
        <v>131</v>
      </c>
      <c r="E115" s="11">
        <f>+compras!AB107</f>
        <v>0</v>
      </c>
      <c r="F115" s="11">
        <f>+consumo!AE106</f>
        <v>0</v>
      </c>
      <c r="G115" s="56">
        <f t="shared" si="10"/>
        <v>4</v>
      </c>
      <c r="H115" s="56"/>
      <c r="I115" s="11"/>
      <c r="J115" s="3"/>
      <c r="K115" s="81">
        <v>20</v>
      </c>
      <c r="M115" s="85"/>
    </row>
    <row r="116" spans="2:13" x14ac:dyDescent="0.35">
      <c r="B116" s="24" t="s">
        <v>99</v>
      </c>
      <c r="C116" s="34">
        <v>3</v>
      </c>
      <c r="D116" s="58" t="s">
        <v>131</v>
      </c>
      <c r="E116" s="11">
        <f>+compras!AB108</f>
        <v>0</v>
      </c>
      <c r="F116" s="11">
        <f>+consumo!AE107</f>
        <v>0</v>
      </c>
      <c r="G116" s="56">
        <f t="shared" si="10"/>
        <v>3</v>
      </c>
      <c r="H116" s="56"/>
      <c r="I116" s="11"/>
      <c r="J116" s="3"/>
      <c r="K116" s="81">
        <v>20</v>
      </c>
      <c r="M116" s="85"/>
    </row>
    <row r="117" spans="2:13" x14ac:dyDescent="0.35">
      <c r="B117" s="24" t="s">
        <v>100</v>
      </c>
      <c r="C117" s="34"/>
      <c r="D117" s="58" t="s">
        <v>131</v>
      </c>
      <c r="E117" s="11">
        <f>+compras!AB109</f>
        <v>0</v>
      </c>
      <c r="F117" s="11">
        <f>+consumo!AE108</f>
        <v>0</v>
      </c>
      <c r="G117" s="56">
        <f t="shared" si="10"/>
        <v>0</v>
      </c>
      <c r="H117" s="56"/>
      <c r="I117" s="11"/>
      <c r="J117" s="3"/>
      <c r="K117" s="81">
        <v>20</v>
      </c>
      <c r="M117" s="85"/>
    </row>
    <row r="118" spans="2:13" x14ac:dyDescent="0.35">
      <c r="B118" s="24" t="s">
        <v>101</v>
      </c>
      <c r="C118" s="34">
        <v>6</v>
      </c>
      <c r="D118" s="58" t="s">
        <v>131</v>
      </c>
      <c r="E118" s="11">
        <f>+compras!AB110</f>
        <v>0</v>
      </c>
      <c r="F118" s="11">
        <f>+consumo!AE109</f>
        <v>0</v>
      </c>
      <c r="G118" s="56">
        <f t="shared" si="10"/>
        <v>6</v>
      </c>
      <c r="H118" s="56"/>
      <c r="I118" s="11"/>
      <c r="J118" s="3"/>
      <c r="K118" s="81">
        <v>20</v>
      </c>
      <c r="M118" s="85"/>
    </row>
    <row r="119" spans="2:13" x14ac:dyDescent="0.35">
      <c r="B119" s="24" t="s">
        <v>102</v>
      </c>
      <c r="C119" s="34">
        <v>4</v>
      </c>
      <c r="D119" s="58" t="s">
        <v>131</v>
      </c>
      <c r="E119" s="11">
        <f>+compras!AB111</f>
        <v>0</v>
      </c>
      <c r="F119" s="11">
        <f>+consumo!AE110</f>
        <v>0</v>
      </c>
      <c r="G119" s="56">
        <f t="shared" si="10"/>
        <v>4</v>
      </c>
      <c r="H119" s="56"/>
      <c r="I119" s="11"/>
      <c r="J119" s="3"/>
      <c r="K119" s="81">
        <v>20</v>
      </c>
      <c r="M119" s="85"/>
    </row>
    <row r="120" spans="2:13" x14ac:dyDescent="0.35">
      <c r="B120" s="24" t="s">
        <v>103</v>
      </c>
      <c r="C120" s="34">
        <v>2</v>
      </c>
      <c r="D120" s="58" t="s">
        <v>131</v>
      </c>
      <c r="E120" s="11">
        <f>+compras!AB112</f>
        <v>0</v>
      </c>
      <c r="F120" s="11">
        <f>+consumo!AE111</f>
        <v>0</v>
      </c>
      <c r="G120" s="56">
        <f t="shared" si="10"/>
        <v>2</v>
      </c>
      <c r="H120" s="56"/>
      <c r="I120" s="11"/>
      <c r="J120" s="3"/>
      <c r="K120" s="81">
        <v>20</v>
      </c>
      <c r="M120" s="85"/>
    </row>
    <row r="121" spans="2:13" x14ac:dyDescent="0.35">
      <c r="B121" s="24" t="s">
        <v>104</v>
      </c>
      <c r="C121" s="34">
        <v>2</v>
      </c>
      <c r="D121" s="58" t="s">
        <v>131</v>
      </c>
      <c r="E121" s="11">
        <f>+compras!AB113</f>
        <v>0</v>
      </c>
      <c r="F121" s="11">
        <f>+consumo!AE112</f>
        <v>0</v>
      </c>
      <c r="G121" s="56">
        <f t="shared" si="10"/>
        <v>2</v>
      </c>
      <c r="H121" s="56"/>
      <c r="I121" s="11"/>
      <c r="J121" s="3"/>
      <c r="K121" s="81">
        <v>20</v>
      </c>
      <c r="M121" s="85"/>
    </row>
    <row r="122" spans="2:13" x14ac:dyDescent="0.35">
      <c r="B122" s="24" t="s">
        <v>107</v>
      </c>
      <c r="C122" s="34">
        <v>1</v>
      </c>
      <c r="D122" s="58" t="s">
        <v>131</v>
      </c>
      <c r="E122" s="11">
        <f>+compras!AB114</f>
        <v>0</v>
      </c>
      <c r="F122" s="11">
        <f>+consumo!AE113</f>
        <v>0</v>
      </c>
      <c r="G122" s="56">
        <f t="shared" si="10"/>
        <v>1</v>
      </c>
      <c r="H122" s="56"/>
      <c r="I122" s="11"/>
      <c r="J122" s="3"/>
      <c r="K122" s="81">
        <v>20</v>
      </c>
      <c r="M122" s="85"/>
    </row>
    <row r="123" spans="2:13" x14ac:dyDescent="0.35">
      <c r="B123" s="24" t="s">
        <v>122</v>
      </c>
      <c r="C123" s="34">
        <v>1</v>
      </c>
      <c r="D123" s="58" t="s">
        <v>131</v>
      </c>
      <c r="E123" s="11">
        <f>+compras!AB115</f>
        <v>0</v>
      </c>
      <c r="F123" s="11">
        <f>+consumo!AE114</f>
        <v>0</v>
      </c>
      <c r="G123" s="56">
        <f t="shared" si="10"/>
        <v>1</v>
      </c>
      <c r="H123" s="56"/>
      <c r="I123" s="11"/>
      <c r="J123" s="3"/>
      <c r="K123" s="81">
        <v>20</v>
      </c>
      <c r="M123" s="85"/>
    </row>
    <row r="124" spans="2:13" ht="15" thickBot="1" x14ac:dyDescent="0.4">
      <c r="B124" s="31" t="s">
        <v>125</v>
      </c>
      <c r="C124" s="35">
        <v>5</v>
      </c>
      <c r="D124" s="59" t="s">
        <v>131</v>
      </c>
      <c r="E124" s="12">
        <f>+compras!AB122</f>
        <v>0</v>
      </c>
      <c r="F124" s="12">
        <f>+consumo!AE115</f>
        <v>0</v>
      </c>
      <c r="G124" s="57">
        <f t="shared" si="10"/>
        <v>5</v>
      </c>
      <c r="H124" s="57"/>
      <c r="I124" s="12"/>
      <c r="J124" s="7"/>
      <c r="K124" s="87">
        <v>20</v>
      </c>
      <c r="L124" s="45"/>
      <c r="M124" s="88"/>
    </row>
    <row r="125" spans="2:13" ht="15" thickBot="1" x14ac:dyDescent="0.4">
      <c r="B125" s="150" t="s">
        <v>298</v>
      </c>
      <c r="C125" s="35">
        <v>2</v>
      </c>
      <c r="D125" s="59" t="s">
        <v>131</v>
      </c>
      <c r="E125" s="12">
        <f>+compras!AB123</f>
        <v>0</v>
      </c>
      <c r="F125" s="12">
        <f>+consumo!AE116</f>
        <v>0</v>
      </c>
      <c r="G125" s="57">
        <f t="shared" ref="G125:G126" si="12">(C125+E125)-(F125)</f>
        <v>2</v>
      </c>
      <c r="H125" s="57"/>
      <c r="I125" s="12"/>
      <c r="J125" s="7"/>
      <c r="K125" s="87">
        <v>21</v>
      </c>
      <c r="L125" s="45"/>
      <c r="M125" s="88"/>
    </row>
    <row r="126" spans="2:13" ht="15" thickBot="1" x14ac:dyDescent="0.4">
      <c r="B126" s="150" t="s">
        <v>291</v>
      </c>
      <c r="C126" s="35">
        <v>110</v>
      </c>
      <c r="D126" s="59" t="s">
        <v>131</v>
      </c>
      <c r="E126" s="12">
        <f>+compras!AB124</f>
        <v>0</v>
      </c>
      <c r="F126" s="12">
        <f>+consumo!AE117</f>
        <v>0</v>
      </c>
      <c r="G126" s="57">
        <f t="shared" si="12"/>
        <v>110</v>
      </c>
      <c r="H126" s="57"/>
      <c r="I126" s="12"/>
      <c r="J126" s="7"/>
      <c r="K126" s="87">
        <v>22</v>
      </c>
      <c r="L126" s="45"/>
      <c r="M126" s="88"/>
    </row>
    <row r="127" spans="2:13" x14ac:dyDescent="0.35">
      <c r="C127" s="34"/>
      <c r="J127" s="22"/>
    </row>
    <row r="128" spans="2:13" x14ac:dyDescent="0.35">
      <c r="C128" s="34"/>
      <c r="J128" s="3"/>
    </row>
    <row r="129" spans="3:10" x14ac:dyDescent="0.35">
      <c r="C129" s="34"/>
      <c r="J129" s="3"/>
    </row>
    <row r="130" spans="3:10" x14ac:dyDescent="0.35">
      <c r="C130" s="34"/>
      <c r="J130" s="22"/>
    </row>
    <row r="131" spans="3:10" x14ac:dyDescent="0.35">
      <c r="C131" s="34"/>
      <c r="J131" s="22"/>
    </row>
    <row r="132" spans="3:10" x14ac:dyDescent="0.35">
      <c r="C132" s="34"/>
      <c r="J132" s="3"/>
    </row>
    <row r="133" spans="3:10" x14ac:dyDescent="0.35">
      <c r="C133" s="34"/>
      <c r="J133" s="3"/>
    </row>
    <row r="134" spans="3:10" x14ac:dyDescent="0.35">
      <c r="C134" s="34"/>
      <c r="J134" s="22"/>
    </row>
    <row r="135" spans="3:10" x14ac:dyDescent="0.35">
      <c r="C135" s="34"/>
      <c r="J135" s="22"/>
    </row>
    <row r="136" spans="3:10" x14ac:dyDescent="0.35">
      <c r="C136" s="34"/>
      <c r="J136" s="3"/>
    </row>
    <row r="137" spans="3:10" x14ac:dyDescent="0.35">
      <c r="C137" s="34"/>
      <c r="J137" s="3"/>
    </row>
    <row r="138" spans="3:10" x14ac:dyDescent="0.35">
      <c r="C138" s="34"/>
      <c r="J138" s="22"/>
    </row>
    <row r="139" spans="3:10" x14ac:dyDescent="0.35">
      <c r="C139" s="34"/>
      <c r="J139" s="22"/>
    </row>
    <row r="140" spans="3:10" x14ac:dyDescent="0.35">
      <c r="C140" s="34"/>
      <c r="J140" s="3"/>
    </row>
    <row r="141" spans="3:10" x14ac:dyDescent="0.35">
      <c r="C141" s="34"/>
      <c r="J141" s="3"/>
    </row>
    <row r="142" spans="3:10" x14ac:dyDescent="0.35">
      <c r="C142" s="34"/>
      <c r="J142" s="22"/>
    </row>
    <row r="143" spans="3:10" x14ac:dyDescent="0.35">
      <c r="C143" s="34"/>
      <c r="J143" s="22"/>
    </row>
    <row r="144" spans="3:10" x14ac:dyDescent="0.35">
      <c r="C144" s="34"/>
      <c r="J144" s="3"/>
    </row>
    <row r="145" spans="3:10" x14ac:dyDescent="0.35">
      <c r="C145" s="34"/>
      <c r="J145" s="3"/>
    </row>
    <row r="146" spans="3:10" x14ac:dyDescent="0.35">
      <c r="C146" s="34"/>
      <c r="J146" s="22"/>
    </row>
    <row r="147" spans="3:10" x14ac:dyDescent="0.35">
      <c r="C147" s="34"/>
      <c r="J147" s="22"/>
    </row>
    <row r="148" spans="3:10" x14ac:dyDescent="0.35">
      <c r="C148" s="34"/>
      <c r="J148" s="3"/>
    </row>
    <row r="149" spans="3:10" x14ac:dyDescent="0.35">
      <c r="C149" s="34"/>
      <c r="J149" s="3"/>
    </row>
    <row r="150" spans="3:10" x14ac:dyDescent="0.35">
      <c r="C150" s="34"/>
      <c r="J150" s="22"/>
    </row>
    <row r="151" spans="3:10" x14ac:dyDescent="0.35">
      <c r="C151" s="34"/>
      <c r="J151" s="22"/>
    </row>
    <row r="152" spans="3:10" x14ac:dyDescent="0.35">
      <c r="C152" s="34"/>
      <c r="J152" s="3"/>
    </row>
    <row r="153" spans="3:10" x14ac:dyDescent="0.35">
      <c r="C153" s="34"/>
      <c r="J153" s="3"/>
    </row>
    <row r="154" spans="3:10" x14ac:dyDescent="0.35">
      <c r="C154" s="34"/>
      <c r="J154" s="22"/>
    </row>
    <row r="155" spans="3:10" x14ac:dyDescent="0.35">
      <c r="C155" s="34"/>
      <c r="J155" s="22"/>
    </row>
    <row r="156" spans="3:10" x14ac:dyDescent="0.35">
      <c r="C156" s="34"/>
      <c r="J156" s="3"/>
    </row>
    <row r="157" spans="3:10" x14ac:dyDescent="0.35">
      <c r="C157" s="34"/>
      <c r="J157" s="3"/>
    </row>
    <row r="158" spans="3:10" x14ac:dyDescent="0.35">
      <c r="C158" s="34"/>
      <c r="J158" s="22"/>
    </row>
    <row r="159" spans="3:10" x14ac:dyDescent="0.35">
      <c r="C159" s="34"/>
      <c r="J159" s="22"/>
    </row>
    <row r="160" spans="3:10" x14ac:dyDescent="0.35">
      <c r="C160" s="34"/>
      <c r="J160" s="3"/>
    </row>
    <row r="161" spans="3:10" x14ac:dyDescent="0.35">
      <c r="C161" s="34"/>
      <c r="J161" s="3"/>
    </row>
    <row r="162" spans="3:10" x14ac:dyDescent="0.35">
      <c r="C162" s="34"/>
      <c r="J162" s="22"/>
    </row>
    <row r="163" spans="3:10" x14ac:dyDescent="0.35">
      <c r="C163" s="34"/>
      <c r="J163" s="22"/>
    </row>
    <row r="164" spans="3:10" x14ac:dyDescent="0.35">
      <c r="C164" s="34"/>
      <c r="J164" s="3"/>
    </row>
    <row r="165" spans="3:10" x14ac:dyDescent="0.35">
      <c r="C165" s="34"/>
      <c r="J165" s="3"/>
    </row>
    <row r="166" spans="3:10" x14ac:dyDescent="0.35">
      <c r="C166" s="34"/>
      <c r="J166" s="22"/>
    </row>
    <row r="167" spans="3:10" x14ac:dyDescent="0.35">
      <c r="C167" s="34"/>
      <c r="J167" s="22"/>
    </row>
    <row r="168" spans="3:10" x14ac:dyDescent="0.35">
      <c r="C168" s="34"/>
      <c r="J168" s="3"/>
    </row>
    <row r="169" spans="3:10" x14ac:dyDescent="0.35">
      <c r="C169" s="34"/>
      <c r="J169" s="3"/>
    </row>
    <row r="170" spans="3:10" x14ac:dyDescent="0.35">
      <c r="C170" s="34"/>
      <c r="J170" s="22"/>
    </row>
    <row r="171" spans="3:10" x14ac:dyDescent="0.35">
      <c r="C171" s="34"/>
      <c r="J171" s="22"/>
    </row>
    <row r="172" spans="3:10" x14ac:dyDescent="0.35">
      <c r="C172" s="34"/>
      <c r="J172" s="3"/>
    </row>
    <row r="173" spans="3:10" x14ac:dyDescent="0.35">
      <c r="C173" s="34"/>
      <c r="J173" s="3"/>
    </row>
    <row r="174" spans="3:10" x14ac:dyDescent="0.35">
      <c r="C174" s="34"/>
      <c r="J174" s="22"/>
    </row>
    <row r="175" spans="3:10" x14ac:dyDescent="0.35">
      <c r="C175" s="34"/>
      <c r="J175" s="22"/>
    </row>
    <row r="176" spans="3:10" x14ac:dyDescent="0.35">
      <c r="C176" s="34"/>
      <c r="J176" s="3"/>
    </row>
    <row r="177" spans="3:10" x14ac:dyDescent="0.35">
      <c r="C177" s="34"/>
      <c r="J177" s="3"/>
    </row>
    <row r="178" spans="3:10" x14ac:dyDescent="0.35">
      <c r="C178" s="34"/>
      <c r="J178" s="22"/>
    </row>
    <row r="179" spans="3:10" x14ac:dyDescent="0.35">
      <c r="C179" s="34"/>
      <c r="J179" s="22"/>
    </row>
    <row r="180" spans="3:10" x14ac:dyDescent="0.35">
      <c r="C180" s="34"/>
      <c r="J180" s="3"/>
    </row>
    <row r="181" spans="3:10" x14ac:dyDescent="0.35">
      <c r="C181" s="34"/>
      <c r="J181" s="3"/>
    </row>
    <row r="182" spans="3:10" x14ac:dyDescent="0.35">
      <c r="C182" s="34"/>
      <c r="J182" s="22"/>
    </row>
    <row r="183" spans="3:10" x14ac:dyDescent="0.35">
      <c r="C183" s="34"/>
      <c r="J183" s="22"/>
    </row>
    <row r="184" spans="3:10" x14ac:dyDescent="0.35">
      <c r="C184" s="34"/>
      <c r="J184" s="3"/>
    </row>
    <row r="185" spans="3:10" x14ac:dyDescent="0.35">
      <c r="C185" s="34"/>
      <c r="J185" s="3"/>
    </row>
    <row r="186" spans="3:10" x14ac:dyDescent="0.35">
      <c r="C186" s="34"/>
      <c r="J186" s="22"/>
    </row>
    <row r="187" spans="3:10" x14ac:dyDescent="0.35">
      <c r="C187" s="34"/>
      <c r="J187" s="22"/>
    </row>
    <row r="188" spans="3:10" x14ac:dyDescent="0.35">
      <c r="C188" s="34"/>
      <c r="J188" s="3"/>
    </row>
    <row r="189" spans="3:10" x14ac:dyDescent="0.35">
      <c r="C189" s="34"/>
      <c r="J189" s="3"/>
    </row>
    <row r="190" spans="3:10" x14ac:dyDescent="0.35">
      <c r="C190" s="34"/>
      <c r="J190" s="22"/>
    </row>
    <row r="191" spans="3:10" x14ac:dyDescent="0.35">
      <c r="C191" s="34"/>
      <c r="J191" s="22"/>
    </row>
    <row r="192" spans="3:10" x14ac:dyDescent="0.35">
      <c r="C192" s="34"/>
      <c r="J192" s="3"/>
    </row>
    <row r="193" spans="3:10" x14ac:dyDescent="0.35">
      <c r="C193" s="34"/>
      <c r="J193" s="3"/>
    </row>
    <row r="194" spans="3:10" x14ac:dyDescent="0.35">
      <c r="C194" s="34"/>
      <c r="J194" s="22"/>
    </row>
    <row r="195" spans="3:10" x14ac:dyDescent="0.35">
      <c r="C195" s="34"/>
      <c r="J195" s="22"/>
    </row>
    <row r="196" spans="3:10" x14ac:dyDescent="0.35">
      <c r="C196" s="34"/>
      <c r="J196" s="3"/>
    </row>
    <row r="197" spans="3:10" x14ac:dyDescent="0.35">
      <c r="C197" s="34"/>
      <c r="J197" s="3"/>
    </row>
    <row r="198" spans="3:10" x14ac:dyDescent="0.35">
      <c r="C198" s="34"/>
      <c r="J198" s="22"/>
    </row>
    <row r="199" spans="3:10" x14ac:dyDescent="0.35">
      <c r="C199" s="34"/>
      <c r="J199" s="22"/>
    </row>
    <row r="200" spans="3:10" x14ac:dyDescent="0.35">
      <c r="C200" s="34"/>
      <c r="J200" s="3"/>
    </row>
    <row r="201" spans="3:10" x14ac:dyDescent="0.35">
      <c r="C201" s="34"/>
      <c r="J201" s="3"/>
    </row>
    <row r="202" spans="3:10" x14ac:dyDescent="0.35">
      <c r="C202" s="34"/>
      <c r="J202" s="22"/>
    </row>
    <row r="203" spans="3:10" x14ac:dyDescent="0.35">
      <c r="C203" s="34"/>
      <c r="J203" s="22"/>
    </row>
    <row r="204" spans="3:10" x14ac:dyDescent="0.35">
      <c r="C204" s="34"/>
      <c r="J204" s="3"/>
    </row>
    <row r="205" spans="3:10" x14ac:dyDescent="0.35">
      <c r="C205" s="34"/>
      <c r="J205" s="3"/>
    </row>
    <row r="206" spans="3:10" x14ac:dyDescent="0.35">
      <c r="C206" s="34"/>
      <c r="J206" s="22"/>
    </row>
    <row r="207" spans="3:10" x14ac:dyDescent="0.35">
      <c r="C207" s="34"/>
      <c r="J207" s="22"/>
    </row>
    <row r="208" spans="3:10" x14ac:dyDescent="0.35">
      <c r="C208" s="34"/>
      <c r="J208" s="3"/>
    </row>
    <row r="209" spans="3:10" x14ac:dyDescent="0.35">
      <c r="C209" s="34"/>
      <c r="J209" s="3"/>
    </row>
    <row r="210" spans="3:10" x14ac:dyDescent="0.35">
      <c r="C210" s="34"/>
      <c r="J210" s="22"/>
    </row>
    <row r="211" spans="3:10" x14ac:dyDescent="0.35">
      <c r="C211" s="34"/>
      <c r="J211" s="22"/>
    </row>
    <row r="212" spans="3:10" x14ac:dyDescent="0.35">
      <c r="C212" s="34"/>
      <c r="J212" s="3"/>
    </row>
    <row r="213" spans="3:10" x14ac:dyDescent="0.35">
      <c r="C213" s="34"/>
      <c r="J213" s="3"/>
    </row>
    <row r="214" spans="3:10" x14ac:dyDescent="0.35">
      <c r="C214" s="34"/>
      <c r="J214" s="22"/>
    </row>
    <row r="215" spans="3:10" x14ac:dyDescent="0.35">
      <c r="C215" s="34"/>
      <c r="J215" s="22"/>
    </row>
    <row r="216" spans="3:10" x14ac:dyDescent="0.35">
      <c r="C216" s="34"/>
      <c r="J216" s="3"/>
    </row>
    <row r="217" spans="3:10" x14ac:dyDescent="0.35">
      <c r="C217" s="34"/>
      <c r="J217" s="3"/>
    </row>
    <row r="218" spans="3:10" x14ac:dyDescent="0.35">
      <c r="C218" s="34"/>
      <c r="J218" s="22"/>
    </row>
    <row r="219" spans="3:10" x14ac:dyDescent="0.35">
      <c r="C219" s="34"/>
      <c r="J219" s="22"/>
    </row>
    <row r="220" spans="3:10" x14ac:dyDescent="0.35">
      <c r="C220" s="34"/>
      <c r="J220" s="3"/>
    </row>
    <row r="221" spans="3:10" x14ac:dyDescent="0.35">
      <c r="C221" s="34"/>
      <c r="J221" s="3"/>
    </row>
    <row r="222" spans="3:10" x14ac:dyDescent="0.35">
      <c r="C222" s="34"/>
      <c r="J222" s="22"/>
    </row>
    <row r="223" spans="3:10" x14ac:dyDescent="0.35">
      <c r="C223" s="34"/>
      <c r="J223" s="22"/>
    </row>
    <row r="224" spans="3:10" x14ac:dyDescent="0.35">
      <c r="C224" s="34"/>
      <c r="J224" s="3"/>
    </row>
    <row r="225" spans="3:10" x14ac:dyDescent="0.35">
      <c r="C225" s="34"/>
      <c r="J225" s="3"/>
    </row>
    <row r="226" spans="3:10" x14ac:dyDescent="0.35">
      <c r="C226" s="34"/>
      <c r="J226" s="22"/>
    </row>
    <row r="227" spans="3:10" x14ac:dyDescent="0.35">
      <c r="C227" s="34"/>
      <c r="J227" s="22"/>
    </row>
    <row r="228" spans="3:10" x14ac:dyDescent="0.35">
      <c r="C228" s="34"/>
      <c r="J228" s="3"/>
    </row>
    <row r="229" spans="3:10" x14ac:dyDescent="0.35">
      <c r="C229" s="34"/>
      <c r="J229" s="3"/>
    </row>
    <row r="230" spans="3:10" x14ac:dyDescent="0.35">
      <c r="C230" s="34"/>
      <c r="J230" s="22"/>
    </row>
    <row r="231" spans="3:10" x14ac:dyDescent="0.35">
      <c r="C231" s="34"/>
      <c r="J231" s="22"/>
    </row>
    <row r="232" spans="3:10" x14ac:dyDescent="0.35">
      <c r="C232" s="34"/>
      <c r="J232" s="3"/>
    </row>
    <row r="233" spans="3:10" x14ac:dyDescent="0.35">
      <c r="C233" s="34"/>
      <c r="J233" s="3"/>
    </row>
    <row r="234" spans="3:10" x14ac:dyDescent="0.35">
      <c r="C234" s="34"/>
      <c r="J234" s="22"/>
    </row>
    <row r="235" spans="3:10" x14ac:dyDescent="0.35">
      <c r="C235" s="34"/>
      <c r="J235" s="22"/>
    </row>
    <row r="236" spans="3:10" x14ac:dyDescent="0.35">
      <c r="C236" s="34"/>
      <c r="J236" s="3"/>
    </row>
    <row r="237" spans="3:10" x14ac:dyDescent="0.35">
      <c r="C237" s="34"/>
      <c r="J237" s="3"/>
    </row>
    <row r="238" spans="3:10" x14ac:dyDescent="0.35">
      <c r="C238" s="34"/>
      <c r="J238" s="22"/>
    </row>
    <row r="239" spans="3:10" x14ac:dyDescent="0.35">
      <c r="C239" s="34"/>
      <c r="J239" s="22"/>
    </row>
    <row r="240" spans="3:10" x14ac:dyDescent="0.35">
      <c r="C240" s="34"/>
      <c r="J240" s="3"/>
    </row>
    <row r="241" spans="3:10" x14ac:dyDescent="0.35">
      <c r="C241" s="34"/>
      <c r="J241" s="3"/>
    </row>
    <row r="242" spans="3:10" x14ac:dyDescent="0.35">
      <c r="C242" s="34"/>
      <c r="J242" s="22"/>
    </row>
    <row r="243" spans="3:10" x14ac:dyDescent="0.35">
      <c r="C243" s="34"/>
      <c r="J243" s="22"/>
    </row>
    <row r="244" spans="3:10" x14ac:dyDescent="0.35">
      <c r="C244" s="34"/>
      <c r="J244" s="3"/>
    </row>
    <row r="245" spans="3:10" x14ac:dyDescent="0.35">
      <c r="C245" s="34"/>
      <c r="J245" s="3"/>
    </row>
    <row r="246" spans="3:10" x14ac:dyDescent="0.35">
      <c r="C246" s="34"/>
      <c r="J246" s="22"/>
    </row>
    <row r="247" spans="3:10" x14ac:dyDescent="0.35">
      <c r="C247" s="34"/>
      <c r="J247" s="22"/>
    </row>
    <row r="248" spans="3:10" x14ac:dyDescent="0.35">
      <c r="C248" s="34"/>
      <c r="J248" s="3"/>
    </row>
    <row r="249" spans="3:10" x14ac:dyDescent="0.35">
      <c r="C249" s="34"/>
      <c r="J249" s="3"/>
    </row>
    <row r="250" spans="3:10" x14ac:dyDescent="0.35">
      <c r="C250" s="34"/>
      <c r="J250" s="22"/>
    </row>
    <row r="251" spans="3:10" x14ac:dyDescent="0.35">
      <c r="C251" s="34"/>
      <c r="J251" s="22"/>
    </row>
    <row r="252" spans="3:10" x14ac:dyDescent="0.35">
      <c r="C252" s="34"/>
      <c r="J252" s="3"/>
    </row>
    <row r="253" spans="3:10" x14ac:dyDescent="0.35">
      <c r="C253" s="34"/>
      <c r="J253" s="3"/>
    </row>
    <row r="254" spans="3:10" x14ac:dyDescent="0.35">
      <c r="C254" s="34"/>
      <c r="J254" s="22"/>
    </row>
    <row r="255" spans="3:10" x14ac:dyDescent="0.35">
      <c r="C255" s="34"/>
      <c r="J255" s="22"/>
    </row>
    <row r="256" spans="3:10" x14ac:dyDescent="0.35">
      <c r="C256" s="34"/>
      <c r="J256" s="3"/>
    </row>
    <row r="257" spans="3:10" x14ac:dyDescent="0.35">
      <c r="C257" s="34"/>
      <c r="J257" s="3"/>
    </row>
    <row r="258" spans="3:10" x14ac:dyDescent="0.35">
      <c r="C258" s="34"/>
      <c r="J258" s="22"/>
    </row>
    <row r="259" spans="3:10" x14ac:dyDescent="0.35">
      <c r="C259" s="34"/>
      <c r="J259" s="22"/>
    </row>
    <row r="260" spans="3:10" x14ac:dyDescent="0.35">
      <c r="C260" s="34"/>
      <c r="J260" s="3"/>
    </row>
    <row r="261" spans="3:10" x14ac:dyDescent="0.35">
      <c r="C261" s="34"/>
      <c r="J261" s="3"/>
    </row>
    <row r="262" spans="3:10" x14ac:dyDescent="0.35">
      <c r="C262" s="34"/>
      <c r="J262" s="22"/>
    </row>
    <row r="263" spans="3:10" x14ac:dyDescent="0.35">
      <c r="C263" s="34"/>
      <c r="J263" s="22"/>
    </row>
    <row r="264" spans="3:10" x14ac:dyDescent="0.35">
      <c r="J264" s="3"/>
    </row>
    <row r="265" spans="3:10" x14ac:dyDescent="0.35">
      <c r="J265" s="3"/>
    </row>
    <row r="266" spans="3:10" x14ac:dyDescent="0.35">
      <c r="J266" s="22"/>
    </row>
    <row r="267" spans="3:10" x14ac:dyDescent="0.35">
      <c r="J267" s="22"/>
    </row>
    <row r="268" spans="3:10" x14ac:dyDescent="0.35">
      <c r="J268" s="3"/>
    </row>
    <row r="269" spans="3:10" x14ac:dyDescent="0.35">
      <c r="J269" s="3"/>
    </row>
    <row r="270" spans="3:10" x14ac:dyDescent="0.35">
      <c r="J270" s="22"/>
    </row>
    <row r="271" spans="3:10" x14ac:dyDescent="0.35">
      <c r="J271" s="22"/>
    </row>
    <row r="272" spans="3:10" x14ac:dyDescent="0.35">
      <c r="J272" s="3"/>
    </row>
    <row r="273" spans="10:10" x14ac:dyDescent="0.35">
      <c r="J273" s="3"/>
    </row>
    <row r="274" spans="10:10" x14ac:dyDescent="0.35">
      <c r="J274" s="22"/>
    </row>
    <row r="275" spans="10:10" x14ac:dyDescent="0.35">
      <c r="J275" s="22"/>
    </row>
    <row r="276" spans="10:10" x14ac:dyDescent="0.35">
      <c r="J276" s="3"/>
    </row>
    <row r="277" spans="10:10" x14ac:dyDescent="0.35">
      <c r="J277" s="3"/>
    </row>
    <row r="278" spans="10:10" x14ac:dyDescent="0.35">
      <c r="J278" s="22"/>
    </row>
    <row r="279" spans="10:10" x14ac:dyDescent="0.35">
      <c r="J279" s="22"/>
    </row>
  </sheetData>
  <mergeCells count="1">
    <mergeCell ref="B1:M3"/>
  </mergeCells>
  <conditionalFormatting sqref="J5:J279">
    <cfRule type="cellIs" dxfId="2" priority="1" operator="lessThan">
      <formula>15</formula>
    </cfRule>
    <cfRule type="cellIs" dxfId="1" priority="3" operator="lessThan">
      <formula>10</formula>
    </cfRule>
  </conditionalFormatting>
  <conditionalFormatting sqref="L5:L29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8300-8BF8-4207-AB8C-CB4816584C56}">
  <dimension ref="A1:AB126"/>
  <sheetViews>
    <sheetView workbookViewId="0">
      <selection activeCell="C3" sqref="C3"/>
    </sheetView>
  </sheetViews>
  <sheetFormatPr baseColWidth="10" defaultRowHeight="14.5" x14ac:dyDescent="0.35"/>
  <cols>
    <col min="1" max="1" width="31.08984375" bestFit="1" customWidth="1"/>
    <col min="2" max="12" width="5.1796875" style="34" customWidth="1"/>
    <col min="13" max="26" width="3.6328125" style="34" customWidth="1"/>
    <col min="27" max="27" width="4.81640625" style="34" bestFit="1" customWidth="1"/>
  </cols>
  <sheetData>
    <row r="1" spans="1:28" x14ac:dyDescent="0.35">
      <c r="B1" s="187" t="s">
        <v>306</v>
      </c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</row>
    <row r="2" spans="1:28" ht="19.75" customHeight="1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185" t="s">
        <v>4</v>
      </c>
    </row>
    <row r="3" spans="1:28" ht="19.75" customHeight="1" thickBot="1" x14ac:dyDescent="0.4">
      <c r="A3" s="39" t="s">
        <v>136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186"/>
    </row>
    <row r="4" spans="1:28" ht="15" thickBot="1" x14ac:dyDescent="0.4">
      <c r="A4" s="41" t="str">
        <f>+matriz!B5</f>
        <v>Sulfato de Potasio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42">
        <f t="shared" ref="AB4:AB35" si="0">SUM(B4:AA4)</f>
        <v>0</v>
      </c>
    </row>
    <row r="5" spans="1:28" ht="15" thickBot="1" x14ac:dyDescent="0.4">
      <c r="A5" s="43" t="str">
        <f>+matriz!B6</f>
        <v>Sulfato Cúprico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42">
        <f t="shared" si="0"/>
        <v>0</v>
      </c>
    </row>
    <row r="6" spans="1:28" ht="15" thickBot="1" x14ac:dyDescent="0.4">
      <c r="A6" s="43" t="str">
        <f>+matriz!B7</f>
        <v>Ácido Sulfurico 98%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42">
        <f t="shared" si="0"/>
        <v>0</v>
      </c>
    </row>
    <row r="7" spans="1:28" ht="15" thickBot="1" x14ac:dyDescent="0.4">
      <c r="A7" s="43" t="str">
        <f>+matriz!B8</f>
        <v>Zinc granular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42">
        <f t="shared" si="0"/>
        <v>0</v>
      </c>
    </row>
    <row r="8" spans="1:28" ht="15" thickBot="1" x14ac:dyDescent="0.4">
      <c r="A8" s="43" t="str">
        <f>+matriz!B9</f>
        <v>Papel libre de Nitrógeno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42">
        <f t="shared" si="0"/>
        <v>0</v>
      </c>
    </row>
    <row r="9" spans="1:28" ht="15" thickBot="1" x14ac:dyDescent="0.4">
      <c r="A9" s="43" t="str">
        <f>+matriz!B10</f>
        <v>Hidroxido de Sodio 0.1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42">
        <f t="shared" si="0"/>
        <v>0</v>
      </c>
    </row>
    <row r="10" spans="1:28" ht="15" thickBot="1" x14ac:dyDescent="0.4">
      <c r="A10" s="43" t="str">
        <f>+matriz!B11</f>
        <v>Acido Clorhidrico 0.1 N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42">
        <f t="shared" si="0"/>
        <v>0</v>
      </c>
    </row>
    <row r="11" spans="1:28" ht="15" thickBot="1" x14ac:dyDescent="0.4">
      <c r="A11" s="43" t="str">
        <f>+matriz!B12</f>
        <v>Acido Clorhidrico ACS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42">
        <f t="shared" si="0"/>
        <v>0</v>
      </c>
    </row>
    <row r="12" spans="1:28" ht="15" thickBot="1" x14ac:dyDescent="0.4">
      <c r="A12" s="44" t="str">
        <f>+matriz!B13</f>
        <v>Hidroxido de Sodio en perlas</v>
      </c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42">
        <f t="shared" si="0"/>
        <v>0</v>
      </c>
    </row>
    <row r="13" spans="1:28" ht="15" thickBot="1" x14ac:dyDescent="0.4">
      <c r="A13" s="41" t="str">
        <f>+matriz!B14</f>
        <v xml:space="preserve">Éter de Petróleo 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42">
        <f t="shared" si="0"/>
        <v>0</v>
      </c>
    </row>
    <row r="14" spans="1:28" ht="15" thickBot="1" x14ac:dyDescent="0.4">
      <c r="A14" s="43" t="str">
        <f>+matriz!B15</f>
        <v>Papel Filtro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42">
        <f t="shared" si="0"/>
        <v>0</v>
      </c>
    </row>
    <row r="15" spans="1:28" ht="15" thickBot="1" x14ac:dyDescent="0.4">
      <c r="A15" s="44" t="str">
        <f>+matriz!B16</f>
        <v>Hidroxido de Sodio 0.05 N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42">
        <f t="shared" si="0"/>
        <v>0</v>
      </c>
    </row>
    <row r="16" spans="1:28" ht="15" thickBot="1" x14ac:dyDescent="0.4">
      <c r="A16" s="41" t="str">
        <f>+matriz!B17</f>
        <v xml:space="preserve">Óxido de Magnesio 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42">
        <f t="shared" si="0"/>
        <v>0</v>
      </c>
    </row>
    <row r="17" spans="1:28" ht="15" thickBot="1" x14ac:dyDescent="0.4">
      <c r="A17" s="44" t="str">
        <f>+matriz!B18</f>
        <v>Ácido Sulfurico 0.1 N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42">
        <f t="shared" si="0"/>
        <v>0</v>
      </c>
    </row>
    <row r="18" spans="1:28" ht="15" thickBot="1" x14ac:dyDescent="0.4">
      <c r="A18" s="41" t="str">
        <f>+matriz!B19</f>
        <v>Ácido Bórico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42">
        <f t="shared" si="0"/>
        <v>0</v>
      </c>
    </row>
    <row r="19" spans="1:28" ht="15" thickBot="1" x14ac:dyDescent="0.4">
      <c r="A19" s="43" t="str">
        <f>+matriz!B20</f>
        <v xml:space="preserve">Rojo de Metilo 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42">
        <f t="shared" si="0"/>
        <v>0</v>
      </c>
    </row>
    <row r="20" spans="1:28" ht="15" thickBot="1" x14ac:dyDescent="0.4">
      <c r="A20" s="43" t="str">
        <f>+matriz!B21</f>
        <v>Alcohol Etílico 96%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42">
        <f t="shared" si="0"/>
        <v>0</v>
      </c>
    </row>
    <row r="21" spans="1:28" ht="15" thickBot="1" x14ac:dyDescent="0.4">
      <c r="A21" s="43" t="str">
        <f>+matriz!B22</f>
        <v>Agua destilada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42">
        <f t="shared" si="0"/>
        <v>0</v>
      </c>
    </row>
    <row r="22" spans="1:28" ht="15" thickBot="1" x14ac:dyDescent="0.4">
      <c r="A22" s="43" t="str">
        <f>+matriz!B23</f>
        <v>Fenolftaleina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42">
        <f t="shared" si="0"/>
        <v>0</v>
      </c>
    </row>
    <row r="23" spans="1:28" ht="15" thickBot="1" x14ac:dyDescent="0.4">
      <c r="A23" s="43" t="str">
        <f>+matriz!B24</f>
        <v>Dicromato de Potasio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42">
        <f t="shared" si="0"/>
        <v>0</v>
      </c>
    </row>
    <row r="24" spans="1:28" ht="15" thickBot="1" x14ac:dyDescent="0.4">
      <c r="A24" s="43" t="str">
        <f>+matriz!B25</f>
        <v>Tiosulfato de Sodio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42">
        <f t="shared" si="0"/>
        <v>0</v>
      </c>
    </row>
    <row r="25" spans="1:28" ht="15" thickBot="1" x14ac:dyDescent="0.4">
      <c r="A25" s="43" t="str">
        <f>+matriz!B26</f>
        <v xml:space="preserve">Desincrustol 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42">
        <f t="shared" si="0"/>
        <v>0</v>
      </c>
    </row>
    <row r="26" spans="1:28" ht="15" thickBot="1" x14ac:dyDescent="0.4">
      <c r="A26" s="43" t="str">
        <f>+matriz!B27</f>
        <v>Silica Gel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42">
        <f t="shared" si="0"/>
        <v>0</v>
      </c>
    </row>
    <row r="27" spans="1:28" ht="15" thickBot="1" x14ac:dyDescent="0.4">
      <c r="A27" s="43" t="str">
        <f>+matriz!B28</f>
        <v>Solución pH 4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42">
        <f t="shared" si="0"/>
        <v>0</v>
      </c>
    </row>
    <row r="28" spans="1:28" ht="15" thickBot="1" x14ac:dyDescent="0.4">
      <c r="A28" s="43" t="str">
        <f>+matriz!B29</f>
        <v>Solución pH 7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42">
        <f t="shared" si="0"/>
        <v>0</v>
      </c>
    </row>
    <row r="29" spans="1:28" ht="15" thickBot="1" x14ac:dyDescent="0.4">
      <c r="A29" s="43" t="str">
        <f>+matriz!B30</f>
        <v>Alcohol etilico abs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42">
        <f t="shared" si="0"/>
        <v>0</v>
      </c>
    </row>
    <row r="30" spans="1:28" ht="15" thickBot="1" x14ac:dyDescent="0.4">
      <c r="A30" s="43" t="str">
        <f>+matriz!B31</f>
        <v xml:space="preserve">Biftalato de Potasio 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6"/>
      <c r="AB30" s="42">
        <f t="shared" si="0"/>
        <v>0</v>
      </c>
    </row>
    <row r="31" spans="1:28" ht="15" thickBot="1" x14ac:dyDescent="0.4">
      <c r="A31" s="43" t="str">
        <f>+matriz!B32</f>
        <v xml:space="preserve">Acido acetico 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6"/>
      <c r="AB31" s="42">
        <f t="shared" si="0"/>
        <v>0</v>
      </c>
    </row>
    <row r="32" spans="1:28" ht="15" thickBot="1" x14ac:dyDescent="0.4">
      <c r="A32" s="43" t="str">
        <f>+matriz!B33</f>
        <v xml:space="preserve">Acetona 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6"/>
      <c r="AB32" s="42">
        <f t="shared" si="0"/>
        <v>0</v>
      </c>
    </row>
    <row r="33" spans="1:28" ht="15" thickBot="1" x14ac:dyDescent="0.4">
      <c r="A33" s="44" t="str">
        <f>+matriz!B34</f>
        <v>Limpia Boro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4"/>
      <c r="AB33" s="42">
        <f t="shared" si="0"/>
        <v>0</v>
      </c>
    </row>
    <row r="34" spans="1:28" ht="15" thickBot="1" x14ac:dyDescent="0.4">
      <c r="A34" s="41" t="str">
        <f>+matriz!B35</f>
        <v>Guante de Nitrilo M</v>
      </c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42">
        <f t="shared" si="0"/>
        <v>0</v>
      </c>
    </row>
    <row r="35" spans="1:28" ht="15" thickBot="1" x14ac:dyDescent="0.4">
      <c r="A35" s="43" t="str">
        <f>+matriz!B36</f>
        <v>Guante de Nitrilo L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42">
        <f t="shared" si="0"/>
        <v>0</v>
      </c>
    </row>
    <row r="36" spans="1:28" ht="15" thickBot="1" x14ac:dyDescent="0.4">
      <c r="A36" s="43" t="str">
        <f>+matriz!B37</f>
        <v>Algodón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42">
        <f t="shared" ref="AB36:AB55" si="1">SUM(B36:AA36)</f>
        <v>0</v>
      </c>
    </row>
    <row r="37" spans="1:28" ht="15" thickBot="1" x14ac:dyDescent="0.4">
      <c r="A37" s="43" t="str">
        <f>+matriz!B38</f>
        <v xml:space="preserve">Perlas de Vidrio 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42">
        <f t="shared" si="1"/>
        <v>0</v>
      </c>
    </row>
    <row r="38" spans="1:28" ht="15" thickBot="1" x14ac:dyDescent="0.4">
      <c r="A38" s="44" t="str">
        <f>+matriz!B39</f>
        <v>Tubo de celulosa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42">
        <f t="shared" si="1"/>
        <v>0</v>
      </c>
    </row>
    <row r="39" spans="1:28" ht="15" thickBot="1" x14ac:dyDescent="0.4">
      <c r="A39" s="41" t="str">
        <f>+matriz!B40</f>
        <v>Matraz bola (grasa)</v>
      </c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42">
        <f t="shared" si="1"/>
        <v>0</v>
      </c>
    </row>
    <row r="40" spans="1:28" ht="15" thickBot="1" x14ac:dyDescent="0.4">
      <c r="A40" s="43" t="str">
        <f>+matriz!B41</f>
        <v>Matraz Erlenmeyer 250 ml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42">
        <f t="shared" si="1"/>
        <v>0</v>
      </c>
    </row>
    <row r="41" spans="1:28" ht="15" thickBot="1" x14ac:dyDescent="0.4">
      <c r="A41" s="43" t="str">
        <f>+matriz!B42</f>
        <v>Matraz Erlenmeyer 300 ml</v>
      </c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42">
        <f t="shared" si="1"/>
        <v>0</v>
      </c>
    </row>
    <row r="42" spans="1:28" ht="15" thickBot="1" x14ac:dyDescent="0.4">
      <c r="A42" s="43" t="str">
        <f>+matriz!B43</f>
        <v>Matraz Erlenmeyer 500 ml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42">
        <f t="shared" si="1"/>
        <v>0</v>
      </c>
    </row>
    <row r="43" spans="1:28" ht="15" thickBot="1" x14ac:dyDescent="0.4">
      <c r="A43" s="43" t="str">
        <f>+matriz!B44</f>
        <v>Matraz Erlenmeyer 1 L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42">
        <f t="shared" si="1"/>
        <v>0</v>
      </c>
    </row>
    <row r="44" spans="1:28" ht="15" thickBot="1" x14ac:dyDescent="0.4">
      <c r="A44" s="43" t="str">
        <f>+matriz!B45</f>
        <v>Matraz Volumetrico 2 L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42">
        <f t="shared" si="1"/>
        <v>0</v>
      </c>
    </row>
    <row r="45" spans="1:28" ht="15" thickBot="1" x14ac:dyDescent="0.4">
      <c r="A45" s="43" t="str">
        <f>+matriz!B46</f>
        <v>Matraz Volumetrico 1 L</v>
      </c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42">
        <f t="shared" si="1"/>
        <v>0</v>
      </c>
    </row>
    <row r="46" spans="1:28" ht="15" thickBot="1" x14ac:dyDescent="0.4">
      <c r="A46" s="43" t="str">
        <f>+matriz!B49</f>
        <v>Matraz Kjeldahl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42">
        <f t="shared" si="1"/>
        <v>0</v>
      </c>
    </row>
    <row r="47" spans="1:28" ht="15" thickBot="1" x14ac:dyDescent="0.4">
      <c r="A47" s="43" t="str">
        <f>+matriz!B50</f>
        <v xml:space="preserve">Probeta Vidrio 500 ml </v>
      </c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42">
        <f t="shared" si="1"/>
        <v>0</v>
      </c>
    </row>
    <row r="48" spans="1:28" ht="15" thickBot="1" x14ac:dyDescent="0.4">
      <c r="A48" s="43" t="str">
        <f>+matriz!B51</f>
        <v>Probeta Vidrio 250 ml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42">
        <f t="shared" si="1"/>
        <v>0</v>
      </c>
    </row>
    <row r="49" spans="1:28" ht="15" thickBot="1" x14ac:dyDescent="0.4">
      <c r="A49" s="43" t="str">
        <f>+matriz!B52</f>
        <v>Probeta Vidrio 100 ml</v>
      </c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42">
        <f t="shared" si="1"/>
        <v>0</v>
      </c>
    </row>
    <row r="50" spans="1:28" ht="15" thickBot="1" x14ac:dyDescent="0.4">
      <c r="A50" s="43" t="str">
        <f>+matriz!B53</f>
        <v>Probeta Vidrio 50 ml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42">
        <f t="shared" si="1"/>
        <v>0</v>
      </c>
    </row>
    <row r="51" spans="1:28" ht="15" thickBot="1" x14ac:dyDescent="0.4">
      <c r="A51" s="43" t="str">
        <f>+matriz!B54</f>
        <v>Probeta Vidrio 25 ml</v>
      </c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42">
        <f t="shared" si="1"/>
        <v>0</v>
      </c>
    </row>
    <row r="52" spans="1:28" ht="15" thickBot="1" x14ac:dyDescent="0.4">
      <c r="A52" s="43" t="str">
        <f>+matriz!B55</f>
        <v>Probeta Plastico 500 ml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42">
        <f t="shared" si="1"/>
        <v>0</v>
      </c>
    </row>
    <row r="53" spans="1:28" ht="15" thickBot="1" x14ac:dyDescent="0.4">
      <c r="A53" s="43" t="str">
        <f>+matriz!B56</f>
        <v>Probeta Plastico 250 ml</v>
      </c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42">
        <f t="shared" si="1"/>
        <v>0</v>
      </c>
    </row>
    <row r="54" spans="1:28" ht="15" thickBot="1" x14ac:dyDescent="0.4">
      <c r="A54" s="43" t="str">
        <f>+matriz!B57</f>
        <v>Probeta Plastico 50 ml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42">
        <f t="shared" si="1"/>
        <v>0</v>
      </c>
    </row>
    <row r="55" spans="1:28" ht="15" thickBot="1" x14ac:dyDescent="0.4">
      <c r="A55" s="43" t="str">
        <f>+matriz!B58</f>
        <v>Probeta Plastico 25 ml</v>
      </c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42">
        <f t="shared" si="1"/>
        <v>0</v>
      </c>
    </row>
    <row r="56" spans="1:28" ht="15" thickBot="1" x14ac:dyDescent="0.4">
      <c r="A56" s="43" t="s">
        <v>76</v>
      </c>
      <c r="B56" s="121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42"/>
    </row>
    <row r="57" spans="1:28" ht="15" thickBot="1" x14ac:dyDescent="0.4">
      <c r="A57" s="43" t="str">
        <f>+matriz!B61</f>
        <v>Pipeta 25 ml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42">
        <f t="shared" ref="AB57:AB90" si="2">SUM(B57:AA57)</f>
        <v>0</v>
      </c>
    </row>
    <row r="58" spans="1:28" ht="15" thickBot="1" x14ac:dyDescent="0.4">
      <c r="A58" s="43" t="str">
        <f>+matriz!B62</f>
        <v>Pipeta 10 ml</v>
      </c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42">
        <f t="shared" si="2"/>
        <v>0</v>
      </c>
    </row>
    <row r="59" spans="1:28" ht="15" thickBot="1" x14ac:dyDescent="0.4">
      <c r="A59" s="43" t="str">
        <f>+matriz!B64</f>
        <v>Vaso precipitado Vidrio 250 ml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42">
        <f t="shared" si="2"/>
        <v>0</v>
      </c>
    </row>
    <row r="60" spans="1:28" ht="15" thickBot="1" x14ac:dyDescent="0.4">
      <c r="A60" s="43" t="str">
        <f>+matriz!B65</f>
        <v>Vaso precipitado Vidrio 100 ml</v>
      </c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42">
        <f t="shared" si="2"/>
        <v>0</v>
      </c>
    </row>
    <row r="61" spans="1:28" ht="15" thickBot="1" x14ac:dyDescent="0.4">
      <c r="A61" s="43" t="str">
        <f>+matriz!B66</f>
        <v>Vaso precipitado plástico 1000 ml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42">
        <f t="shared" si="2"/>
        <v>0</v>
      </c>
    </row>
    <row r="62" spans="1:28" ht="15" thickBot="1" x14ac:dyDescent="0.4">
      <c r="A62" s="43" t="str">
        <f>+matriz!B68</f>
        <v>Tubo ensaye 16x125 mm</v>
      </c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42">
        <f t="shared" si="2"/>
        <v>0</v>
      </c>
    </row>
    <row r="63" spans="1:28" ht="15" thickBot="1" x14ac:dyDescent="0.4">
      <c r="A63" s="43" t="str">
        <f>+matriz!B69</f>
        <v>Tubo ensaye 13x100 mm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42">
        <f t="shared" si="2"/>
        <v>0</v>
      </c>
    </row>
    <row r="64" spans="1:28" ht="15" thickBot="1" x14ac:dyDescent="0.4">
      <c r="A64" s="43" t="str">
        <f>+matriz!B72</f>
        <v>Desecador vidrio</v>
      </c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42">
        <f t="shared" si="2"/>
        <v>0</v>
      </c>
    </row>
    <row r="65" spans="1:28" ht="15" thickBot="1" x14ac:dyDescent="0.4">
      <c r="A65" s="43" t="str">
        <f>+matriz!B73</f>
        <v>Desecador plastico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42">
        <f t="shared" si="2"/>
        <v>0</v>
      </c>
    </row>
    <row r="66" spans="1:28" ht="15" thickBot="1" x14ac:dyDescent="0.4">
      <c r="A66" s="43" t="str">
        <f>+matriz!B74</f>
        <v>Gotero</v>
      </c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42">
        <f t="shared" si="2"/>
        <v>0</v>
      </c>
    </row>
    <row r="67" spans="1:28" ht="15" thickBot="1" x14ac:dyDescent="0.4">
      <c r="A67" s="43" t="str">
        <f>+matriz!B75</f>
        <v xml:space="preserve">Espatula plastica pesaje 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42">
        <f t="shared" si="2"/>
        <v>0</v>
      </c>
    </row>
    <row r="68" spans="1:28" ht="15" thickBot="1" x14ac:dyDescent="0.4">
      <c r="A68" s="43" t="str">
        <f>+matriz!B76</f>
        <v xml:space="preserve">Alargadera Kjeldahl </v>
      </c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42">
        <f t="shared" si="2"/>
        <v>0</v>
      </c>
    </row>
    <row r="69" spans="1:28" ht="15" thickBot="1" x14ac:dyDescent="0.4">
      <c r="A69" s="43" t="str">
        <f>+matriz!B77</f>
        <v>Tubo recolector de eter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42">
        <f t="shared" si="2"/>
        <v>0</v>
      </c>
    </row>
    <row r="70" spans="1:28" ht="15" thickBot="1" x14ac:dyDescent="0.4">
      <c r="A70" s="43" t="str">
        <f>+matriz!B78</f>
        <v>Enfriadores</v>
      </c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42">
        <f t="shared" si="2"/>
        <v>0</v>
      </c>
    </row>
    <row r="71" spans="1:28" ht="15" thickBot="1" x14ac:dyDescent="0.4">
      <c r="A71" s="43" t="str">
        <f>+matriz!B79</f>
        <v>Bureta automática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42">
        <f t="shared" si="2"/>
        <v>0</v>
      </c>
    </row>
    <row r="72" spans="1:28" ht="15" thickBot="1" x14ac:dyDescent="0.4">
      <c r="A72" s="43" t="str">
        <f>+matriz!B80</f>
        <v>Termómetro de bástago</v>
      </c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42">
        <f t="shared" si="2"/>
        <v>0</v>
      </c>
    </row>
    <row r="73" spans="1:28" ht="15" thickBot="1" x14ac:dyDescent="0.4">
      <c r="A73" s="43" t="str">
        <f>+matriz!B81</f>
        <v>Termometro de pistola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42">
        <f t="shared" si="2"/>
        <v>0</v>
      </c>
    </row>
    <row r="74" spans="1:28" ht="15" thickBot="1" x14ac:dyDescent="0.4">
      <c r="A74" s="43" t="str">
        <f>+matriz!B82</f>
        <v xml:space="preserve">Cubeta chica </v>
      </c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42">
        <f t="shared" si="2"/>
        <v>0</v>
      </c>
    </row>
    <row r="75" spans="1:28" ht="15" thickBot="1" x14ac:dyDescent="0.4">
      <c r="A75" s="43" t="str">
        <f>+matriz!B83</f>
        <v>Cubeta grande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42">
        <f t="shared" si="2"/>
        <v>0</v>
      </c>
    </row>
    <row r="76" spans="1:28" ht="15" thickBot="1" x14ac:dyDescent="0.4">
      <c r="A76" s="43" t="str">
        <f>+matriz!B84</f>
        <v>Ictiometro</v>
      </c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42">
        <f t="shared" si="2"/>
        <v>0</v>
      </c>
    </row>
    <row r="77" spans="1:28" ht="15" thickBot="1" x14ac:dyDescent="0.4">
      <c r="A77" s="43" t="str">
        <f>+matriz!B85</f>
        <v>Muestreador harina chico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42">
        <f t="shared" si="2"/>
        <v>0</v>
      </c>
    </row>
    <row r="78" spans="1:28" ht="15" thickBot="1" x14ac:dyDescent="0.4">
      <c r="A78" s="43" t="str">
        <f>+matriz!B86</f>
        <v>Muestreador harina grande</v>
      </c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42">
        <f t="shared" si="2"/>
        <v>0</v>
      </c>
    </row>
    <row r="79" spans="1:28" ht="15" thickBot="1" x14ac:dyDescent="0.4">
      <c r="A79" s="43" t="str">
        <f>+matriz!B87</f>
        <v>Espatula para muestreo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42">
        <f t="shared" si="2"/>
        <v>0</v>
      </c>
    </row>
    <row r="80" spans="1:28" ht="15" thickBot="1" x14ac:dyDescent="0.4">
      <c r="A80" s="43" t="str">
        <f>+matriz!B88</f>
        <v>Botellas de plástico</v>
      </c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42">
        <f t="shared" si="2"/>
        <v>0</v>
      </c>
    </row>
    <row r="81" spans="1:28" ht="15" thickBot="1" x14ac:dyDescent="0.4">
      <c r="A81" s="43" t="str">
        <f>+matriz!B89</f>
        <v>Tubo centrifuga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42">
        <f t="shared" si="2"/>
        <v>0</v>
      </c>
    </row>
    <row r="82" spans="1:28" ht="15" thickBot="1" x14ac:dyDescent="0.4">
      <c r="A82" s="43" t="str">
        <f>+matriz!B90</f>
        <v>Crisoles</v>
      </c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42">
        <f t="shared" si="2"/>
        <v>0</v>
      </c>
    </row>
    <row r="83" spans="1:28" ht="15" thickBot="1" x14ac:dyDescent="0.4">
      <c r="A83" s="43" t="str">
        <f>+matriz!B91</f>
        <v>Pipeta de transferencia 3 ml</v>
      </c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42">
        <f t="shared" si="2"/>
        <v>0</v>
      </c>
    </row>
    <row r="84" spans="1:28" ht="15" thickBot="1" x14ac:dyDescent="0.4">
      <c r="A84" s="44" t="str">
        <f>+matriz!B92</f>
        <v>Charola humedad</v>
      </c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42">
        <f t="shared" si="2"/>
        <v>0</v>
      </c>
    </row>
    <row r="85" spans="1:28" ht="15" thickBot="1" x14ac:dyDescent="0.4">
      <c r="A85" s="41" t="str">
        <f>+matriz!B93</f>
        <v>Mascara gases</v>
      </c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42">
        <f t="shared" si="2"/>
        <v>0</v>
      </c>
    </row>
    <row r="86" spans="1:28" ht="15" thickBot="1" x14ac:dyDescent="0.4">
      <c r="A86" s="43" t="str">
        <f>+matriz!B94</f>
        <v>Guante nitrilo negro</v>
      </c>
      <c r="AB86" s="42">
        <f t="shared" si="2"/>
        <v>0</v>
      </c>
    </row>
    <row r="87" spans="1:28" ht="15" thickBot="1" x14ac:dyDescent="0.4">
      <c r="A87" s="43" t="str">
        <f>+matriz!B95</f>
        <v>Casco de seguridad</v>
      </c>
      <c r="AB87" s="42">
        <f t="shared" si="2"/>
        <v>0</v>
      </c>
    </row>
    <row r="88" spans="1:28" ht="15" thickBot="1" x14ac:dyDescent="0.4">
      <c r="A88" s="43" t="str">
        <f>+matriz!B96</f>
        <v>Lentes seguridad</v>
      </c>
      <c r="AB88" s="42">
        <f t="shared" si="2"/>
        <v>0</v>
      </c>
    </row>
    <row r="89" spans="1:28" ht="15" thickBot="1" x14ac:dyDescent="0.4">
      <c r="A89" s="43" t="str">
        <f>+matriz!B97</f>
        <v>Bata laboratorio</v>
      </c>
      <c r="AB89" s="42">
        <f t="shared" si="2"/>
        <v>0</v>
      </c>
    </row>
    <row r="90" spans="1:28" ht="15" thickBot="1" x14ac:dyDescent="0.4">
      <c r="A90" s="43" t="str">
        <f>+matriz!B98</f>
        <v>Guante alta temperatura</v>
      </c>
      <c r="AB90" s="42">
        <f t="shared" si="2"/>
        <v>0</v>
      </c>
    </row>
    <row r="91" spans="1:28" ht="15" thickBot="1" x14ac:dyDescent="0.4">
      <c r="A91" s="120" t="s">
        <v>191</v>
      </c>
      <c r="AB91" s="42"/>
    </row>
    <row r="92" spans="1:28" ht="15" thickBot="1" x14ac:dyDescent="0.4">
      <c r="A92" s="44" t="str">
        <f>+matriz!B99</f>
        <v>Lavaojos de emergencia</v>
      </c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42">
        <f t="shared" ref="AB92:AB115" si="3">SUM(B92:AA92)</f>
        <v>0</v>
      </c>
    </row>
    <row r="93" spans="1:28" ht="15" thickBot="1" x14ac:dyDescent="0.4">
      <c r="A93" s="41" t="str">
        <f>+matriz!B100</f>
        <v>Fibra negra</v>
      </c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42">
        <f t="shared" si="3"/>
        <v>0</v>
      </c>
    </row>
    <row r="94" spans="1:28" ht="15" thickBot="1" x14ac:dyDescent="0.4">
      <c r="A94" s="43" t="str">
        <f>+matriz!B101</f>
        <v>Jabon manos</v>
      </c>
      <c r="AB94" s="42">
        <f t="shared" si="3"/>
        <v>0</v>
      </c>
    </row>
    <row r="95" spans="1:28" ht="15" thickBot="1" x14ac:dyDescent="0.4">
      <c r="A95" s="43" t="str">
        <f>+matriz!B102</f>
        <v>Jabon polvo</v>
      </c>
      <c r="AB95" s="42">
        <f t="shared" si="3"/>
        <v>0</v>
      </c>
    </row>
    <row r="96" spans="1:28" ht="15" thickBot="1" x14ac:dyDescent="0.4">
      <c r="A96" s="43" t="str">
        <f>+matriz!B103</f>
        <v>Jabon trastes</v>
      </c>
      <c r="AB96" s="42">
        <f t="shared" si="3"/>
        <v>0</v>
      </c>
    </row>
    <row r="97" spans="1:28" ht="15" thickBot="1" x14ac:dyDescent="0.4">
      <c r="A97" s="43" t="str">
        <f>+matriz!B104</f>
        <v>Desengrasante</v>
      </c>
      <c r="AB97" s="42">
        <f t="shared" si="3"/>
        <v>0</v>
      </c>
    </row>
    <row r="98" spans="1:28" ht="15" thickBot="1" x14ac:dyDescent="0.4">
      <c r="A98" s="43" t="str">
        <f>+matriz!B105</f>
        <v>Limpiador liquido multiusos</v>
      </c>
      <c r="AB98" s="42">
        <f t="shared" si="3"/>
        <v>0</v>
      </c>
    </row>
    <row r="99" spans="1:28" ht="15" thickBot="1" x14ac:dyDescent="0.4">
      <c r="A99" s="43" t="str">
        <f>+matriz!B106</f>
        <v>Limpia vidrios</v>
      </c>
      <c r="AB99" s="42">
        <f t="shared" si="3"/>
        <v>0</v>
      </c>
    </row>
    <row r="100" spans="1:28" ht="15" thickBot="1" x14ac:dyDescent="0.4">
      <c r="A100" s="43" t="str">
        <f>+matriz!B107</f>
        <v>Botes de basura chico</v>
      </c>
      <c r="AB100" s="42">
        <f t="shared" si="3"/>
        <v>0</v>
      </c>
    </row>
    <row r="101" spans="1:28" ht="15" thickBot="1" x14ac:dyDescent="0.4">
      <c r="A101" s="43" t="str">
        <f>+matriz!B108</f>
        <v>Bote de basura grande</v>
      </c>
      <c r="AB101" s="42">
        <f t="shared" si="3"/>
        <v>0</v>
      </c>
    </row>
    <row r="102" spans="1:28" ht="15" thickBot="1" x14ac:dyDescent="0.4">
      <c r="A102" s="43" t="str">
        <f>+matriz!B109</f>
        <v>Recogedor</v>
      </c>
      <c r="AB102" s="42">
        <f t="shared" si="3"/>
        <v>0</v>
      </c>
    </row>
    <row r="103" spans="1:28" ht="15" thickBot="1" x14ac:dyDescent="0.4">
      <c r="A103" s="43" t="str">
        <f>+matriz!B110</f>
        <v>Escoba</v>
      </c>
      <c r="AB103" s="42">
        <f t="shared" si="3"/>
        <v>0</v>
      </c>
    </row>
    <row r="104" spans="1:28" ht="15" thickBot="1" x14ac:dyDescent="0.4">
      <c r="A104" s="43" t="str">
        <f>+matriz!B111</f>
        <v>Trapeador</v>
      </c>
      <c r="AB104" s="42">
        <f t="shared" si="3"/>
        <v>0</v>
      </c>
    </row>
    <row r="105" spans="1:28" ht="15" thickBot="1" x14ac:dyDescent="0.4">
      <c r="A105" s="44" t="str">
        <f>+matriz!B113</f>
        <v>Aromatizante</v>
      </c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42">
        <f t="shared" si="3"/>
        <v>0</v>
      </c>
    </row>
    <row r="106" spans="1:28" ht="15" thickBot="1" x14ac:dyDescent="0.4">
      <c r="A106" s="41" t="str">
        <f>+matriz!B114</f>
        <v>Cinta transparente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42">
        <f t="shared" si="3"/>
        <v>0</v>
      </c>
    </row>
    <row r="107" spans="1:28" ht="15" thickBot="1" x14ac:dyDescent="0.4">
      <c r="A107" s="43" t="str">
        <f>+matriz!B115</f>
        <v>Masking</v>
      </c>
      <c r="AB107" s="42">
        <f t="shared" si="3"/>
        <v>0</v>
      </c>
    </row>
    <row r="108" spans="1:28" ht="15" thickBot="1" x14ac:dyDescent="0.4">
      <c r="A108" s="43" t="str">
        <f>+matriz!B116</f>
        <v>Marcador agua</v>
      </c>
      <c r="AB108" s="42">
        <f t="shared" si="3"/>
        <v>0</v>
      </c>
    </row>
    <row r="109" spans="1:28" ht="15" thickBot="1" x14ac:dyDescent="0.4">
      <c r="A109" s="43" t="str">
        <f>+matriz!B117</f>
        <v>Marcador aceite punto grueso</v>
      </c>
      <c r="AB109" s="42">
        <f t="shared" si="3"/>
        <v>0</v>
      </c>
    </row>
    <row r="110" spans="1:28" ht="15" thickBot="1" x14ac:dyDescent="0.4">
      <c r="A110" s="43" t="str">
        <f>+matriz!B118</f>
        <v>Marcador aceite punto fino</v>
      </c>
      <c r="AB110" s="42">
        <f t="shared" si="3"/>
        <v>0</v>
      </c>
    </row>
    <row r="111" spans="1:28" ht="15" thickBot="1" x14ac:dyDescent="0.4">
      <c r="A111" s="43" t="str">
        <f>+matriz!B119</f>
        <v>Plumas</v>
      </c>
      <c r="AB111" s="42">
        <f t="shared" si="3"/>
        <v>0</v>
      </c>
    </row>
    <row r="112" spans="1:28" ht="15" thickBot="1" x14ac:dyDescent="0.4">
      <c r="A112" s="43" t="str">
        <f>+matriz!B120</f>
        <v>Regla</v>
      </c>
      <c r="AB112" s="42">
        <f t="shared" si="3"/>
        <v>0</v>
      </c>
    </row>
    <row r="113" spans="1:28" ht="15" thickBot="1" x14ac:dyDescent="0.4">
      <c r="A113" s="43" t="str">
        <f>+matriz!B121</f>
        <v>Calculadora</v>
      </c>
      <c r="AB113" s="42">
        <f t="shared" si="3"/>
        <v>0</v>
      </c>
    </row>
    <row r="114" spans="1:28" ht="15" thickBot="1" x14ac:dyDescent="0.4">
      <c r="A114" s="43" t="str">
        <f>+matriz!B122</f>
        <v>Tijeras</v>
      </c>
      <c r="AB114" s="42">
        <f t="shared" si="3"/>
        <v>0</v>
      </c>
    </row>
    <row r="115" spans="1:28" ht="15" thickBot="1" x14ac:dyDescent="0.4">
      <c r="A115" s="43" t="str">
        <f>+matriz!B123</f>
        <v xml:space="preserve">Engrapadora </v>
      </c>
      <c r="AB115" s="42">
        <f t="shared" si="3"/>
        <v>0</v>
      </c>
    </row>
    <row r="116" spans="1:28" ht="15" thickBot="1" x14ac:dyDescent="0.4">
      <c r="A116" s="120" t="s">
        <v>189</v>
      </c>
      <c r="AB116" s="42"/>
    </row>
    <row r="117" spans="1:28" ht="15" thickBot="1" x14ac:dyDescent="0.4">
      <c r="A117" s="120" t="s">
        <v>190</v>
      </c>
      <c r="AB117" s="42"/>
    </row>
    <row r="118" spans="1:28" ht="15" thickBot="1" x14ac:dyDescent="0.4">
      <c r="A118" s="120" t="s">
        <v>192</v>
      </c>
      <c r="AB118" s="42"/>
    </row>
    <row r="119" spans="1:28" ht="15" thickBot="1" x14ac:dyDescent="0.4">
      <c r="A119" s="120" t="s">
        <v>193</v>
      </c>
      <c r="AB119" s="42"/>
    </row>
    <row r="120" spans="1:28" ht="15" thickBot="1" x14ac:dyDescent="0.4">
      <c r="A120" s="120" t="s">
        <v>194</v>
      </c>
      <c r="AB120" s="42"/>
    </row>
    <row r="121" spans="1:28" ht="15" thickBot="1" x14ac:dyDescent="0.4">
      <c r="A121" s="120" t="s">
        <v>195</v>
      </c>
      <c r="AB121" s="42"/>
    </row>
    <row r="122" spans="1:28" ht="15" thickBot="1" x14ac:dyDescent="0.4">
      <c r="A122" s="44" t="str">
        <f>+matriz!B124</f>
        <v>Reguladores</v>
      </c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42">
        <f>SUM(B122:AA122)</f>
        <v>0</v>
      </c>
    </row>
    <row r="123" spans="1:28" x14ac:dyDescent="0.35">
      <c r="A123" s="40" t="s">
        <v>188</v>
      </c>
    </row>
    <row r="124" spans="1:28" x14ac:dyDescent="0.35">
      <c r="A124" s="9" t="s">
        <v>196</v>
      </c>
    </row>
    <row r="125" spans="1:28" x14ac:dyDescent="0.35">
      <c r="A125" s="9" t="s">
        <v>197</v>
      </c>
    </row>
    <row r="126" spans="1:28" x14ac:dyDescent="0.35">
      <c r="A126" s="9"/>
    </row>
  </sheetData>
  <mergeCells count="2">
    <mergeCell ref="AB2:AB3"/>
    <mergeCell ref="B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21714-4642-4789-BB37-05798D456CCC}">
  <dimension ref="A2:AI116"/>
  <sheetViews>
    <sheetView topLeftCell="A4" workbookViewId="0">
      <selection activeCell="A19" sqref="A19:A20"/>
    </sheetView>
  </sheetViews>
  <sheetFormatPr baseColWidth="10" defaultRowHeight="14.5" x14ac:dyDescent="0.35"/>
  <cols>
    <col min="1" max="1" width="27" customWidth="1"/>
    <col min="2" max="12" width="6" customWidth="1"/>
    <col min="13" max="14" width="5" customWidth="1"/>
    <col min="15" max="15" width="10.36328125" customWidth="1"/>
    <col min="16" max="30" width="10.36328125" hidden="1" customWidth="1"/>
    <col min="35" max="35" width="16.54296875" customWidth="1"/>
  </cols>
  <sheetData>
    <row r="2" spans="1:31" ht="15" thickBot="1" x14ac:dyDescent="0.4">
      <c r="B2" s="191" t="s">
        <v>306</v>
      </c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</row>
    <row r="3" spans="1:31" x14ac:dyDescent="0.35">
      <c r="A3" s="18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88" t="s">
        <v>4</v>
      </c>
    </row>
    <row r="4" spans="1:31" ht="19.75" customHeight="1" thickBot="1" x14ac:dyDescent="0.4">
      <c r="A4" s="36" t="str">
        <f>+matriz!B4</f>
        <v xml:space="preserve">Reactivo 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89"/>
    </row>
    <row r="5" spans="1:31" ht="15" thickBot="1" x14ac:dyDescent="0.4">
      <c r="A5" s="47" t="str">
        <f>+matriz!B5</f>
        <v>Sulfato de Potasio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48"/>
      <c r="N5" s="48"/>
      <c r="O5" s="49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3">
        <f t="shared" ref="AE5:AE36" si="0">SUM(B5:O5)</f>
        <v>0</v>
      </c>
    </row>
    <row r="6" spans="1:31" ht="15" thickBot="1" x14ac:dyDescent="0.4">
      <c r="A6" s="47" t="str">
        <f>+matriz!B6</f>
        <v>Sulfato Cúprico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1"/>
      <c r="N6" s="11"/>
      <c r="O6" s="50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3">
        <f t="shared" si="0"/>
        <v>0</v>
      </c>
    </row>
    <row r="7" spans="1:31" ht="15" thickBot="1" x14ac:dyDescent="0.4">
      <c r="A7" s="47" t="str">
        <f>+matriz!B7</f>
        <v>Ácido Sulfurico 98%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1"/>
      <c r="N7" s="11"/>
      <c r="O7" s="5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3">
        <f t="shared" si="0"/>
        <v>0</v>
      </c>
    </row>
    <row r="8" spans="1:31" ht="15" thickBot="1" x14ac:dyDescent="0.4">
      <c r="A8" s="47" t="str">
        <f>+matriz!B8</f>
        <v>Zinc granular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1"/>
      <c r="N8" s="11"/>
      <c r="O8" s="50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3">
        <f t="shared" si="0"/>
        <v>0</v>
      </c>
    </row>
    <row r="9" spans="1:31" ht="15" thickBot="1" x14ac:dyDescent="0.4">
      <c r="A9" s="47" t="str">
        <f>+matriz!B9</f>
        <v>Papel libre de Nitrógeno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1"/>
      <c r="N9" s="11"/>
      <c r="O9" s="50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3">
        <f t="shared" si="0"/>
        <v>0</v>
      </c>
    </row>
    <row r="10" spans="1:31" ht="15" thickBot="1" x14ac:dyDescent="0.4">
      <c r="A10" s="47" t="str">
        <f>+matriz!B10</f>
        <v>Hidroxido de Sodio 0.1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1"/>
      <c r="N10" s="11"/>
      <c r="O10" s="50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3">
        <f t="shared" si="0"/>
        <v>0</v>
      </c>
    </row>
    <row r="11" spans="1:31" ht="15" thickBot="1" x14ac:dyDescent="0.4">
      <c r="A11" s="47" t="str">
        <f>+matriz!B11</f>
        <v>Acido Clorhidrico 0.1 N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1"/>
      <c r="N11" s="11"/>
      <c r="O11" s="50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3">
        <f t="shared" si="0"/>
        <v>0</v>
      </c>
    </row>
    <row r="12" spans="1:31" ht="15" thickBot="1" x14ac:dyDescent="0.4">
      <c r="A12" s="47" t="str">
        <f>+matriz!B12</f>
        <v>Acido Clorhidrico ACS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1"/>
      <c r="N12" s="11"/>
      <c r="O12" s="50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3">
        <f t="shared" si="0"/>
        <v>0</v>
      </c>
    </row>
    <row r="13" spans="1:31" ht="15" thickBot="1" x14ac:dyDescent="0.4">
      <c r="A13" s="51" t="str">
        <f>+matriz!B13</f>
        <v>Hidroxido de Sodio en perlas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3"/>
      <c r="N13" s="53"/>
      <c r="O13" s="54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3">
        <f t="shared" si="0"/>
        <v>0</v>
      </c>
    </row>
    <row r="14" spans="1:31" ht="15" thickBot="1" x14ac:dyDescent="0.4">
      <c r="A14" s="47" t="str">
        <f>+matriz!B14</f>
        <v xml:space="preserve">Éter de Petróleo 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48"/>
      <c r="N14" s="48"/>
      <c r="O14" s="49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3">
        <f t="shared" si="0"/>
        <v>0</v>
      </c>
    </row>
    <row r="15" spans="1:31" ht="15" thickBot="1" x14ac:dyDescent="0.4">
      <c r="A15" s="47" t="str">
        <f>+matriz!B15</f>
        <v>Papel Filtro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1"/>
      <c r="N15" s="11"/>
      <c r="O15" s="5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3">
        <f t="shared" si="0"/>
        <v>0</v>
      </c>
    </row>
    <row r="16" spans="1:31" ht="15" thickBot="1" x14ac:dyDescent="0.4">
      <c r="A16" s="51" t="str">
        <f>+matriz!B16</f>
        <v>Hidroxido de Sodio 0.05 N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3"/>
      <c r="N16" s="53"/>
      <c r="O16" s="54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3">
        <f t="shared" si="0"/>
        <v>0</v>
      </c>
    </row>
    <row r="17" spans="1:35" ht="15" thickBot="1" x14ac:dyDescent="0.4">
      <c r="A17" s="47" t="str">
        <f>+matriz!B17</f>
        <v xml:space="preserve">Óxido de Magnesio 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48"/>
      <c r="N17" s="48"/>
      <c r="O17" s="49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3">
        <f t="shared" si="0"/>
        <v>0</v>
      </c>
      <c r="AF17" s="25"/>
      <c r="AG17" s="25"/>
      <c r="AH17" s="25"/>
      <c r="AI17" s="25"/>
    </row>
    <row r="18" spans="1:35" ht="15" thickBot="1" x14ac:dyDescent="0.4">
      <c r="A18" s="47" t="str">
        <f>+matriz!B18</f>
        <v>Ácido Sulfurico 0.1 N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1"/>
      <c r="N18" s="11"/>
      <c r="O18" s="5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3">
        <f t="shared" si="0"/>
        <v>0</v>
      </c>
      <c r="AF18" s="25"/>
      <c r="AG18" s="25"/>
      <c r="AH18" s="25"/>
      <c r="AI18" s="25"/>
    </row>
    <row r="19" spans="1:35" ht="15" thickBot="1" x14ac:dyDescent="0.4">
      <c r="A19" s="47" t="str">
        <f>+matriz!B19</f>
        <v>Ácido Bórico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48"/>
      <c r="N19" s="48"/>
      <c r="O19" s="48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13">
        <f t="shared" si="0"/>
        <v>0</v>
      </c>
      <c r="AF19" s="25"/>
      <c r="AG19" s="25"/>
      <c r="AH19" s="25"/>
      <c r="AI19" s="25"/>
    </row>
    <row r="20" spans="1:35" ht="15" thickBot="1" x14ac:dyDescent="0.4">
      <c r="A20" s="47" t="str">
        <f>+matriz!B20</f>
        <v xml:space="preserve">Rojo de Metilo 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3">
        <f t="shared" si="0"/>
        <v>0</v>
      </c>
    </row>
    <row r="21" spans="1:35" ht="15" thickBot="1" x14ac:dyDescent="0.4">
      <c r="A21" s="47" t="str">
        <f>+matriz!B21</f>
        <v>Alcohol Etílico 96%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3">
        <f t="shared" si="0"/>
        <v>0</v>
      </c>
    </row>
    <row r="22" spans="1:35" ht="15" thickBot="1" x14ac:dyDescent="0.4">
      <c r="A22" s="47" t="str">
        <f>+matriz!B22</f>
        <v>Agua destilada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3">
        <f t="shared" si="0"/>
        <v>0</v>
      </c>
    </row>
    <row r="23" spans="1:35" ht="15" thickBot="1" x14ac:dyDescent="0.4">
      <c r="A23" s="47" t="str">
        <f>+matriz!B23</f>
        <v>Fenolftaleina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3">
        <f t="shared" si="0"/>
        <v>0</v>
      </c>
    </row>
    <row r="24" spans="1:35" ht="15" thickBot="1" x14ac:dyDescent="0.4">
      <c r="A24" s="47" t="str">
        <f>+matriz!B24</f>
        <v>Dicromato de Potasio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3">
        <f t="shared" si="0"/>
        <v>0</v>
      </c>
    </row>
    <row r="25" spans="1:35" ht="15" thickBot="1" x14ac:dyDescent="0.4">
      <c r="A25" s="47" t="str">
        <f>+matriz!B25</f>
        <v>Tiosulfato de Sodio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3">
        <f t="shared" si="0"/>
        <v>0</v>
      </c>
    </row>
    <row r="26" spans="1:35" ht="15" thickBot="1" x14ac:dyDescent="0.4">
      <c r="A26" s="47" t="str">
        <f>+matriz!B26</f>
        <v xml:space="preserve">Desincrustol 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3">
        <f t="shared" si="0"/>
        <v>0</v>
      </c>
    </row>
    <row r="27" spans="1:35" ht="15" thickBot="1" x14ac:dyDescent="0.4">
      <c r="A27" s="47" t="str">
        <f>+matriz!B27</f>
        <v>Silica Gel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3">
        <f t="shared" si="0"/>
        <v>0</v>
      </c>
    </row>
    <row r="28" spans="1:35" ht="15" thickBot="1" x14ac:dyDescent="0.4">
      <c r="A28" s="47" t="str">
        <f>+matriz!B28</f>
        <v>Solución pH 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3">
        <f t="shared" si="0"/>
        <v>0</v>
      </c>
    </row>
    <row r="29" spans="1:35" ht="15" thickBot="1" x14ac:dyDescent="0.4">
      <c r="A29" s="47" t="str">
        <f>+matriz!B29</f>
        <v>Solución pH 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3">
        <f t="shared" si="0"/>
        <v>0</v>
      </c>
    </row>
    <row r="30" spans="1:35" ht="15" thickBot="1" x14ac:dyDescent="0.4">
      <c r="A30" s="47" t="str">
        <f>+matriz!B30</f>
        <v>Alcohol etilico abs</v>
      </c>
      <c r="M30" s="11"/>
      <c r="N30" s="11"/>
      <c r="O30" s="1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3">
        <f t="shared" si="0"/>
        <v>0</v>
      </c>
    </row>
    <row r="31" spans="1:35" ht="15" thickBot="1" x14ac:dyDescent="0.4">
      <c r="A31" s="47" t="str">
        <f>+matriz!B31</f>
        <v xml:space="preserve">Biftalato de Potasio </v>
      </c>
      <c r="AE31" s="13">
        <f t="shared" si="0"/>
        <v>0</v>
      </c>
    </row>
    <row r="32" spans="1:35" ht="15" thickBot="1" x14ac:dyDescent="0.4">
      <c r="A32" s="47" t="str">
        <f>+matriz!B32</f>
        <v xml:space="preserve">Acido acetico </v>
      </c>
      <c r="AE32" s="13">
        <f t="shared" si="0"/>
        <v>0</v>
      </c>
    </row>
    <row r="33" spans="1:31" ht="15" thickBot="1" x14ac:dyDescent="0.4">
      <c r="A33" s="47" t="str">
        <f>+matriz!B33</f>
        <v xml:space="preserve">Acetona </v>
      </c>
      <c r="AE33" s="13">
        <f t="shared" si="0"/>
        <v>0</v>
      </c>
    </row>
    <row r="34" spans="1:31" ht="15" thickBot="1" x14ac:dyDescent="0.4">
      <c r="A34" s="51" t="str">
        <f>+matriz!B34</f>
        <v>Limpia Boro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13">
        <f t="shared" si="0"/>
        <v>0</v>
      </c>
    </row>
    <row r="35" spans="1:31" ht="15" thickBot="1" x14ac:dyDescent="0.4">
      <c r="A35" s="46" t="str">
        <f>+matriz!B35</f>
        <v>Guante de Nitrilo M</v>
      </c>
      <c r="AE35" s="13">
        <f t="shared" si="0"/>
        <v>0</v>
      </c>
    </row>
    <row r="36" spans="1:31" ht="15" thickBot="1" x14ac:dyDescent="0.4">
      <c r="A36" s="37" t="str">
        <f>+matriz!B36</f>
        <v>Guante de Nitrilo L</v>
      </c>
      <c r="AE36" s="13">
        <f t="shared" si="0"/>
        <v>0</v>
      </c>
    </row>
    <row r="37" spans="1:31" ht="15" thickBot="1" x14ac:dyDescent="0.4">
      <c r="A37" s="37" t="str">
        <f>+matriz!B37</f>
        <v>Algodón</v>
      </c>
      <c r="AE37" s="13">
        <f t="shared" ref="AE37:AE68" si="1">SUM(B37:O37)</f>
        <v>0</v>
      </c>
    </row>
    <row r="38" spans="1:31" ht="15" thickBot="1" x14ac:dyDescent="0.4">
      <c r="A38" s="37" t="str">
        <f>+matriz!B38</f>
        <v xml:space="preserve">Perlas de Vidrio </v>
      </c>
      <c r="AE38" s="13">
        <f t="shared" si="1"/>
        <v>0</v>
      </c>
    </row>
    <row r="39" spans="1:31" ht="15" thickBot="1" x14ac:dyDescent="0.4">
      <c r="A39" s="37" t="str">
        <f>+matriz!B39</f>
        <v>Tubo de celulosa</v>
      </c>
      <c r="AE39" s="13">
        <f t="shared" si="1"/>
        <v>0</v>
      </c>
    </row>
    <row r="40" spans="1:31" ht="15" thickBot="1" x14ac:dyDescent="0.4">
      <c r="A40" s="37" t="str">
        <f>+matriz!B40</f>
        <v>Matraz bola (grasa)</v>
      </c>
      <c r="AE40" s="13">
        <f t="shared" si="1"/>
        <v>0</v>
      </c>
    </row>
    <row r="41" spans="1:31" ht="15" thickBot="1" x14ac:dyDescent="0.4">
      <c r="A41" s="37" t="str">
        <f>+matriz!B41</f>
        <v>Matraz Erlenmeyer 250 ml</v>
      </c>
      <c r="AE41" s="13">
        <f t="shared" si="1"/>
        <v>0</v>
      </c>
    </row>
    <row r="42" spans="1:31" ht="15" thickBot="1" x14ac:dyDescent="0.4">
      <c r="A42" s="37" t="str">
        <f>+matriz!B42</f>
        <v>Matraz Erlenmeyer 300 ml</v>
      </c>
      <c r="AE42" s="13">
        <f t="shared" si="1"/>
        <v>0</v>
      </c>
    </row>
    <row r="43" spans="1:31" ht="15" thickBot="1" x14ac:dyDescent="0.4">
      <c r="A43" s="37" t="str">
        <f>+matriz!B43</f>
        <v>Matraz Erlenmeyer 500 ml</v>
      </c>
      <c r="AE43" s="13">
        <f t="shared" si="1"/>
        <v>0</v>
      </c>
    </row>
    <row r="44" spans="1:31" ht="15" thickBot="1" x14ac:dyDescent="0.4">
      <c r="A44" s="37" t="str">
        <f>+matriz!B44</f>
        <v>Matraz Erlenmeyer 1 L</v>
      </c>
      <c r="AE44" s="13">
        <f t="shared" si="1"/>
        <v>0</v>
      </c>
    </row>
    <row r="45" spans="1:31" ht="15" thickBot="1" x14ac:dyDescent="0.4">
      <c r="A45" s="37" t="str">
        <f>+matriz!B45</f>
        <v>Matraz Volumetrico 2 L</v>
      </c>
      <c r="AE45" s="13">
        <f t="shared" si="1"/>
        <v>0</v>
      </c>
    </row>
    <row r="46" spans="1:31" ht="15" thickBot="1" x14ac:dyDescent="0.4">
      <c r="A46" s="37" t="str">
        <f>+matriz!B46</f>
        <v>Matraz Volumetrico 1 L</v>
      </c>
      <c r="AE46" s="13">
        <f t="shared" si="1"/>
        <v>0</v>
      </c>
    </row>
    <row r="47" spans="1:31" ht="15" thickBot="1" x14ac:dyDescent="0.4">
      <c r="A47" s="37" t="str">
        <f>+matriz!B49</f>
        <v>Matraz Kjeldahl</v>
      </c>
      <c r="AE47" s="13">
        <f t="shared" si="1"/>
        <v>0</v>
      </c>
    </row>
    <row r="48" spans="1:31" ht="15" thickBot="1" x14ac:dyDescent="0.4">
      <c r="A48" s="37" t="str">
        <f>+matriz!B50</f>
        <v xml:space="preserve">Probeta Vidrio 500 ml </v>
      </c>
      <c r="AE48" s="13">
        <f t="shared" si="1"/>
        <v>0</v>
      </c>
    </row>
    <row r="49" spans="1:31" ht="15" thickBot="1" x14ac:dyDescent="0.4">
      <c r="A49" s="37" t="str">
        <f>+matriz!B51</f>
        <v>Probeta Vidrio 250 ml</v>
      </c>
      <c r="AE49" s="13">
        <f t="shared" si="1"/>
        <v>0</v>
      </c>
    </row>
    <row r="50" spans="1:31" ht="15" thickBot="1" x14ac:dyDescent="0.4">
      <c r="A50" s="37" t="str">
        <f>+matriz!B52</f>
        <v>Probeta Vidrio 100 ml</v>
      </c>
      <c r="AE50" s="13">
        <f t="shared" si="1"/>
        <v>0</v>
      </c>
    </row>
    <row r="51" spans="1:31" ht="15" thickBot="1" x14ac:dyDescent="0.4">
      <c r="A51" s="37" t="str">
        <f>+matriz!B53</f>
        <v>Probeta Vidrio 50 ml</v>
      </c>
      <c r="AE51" s="13">
        <f t="shared" si="1"/>
        <v>0</v>
      </c>
    </row>
    <row r="52" spans="1:31" ht="15" thickBot="1" x14ac:dyDescent="0.4">
      <c r="A52" s="37" t="str">
        <f>+matriz!B54</f>
        <v>Probeta Vidrio 25 ml</v>
      </c>
      <c r="AE52" s="13">
        <f t="shared" si="1"/>
        <v>0</v>
      </c>
    </row>
    <row r="53" spans="1:31" ht="15" thickBot="1" x14ac:dyDescent="0.4">
      <c r="A53" s="37" t="str">
        <f>+matriz!B55</f>
        <v>Probeta Plastico 500 ml</v>
      </c>
      <c r="AE53" s="13">
        <f t="shared" si="1"/>
        <v>0</v>
      </c>
    </row>
    <row r="54" spans="1:31" ht="15" thickBot="1" x14ac:dyDescent="0.4">
      <c r="A54" s="37" t="str">
        <f>+matriz!B56</f>
        <v>Probeta Plastico 250 ml</v>
      </c>
      <c r="AE54" s="13">
        <f t="shared" si="1"/>
        <v>0</v>
      </c>
    </row>
    <row r="55" spans="1:31" ht="15" thickBot="1" x14ac:dyDescent="0.4">
      <c r="A55" s="37" t="str">
        <f>+matriz!B57</f>
        <v>Probeta Plastico 50 ml</v>
      </c>
      <c r="AE55" s="13">
        <f t="shared" si="1"/>
        <v>0</v>
      </c>
    </row>
    <row r="56" spans="1:31" ht="15" thickBot="1" x14ac:dyDescent="0.4">
      <c r="A56" s="37" t="str">
        <f>+matriz!B58</f>
        <v>Probeta Plastico 25 ml</v>
      </c>
      <c r="AE56" s="13">
        <f t="shared" si="1"/>
        <v>0</v>
      </c>
    </row>
    <row r="57" spans="1:31" ht="15" thickBot="1" x14ac:dyDescent="0.4">
      <c r="A57" s="37" t="str">
        <f>+matriz!B61</f>
        <v>Pipeta 25 ml</v>
      </c>
      <c r="AE57" s="13">
        <f t="shared" si="1"/>
        <v>0</v>
      </c>
    </row>
    <row r="58" spans="1:31" ht="15" thickBot="1" x14ac:dyDescent="0.4">
      <c r="A58" s="37" t="str">
        <f>+matriz!B62</f>
        <v>Pipeta 10 ml</v>
      </c>
      <c r="AE58" s="13">
        <f t="shared" si="1"/>
        <v>0</v>
      </c>
    </row>
    <row r="59" spans="1:31" ht="15" thickBot="1" x14ac:dyDescent="0.4">
      <c r="A59" s="37" t="str">
        <f>+matriz!B64</f>
        <v>Vaso precipitado Vidrio 250 ml</v>
      </c>
      <c r="AE59" s="13">
        <f t="shared" si="1"/>
        <v>0</v>
      </c>
    </row>
    <row r="60" spans="1:31" ht="15" thickBot="1" x14ac:dyDescent="0.4">
      <c r="A60" s="37" t="str">
        <f>+matriz!B65</f>
        <v>Vaso precipitado Vidrio 100 ml</v>
      </c>
      <c r="AE60" s="13">
        <f t="shared" si="1"/>
        <v>0</v>
      </c>
    </row>
    <row r="61" spans="1:31" ht="15" thickBot="1" x14ac:dyDescent="0.4">
      <c r="A61" s="37" t="str">
        <f>+matriz!B66</f>
        <v>Vaso precipitado plástico 1000 ml</v>
      </c>
      <c r="AE61" s="13">
        <f t="shared" si="1"/>
        <v>0</v>
      </c>
    </row>
    <row r="62" spans="1:31" ht="15" thickBot="1" x14ac:dyDescent="0.4">
      <c r="A62" s="37" t="str">
        <f>+matriz!B68</f>
        <v>Tubo ensaye 16x125 mm</v>
      </c>
      <c r="AE62" s="13">
        <f t="shared" si="1"/>
        <v>0</v>
      </c>
    </row>
    <row r="63" spans="1:31" ht="15" thickBot="1" x14ac:dyDescent="0.4">
      <c r="A63" s="37" t="str">
        <f>+matriz!B69</f>
        <v>Tubo ensaye 13x100 mm</v>
      </c>
      <c r="AE63" s="13">
        <f t="shared" si="1"/>
        <v>0</v>
      </c>
    </row>
    <row r="64" spans="1:31" ht="15" thickBot="1" x14ac:dyDescent="0.4">
      <c r="A64" s="37" t="str">
        <f>+matriz!B72</f>
        <v>Desecador vidrio</v>
      </c>
      <c r="AE64" s="13">
        <f t="shared" si="1"/>
        <v>0</v>
      </c>
    </row>
    <row r="65" spans="1:31" ht="15" thickBot="1" x14ac:dyDescent="0.4">
      <c r="A65" s="37" t="str">
        <f>+matriz!B73</f>
        <v>Desecador plastico</v>
      </c>
      <c r="AE65" s="13">
        <f t="shared" si="1"/>
        <v>0</v>
      </c>
    </row>
    <row r="66" spans="1:31" ht="15" thickBot="1" x14ac:dyDescent="0.4">
      <c r="A66" s="37" t="str">
        <f>+matriz!B74</f>
        <v>Gotero</v>
      </c>
      <c r="AE66" s="13">
        <f t="shared" si="1"/>
        <v>0</v>
      </c>
    </row>
    <row r="67" spans="1:31" ht="15" thickBot="1" x14ac:dyDescent="0.4">
      <c r="A67" s="37" t="str">
        <f>+matriz!B75</f>
        <v xml:space="preserve">Espatula plastica pesaje </v>
      </c>
      <c r="AE67" s="13">
        <f t="shared" si="1"/>
        <v>0</v>
      </c>
    </row>
    <row r="68" spans="1:31" ht="15" thickBot="1" x14ac:dyDescent="0.4">
      <c r="A68" s="37" t="str">
        <f>+matriz!B76</f>
        <v xml:space="preserve">Alargadera Kjeldahl </v>
      </c>
      <c r="AE68" s="13">
        <f t="shared" si="1"/>
        <v>0</v>
      </c>
    </row>
    <row r="69" spans="1:31" ht="15" thickBot="1" x14ac:dyDescent="0.4">
      <c r="A69" s="37" t="str">
        <f>+matriz!B77</f>
        <v>Tubo recolector de eter</v>
      </c>
      <c r="AE69" s="13">
        <f t="shared" ref="AE69:AE100" si="2">SUM(B69:O69)</f>
        <v>0</v>
      </c>
    </row>
    <row r="70" spans="1:31" ht="15" thickBot="1" x14ac:dyDescent="0.4">
      <c r="A70" s="37" t="str">
        <f>+matriz!B78</f>
        <v>Enfriadores</v>
      </c>
      <c r="AE70" s="13">
        <f t="shared" si="2"/>
        <v>0</v>
      </c>
    </row>
    <row r="71" spans="1:31" ht="15" thickBot="1" x14ac:dyDescent="0.4">
      <c r="A71" s="37" t="str">
        <f>+matriz!B79</f>
        <v>Bureta automática</v>
      </c>
      <c r="AE71" s="13">
        <f t="shared" si="2"/>
        <v>0</v>
      </c>
    </row>
    <row r="72" spans="1:31" ht="15" thickBot="1" x14ac:dyDescent="0.4">
      <c r="A72" s="37" t="str">
        <f>+matriz!B80</f>
        <v>Termómetro de bástago</v>
      </c>
      <c r="AE72" s="13">
        <f t="shared" si="2"/>
        <v>0</v>
      </c>
    </row>
    <row r="73" spans="1:31" ht="15" thickBot="1" x14ac:dyDescent="0.4">
      <c r="A73" s="37" t="str">
        <f>+matriz!B81</f>
        <v>Termometro de pistola</v>
      </c>
      <c r="AE73" s="13">
        <f t="shared" si="2"/>
        <v>0</v>
      </c>
    </row>
    <row r="74" spans="1:31" ht="15" thickBot="1" x14ac:dyDescent="0.4">
      <c r="A74" s="37" t="str">
        <f>+matriz!B82</f>
        <v xml:space="preserve">Cubeta chica </v>
      </c>
      <c r="AE74" s="13">
        <f t="shared" si="2"/>
        <v>0</v>
      </c>
    </row>
    <row r="75" spans="1:31" ht="15" thickBot="1" x14ac:dyDescent="0.4">
      <c r="A75" s="37" t="str">
        <f>+matriz!B83</f>
        <v>Cubeta grande</v>
      </c>
      <c r="AE75" s="13">
        <f t="shared" si="2"/>
        <v>0</v>
      </c>
    </row>
    <row r="76" spans="1:31" ht="15" thickBot="1" x14ac:dyDescent="0.4">
      <c r="A76" s="37" t="str">
        <f>+matriz!B84</f>
        <v>Ictiometro</v>
      </c>
      <c r="AE76" s="13">
        <f t="shared" si="2"/>
        <v>0</v>
      </c>
    </row>
    <row r="77" spans="1:31" ht="15" thickBot="1" x14ac:dyDescent="0.4">
      <c r="A77" s="37" t="str">
        <f>+matriz!B85</f>
        <v>Muestreador harina chico</v>
      </c>
      <c r="AE77" s="13">
        <f t="shared" si="2"/>
        <v>0</v>
      </c>
    </row>
    <row r="78" spans="1:31" ht="15" thickBot="1" x14ac:dyDescent="0.4">
      <c r="A78" s="37" t="str">
        <f>+matriz!B86</f>
        <v>Muestreador harina grande</v>
      </c>
      <c r="AE78" s="13">
        <f t="shared" si="2"/>
        <v>0</v>
      </c>
    </row>
    <row r="79" spans="1:31" ht="15" thickBot="1" x14ac:dyDescent="0.4">
      <c r="A79" s="37" t="str">
        <f>+matriz!B87</f>
        <v>Espatula para muestreo</v>
      </c>
      <c r="AE79" s="13">
        <f t="shared" si="2"/>
        <v>0</v>
      </c>
    </row>
    <row r="80" spans="1:31" ht="15" thickBot="1" x14ac:dyDescent="0.4">
      <c r="A80" s="37" t="str">
        <f>+matriz!B88</f>
        <v>Botellas de plástico</v>
      </c>
      <c r="AE80" s="13">
        <f t="shared" si="2"/>
        <v>0</v>
      </c>
    </row>
    <row r="81" spans="1:31" ht="15" thickBot="1" x14ac:dyDescent="0.4">
      <c r="A81" s="37" t="str">
        <f>+matriz!B89</f>
        <v>Tubo centrifuga</v>
      </c>
      <c r="AE81" s="13">
        <f t="shared" si="2"/>
        <v>0</v>
      </c>
    </row>
    <row r="82" spans="1:31" ht="15" thickBot="1" x14ac:dyDescent="0.4">
      <c r="A82" s="37" t="str">
        <f>+matriz!B90</f>
        <v>Crisoles</v>
      </c>
      <c r="AE82" s="13">
        <f t="shared" si="2"/>
        <v>0</v>
      </c>
    </row>
    <row r="83" spans="1:31" ht="15" thickBot="1" x14ac:dyDescent="0.4">
      <c r="A83" s="37" t="str">
        <f>+matriz!B91</f>
        <v>Pipeta de transferencia 3 ml</v>
      </c>
      <c r="AE83" s="13">
        <f t="shared" si="2"/>
        <v>0</v>
      </c>
    </row>
    <row r="84" spans="1:31" ht="15" thickBot="1" x14ac:dyDescent="0.4">
      <c r="A84" s="37" t="str">
        <f>+matriz!B92</f>
        <v>Charola humedad</v>
      </c>
      <c r="AE84" s="13">
        <f t="shared" si="2"/>
        <v>0</v>
      </c>
    </row>
    <row r="85" spans="1:31" ht="15" thickBot="1" x14ac:dyDescent="0.4">
      <c r="A85" s="37" t="str">
        <f>+matriz!B93</f>
        <v>Mascara gases</v>
      </c>
      <c r="AE85" s="13">
        <f t="shared" si="2"/>
        <v>0</v>
      </c>
    </row>
    <row r="86" spans="1:31" ht="15" thickBot="1" x14ac:dyDescent="0.4">
      <c r="A86" s="37" t="str">
        <f>+matriz!B94</f>
        <v>Guante nitrilo negro</v>
      </c>
      <c r="AE86" s="13">
        <f t="shared" si="2"/>
        <v>0</v>
      </c>
    </row>
    <row r="87" spans="1:31" ht="15" thickBot="1" x14ac:dyDescent="0.4">
      <c r="A87" s="37" t="str">
        <f>+matriz!B95</f>
        <v>Casco de seguridad</v>
      </c>
      <c r="AE87" s="13">
        <f t="shared" si="2"/>
        <v>0</v>
      </c>
    </row>
    <row r="88" spans="1:31" ht="15" thickBot="1" x14ac:dyDescent="0.4">
      <c r="A88" s="37" t="str">
        <f>+matriz!B96</f>
        <v>Lentes seguridad</v>
      </c>
      <c r="AE88" s="13">
        <f t="shared" si="2"/>
        <v>0</v>
      </c>
    </row>
    <row r="89" spans="1:31" ht="15" thickBot="1" x14ac:dyDescent="0.4">
      <c r="A89" s="37" t="str">
        <f>+matriz!B97</f>
        <v>Bata laboratorio</v>
      </c>
      <c r="AE89" s="13">
        <f t="shared" si="2"/>
        <v>0</v>
      </c>
    </row>
    <row r="90" spans="1:31" ht="15" thickBot="1" x14ac:dyDescent="0.4">
      <c r="A90" s="37" t="str">
        <f>+matriz!B98</f>
        <v>Guante alta temperatura</v>
      </c>
      <c r="AE90" s="13">
        <f t="shared" si="2"/>
        <v>0</v>
      </c>
    </row>
    <row r="91" spans="1:31" ht="15" thickBot="1" x14ac:dyDescent="0.4">
      <c r="A91" s="37" t="str">
        <f>+matriz!B99</f>
        <v>Lavaojos de emergencia</v>
      </c>
      <c r="AE91" s="13">
        <f t="shared" si="2"/>
        <v>0</v>
      </c>
    </row>
    <row r="92" spans="1:31" ht="15" thickBot="1" x14ac:dyDescent="0.4">
      <c r="A92" s="37" t="str">
        <f>+matriz!B100</f>
        <v>Fibra negra</v>
      </c>
      <c r="AE92" s="13">
        <f t="shared" si="2"/>
        <v>0</v>
      </c>
    </row>
    <row r="93" spans="1:31" ht="15" thickBot="1" x14ac:dyDescent="0.4">
      <c r="A93" s="37" t="str">
        <f>+matriz!B101</f>
        <v>Jabon manos</v>
      </c>
      <c r="AE93" s="13">
        <f t="shared" si="2"/>
        <v>0</v>
      </c>
    </row>
    <row r="94" spans="1:31" ht="15" thickBot="1" x14ac:dyDescent="0.4">
      <c r="A94" s="37" t="str">
        <f>+matriz!B102</f>
        <v>Jabon polvo</v>
      </c>
      <c r="AE94" s="13">
        <f t="shared" si="2"/>
        <v>0</v>
      </c>
    </row>
    <row r="95" spans="1:31" ht="15" thickBot="1" x14ac:dyDescent="0.4">
      <c r="A95" s="37" t="str">
        <f>+matriz!B103</f>
        <v>Jabon trastes</v>
      </c>
      <c r="AE95" s="13">
        <f t="shared" si="2"/>
        <v>0</v>
      </c>
    </row>
    <row r="96" spans="1:31" ht="15" thickBot="1" x14ac:dyDescent="0.4">
      <c r="A96" s="37" t="str">
        <f>+matriz!B104</f>
        <v>Desengrasante</v>
      </c>
      <c r="AE96" s="13">
        <f t="shared" si="2"/>
        <v>0</v>
      </c>
    </row>
    <row r="97" spans="1:31" ht="15" thickBot="1" x14ac:dyDescent="0.4">
      <c r="A97" s="37" t="str">
        <f>+matriz!B105</f>
        <v>Limpiador liquido multiusos</v>
      </c>
      <c r="AE97" s="13">
        <f t="shared" si="2"/>
        <v>0</v>
      </c>
    </row>
    <row r="98" spans="1:31" ht="15" thickBot="1" x14ac:dyDescent="0.4">
      <c r="A98" s="37" t="str">
        <f>+matriz!B106</f>
        <v>Limpia vidrios</v>
      </c>
      <c r="AE98" s="13">
        <f t="shared" si="2"/>
        <v>0</v>
      </c>
    </row>
    <row r="99" spans="1:31" ht="15" thickBot="1" x14ac:dyDescent="0.4">
      <c r="A99" s="37" t="str">
        <f>+matriz!B107</f>
        <v>Botes de basura chico</v>
      </c>
      <c r="AE99" s="13">
        <f t="shared" si="2"/>
        <v>0</v>
      </c>
    </row>
    <row r="100" spans="1:31" ht="15" thickBot="1" x14ac:dyDescent="0.4">
      <c r="A100" s="37" t="str">
        <f>+matriz!B108</f>
        <v>Bote de basura grande</v>
      </c>
      <c r="AE100" s="13">
        <f t="shared" si="2"/>
        <v>0</v>
      </c>
    </row>
    <row r="101" spans="1:31" ht="15" thickBot="1" x14ac:dyDescent="0.4">
      <c r="A101" s="37" t="str">
        <f>+matriz!B109</f>
        <v>Recogedor</v>
      </c>
      <c r="AE101" s="13">
        <f t="shared" ref="AE101:AE115" si="3">SUM(B101:O101)</f>
        <v>0</v>
      </c>
    </row>
    <row r="102" spans="1:31" ht="15" thickBot="1" x14ac:dyDescent="0.4">
      <c r="A102" s="37" t="str">
        <f>+matriz!B110</f>
        <v>Escoba</v>
      </c>
      <c r="AE102" s="13">
        <f t="shared" si="3"/>
        <v>0</v>
      </c>
    </row>
    <row r="103" spans="1:31" ht="15" thickBot="1" x14ac:dyDescent="0.4">
      <c r="A103" s="37" t="str">
        <f>+matriz!B111</f>
        <v>Trapeador</v>
      </c>
      <c r="AE103" s="13">
        <f t="shared" si="3"/>
        <v>0</v>
      </c>
    </row>
    <row r="104" spans="1:31" ht="15" thickBot="1" x14ac:dyDescent="0.4">
      <c r="A104" s="37" t="str">
        <f>+matriz!B113</f>
        <v>Aromatizante</v>
      </c>
      <c r="AE104" s="13">
        <f t="shared" si="3"/>
        <v>0</v>
      </c>
    </row>
    <row r="105" spans="1:31" ht="15" thickBot="1" x14ac:dyDescent="0.4">
      <c r="A105" s="37" t="str">
        <f>+matriz!B114</f>
        <v>Cinta transparente</v>
      </c>
      <c r="AE105" s="13">
        <f t="shared" si="3"/>
        <v>0</v>
      </c>
    </row>
    <row r="106" spans="1:31" ht="15" thickBot="1" x14ac:dyDescent="0.4">
      <c r="A106" s="37" t="str">
        <f>+matriz!B115</f>
        <v>Masking</v>
      </c>
      <c r="AE106" s="13">
        <f t="shared" si="3"/>
        <v>0</v>
      </c>
    </row>
    <row r="107" spans="1:31" ht="15" thickBot="1" x14ac:dyDescent="0.4">
      <c r="A107" s="37" t="str">
        <f>+matriz!B116</f>
        <v>Marcador agua</v>
      </c>
      <c r="AE107" s="13">
        <f t="shared" si="3"/>
        <v>0</v>
      </c>
    </row>
    <row r="108" spans="1:31" ht="15" thickBot="1" x14ac:dyDescent="0.4">
      <c r="A108" s="37" t="str">
        <f>+matriz!B117</f>
        <v>Marcador aceite punto grueso</v>
      </c>
      <c r="AE108" s="13">
        <f t="shared" si="3"/>
        <v>0</v>
      </c>
    </row>
    <row r="109" spans="1:31" ht="15" thickBot="1" x14ac:dyDescent="0.4">
      <c r="A109" s="37" t="str">
        <f>+matriz!B118</f>
        <v>Marcador aceite punto fino</v>
      </c>
      <c r="AE109" s="13">
        <f t="shared" si="3"/>
        <v>0</v>
      </c>
    </row>
    <row r="110" spans="1:31" ht="15" thickBot="1" x14ac:dyDescent="0.4">
      <c r="A110" s="37" t="str">
        <f>+matriz!B119</f>
        <v>Plumas</v>
      </c>
      <c r="AE110" s="13">
        <f t="shared" si="3"/>
        <v>0</v>
      </c>
    </row>
    <row r="111" spans="1:31" ht="15" thickBot="1" x14ac:dyDescent="0.4">
      <c r="A111" s="37" t="str">
        <f>+matriz!B120</f>
        <v>Regla</v>
      </c>
      <c r="AE111" s="13">
        <f t="shared" si="3"/>
        <v>0</v>
      </c>
    </row>
    <row r="112" spans="1:31" ht="15" thickBot="1" x14ac:dyDescent="0.4">
      <c r="A112" s="37" t="str">
        <f>+matriz!B121</f>
        <v>Calculadora</v>
      </c>
      <c r="AE112" s="13">
        <f t="shared" si="3"/>
        <v>0</v>
      </c>
    </row>
    <row r="113" spans="1:31" ht="15" thickBot="1" x14ac:dyDescent="0.4">
      <c r="A113" s="37" t="str">
        <f>+matriz!B122</f>
        <v>Tijeras</v>
      </c>
      <c r="AE113" s="13">
        <f t="shared" si="3"/>
        <v>0</v>
      </c>
    </row>
    <row r="114" spans="1:31" ht="15" thickBot="1" x14ac:dyDescent="0.4">
      <c r="A114" s="37" t="str">
        <f>+matriz!B123</f>
        <v xml:space="preserve">Engrapadora </v>
      </c>
      <c r="AE114" s="13">
        <f t="shared" si="3"/>
        <v>0</v>
      </c>
    </row>
    <row r="115" spans="1:31" ht="15" thickBot="1" x14ac:dyDescent="0.4">
      <c r="A115" s="38" t="str">
        <f>+matriz!B124</f>
        <v>Reguladores</v>
      </c>
      <c r="AE115" s="13">
        <f t="shared" si="3"/>
        <v>0</v>
      </c>
    </row>
    <row r="116" spans="1:31" x14ac:dyDescent="0.35">
      <c r="A116" s="8"/>
    </row>
  </sheetData>
  <mergeCells count="3">
    <mergeCell ref="AE3:AE4"/>
    <mergeCell ref="B3:O3"/>
    <mergeCell ref="B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98490-871C-485B-87B9-B41BB9AC5B4B}">
  <dimension ref="A1:K227"/>
  <sheetViews>
    <sheetView workbookViewId="0">
      <selection activeCell="F231" sqref="F231"/>
    </sheetView>
  </sheetViews>
  <sheetFormatPr baseColWidth="10" defaultRowHeight="14.5" x14ac:dyDescent="0.35"/>
  <cols>
    <col min="2" max="2" width="30.1796875" customWidth="1"/>
    <col min="3" max="3" width="8.453125" customWidth="1"/>
    <col min="4" max="4" width="11" customWidth="1"/>
  </cols>
  <sheetData>
    <row r="1" spans="1:11" ht="47.4" customHeight="1" x14ac:dyDescent="0.35">
      <c r="A1" s="200" t="s">
        <v>147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s="71" customFormat="1" x14ac:dyDescent="0.35"/>
    <row r="3" spans="1:11" ht="15" thickBot="1" x14ac:dyDescent="0.4"/>
    <row r="4" spans="1:11" ht="15" thickBot="1" x14ac:dyDescent="0.4">
      <c r="B4" s="196" t="s">
        <v>139</v>
      </c>
      <c r="C4" s="197"/>
      <c r="D4" s="133"/>
    </row>
    <row r="5" spans="1:11" x14ac:dyDescent="0.35">
      <c r="B5" s="73" t="s">
        <v>140</v>
      </c>
      <c r="C5" s="74" t="s">
        <v>142</v>
      </c>
      <c r="D5" s="72"/>
    </row>
    <row r="6" spans="1:11" x14ac:dyDescent="0.35">
      <c r="B6" s="73" t="s">
        <v>141</v>
      </c>
      <c r="C6" s="74" t="s">
        <v>143</v>
      </c>
      <c r="D6" s="72"/>
    </row>
    <row r="7" spans="1:11" x14ac:dyDescent="0.35">
      <c r="B7" s="73" t="s">
        <v>80</v>
      </c>
      <c r="C7" s="74" t="s">
        <v>145</v>
      </c>
      <c r="D7" s="72"/>
    </row>
    <row r="8" spans="1:11" x14ac:dyDescent="0.35">
      <c r="B8" s="73" t="s">
        <v>121</v>
      </c>
      <c r="C8" s="74" t="s">
        <v>146</v>
      </c>
      <c r="D8" s="72"/>
    </row>
    <row r="9" spans="1:11" ht="15" thickBot="1" x14ac:dyDescent="0.4">
      <c r="B9" s="75" t="s">
        <v>144</v>
      </c>
      <c r="C9" s="76">
        <v>1</v>
      </c>
      <c r="D9" s="72"/>
    </row>
    <row r="10" spans="1:11" x14ac:dyDescent="0.35">
      <c r="B10" s="1"/>
      <c r="C10" s="72"/>
      <c r="D10" s="72"/>
    </row>
    <row r="11" spans="1:11" x14ac:dyDescent="0.35">
      <c r="B11" s="1"/>
      <c r="C11" s="72"/>
      <c r="D11" s="72"/>
    </row>
    <row r="12" spans="1:11" s="71" customFormat="1" ht="13.25" customHeight="1" x14ac:dyDescent="0.35">
      <c r="B12" s="204"/>
      <c r="C12" s="204"/>
      <c r="D12" s="130"/>
    </row>
    <row r="13" spans="1:11" ht="15" thickBot="1" x14ac:dyDescent="0.4">
      <c r="B13" s="1"/>
      <c r="C13" s="1"/>
      <c r="D13" s="1"/>
    </row>
    <row r="14" spans="1:11" ht="15" thickBot="1" x14ac:dyDescent="0.4">
      <c r="B14" s="196" t="s">
        <v>148</v>
      </c>
      <c r="C14" s="197"/>
      <c r="D14" s="133"/>
    </row>
    <row r="15" spans="1:11" x14ac:dyDescent="0.35">
      <c r="B15" s="73" t="s">
        <v>152</v>
      </c>
      <c r="C15" s="74">
        <v>2</v>
      </c>
      <c r="D15" s="72"/>
    </row>
    <row r="16" spans="1:11" x14ac:dyDescent="0.35">
      <c r="B16" s="73" t="s">
        <v>149</v>
      </c>
      <c r="C16" s="74">
        <v>2</v>
      </c>
      <c r="D16" s="72"/>
    </row>
    <row r="17" spans="2:4" x14ac:dyDescent="0.35">
      <c r="B17" s="73" t="s">
        <v>104</v>
      </c>
      <c r="C17" s="74">
        <v>2</v>
      </c>
      <c r="D17" s="72"/>
    </row>
    <row r="18" spans="2:4" x14ac:dyDescent="0.35">
      <c r="B18" s="73" t="s">
        <v>112</v>
      </c>
      <c r="C18" s="74">
        <v>2</v>
      </c>
      <c r="D18" s="72"/>
    </row>
    <row r="19" spans="2:4" ht="15" thickBot="1" x14ac:dyDescent="0.4">
      <c r="B19" s="75" t="s">
        <v>150</v>
      </c>
      <c r="C19" s="76" t="s">
        <v>151</v>
      </c>
      <c r="D19" s="72"/>
    </row>
    <row r="20" spans="2:4" x14ac:dyDescent="0.35">
      <c r="B20" s="1"/>
      <c r="C20" s="1"/>
      <c r="D20" s="1"/>
    </row>
    <row r="21" spans="2:4" s="71" customFormat="1" x14ac:dyDescent="0.35"/>
    <row r="22" spans="2:4" ht="15" thickBot="1" x14ac:dyDescent="0.4">
      <c r="B22" s="1"/>
      <c r="C22" s="1"/>
      <c r="D22" s="1"/>
    </row>
    <row r="23" spans="2:4" ht="15" thickBot="1" x14ac:dyDescent="0.4">
      <c r="B23" s="196" t="s">
        <v>153</v>
      </c>
      <c r="C23" s="197"/>
      <c r="D23" s="133"/>
    </row>
    <row r="24" spans="2:4" x14ac:dyDescent="0.35">
      <c r="B24" s="73" t="s">
        <v>154</v>
      </c>
      <c r="C24" s="74">
        <v>6</v>
      </c>
      <c r="D24" s="72"/>
    </row>
    <row r="25" spans="2:4" x14ac:dyDescent="0.35">
      <c r="B25" s="73" t="s">
        <v>78</v>
      </c>
      <c r="C25" s="74">
        <v>10</v>
      </c>
      <c r="D25" s="72"/>
    </row>
    <row r="26" spans="2:4" x14ac:dyDescent="0.35">
      <c r="B26" s="73" t="s">
        <v>155</v>
      </c>
      <c r="C26" s="74">
        <v>10</v>
      </c>
      <c r="D26" s="72"/>
    </row>
    <row r="27" spans="2:4" x14ac:dyDescent="0.35">
      <c r="B27" s="73"/>
      <c r="C27" s="74"/>
      <c r="D27" s="72"/>
    </row>
    <row r="28" spans="2:4" x14ac:dyDescent="0.35">
      <c r="B28" s="73"/>
      <c r="C28" s="74"/>
      <c r="D28" s="72"/>
    </row>
    <row r="29" spans="2:4" x14ac:dyDescent="0.35">
      <c r="B29" s="73"/>
      <c r="C29" s="74"/>
      <c r="D29" s="72"/>
    </row>
    <row r="30" spans="2:4" x14ac:dyDescent="0.35">
      <c r="B30" s="73"/>
      <c r="C30" s="74"/>
      <c r="D30" s="72"/>
    </row>
    <row r="31" spans="2:4" x14ac:dyDescent="0.35">
      <c r="B31" s="73"/>
      <c r="C31" s="74"/>
      <c r="D31" s="72"/>
    </row>
    <row r="32" spans="2:4" x14ac:dyDescent="0.35">
      <c r="B32" s="73"/>
      <c r="C32" s="74"/>
      <c r="D32" s="72"/>
    </row>
    <row r="33" spans="2:4" x14ac:dyDescent="0.35">
      <c r="B33" s="73"/>
      <c r="C33" s="74"/>
      <c r="D33" s="72"/>
    </row>
    <row r="35" spans="2:4" x14ac:dyDescent="0.35">
      <c r="C35" s="96"/>
      <c r="D35" s="96"/>
    </row>
    <row r="36" spans="2:4" x14ac:dyDescent="0.35">
      <c r="B36" s="202" t="s">
        <v>156</v>
      </c>
      <c r="C36" s="203"/>
      <c r="D36" s="133"/>
    </row>
    <row r="37" spans="2:4" x14ac:dyDescent="0.35">
      <c r="B37" s="99" t="s">
        <v>157</v>
      </c>
      <c r="C37" s="97" t="s">
        <v>158</v>
      </c>
      <c r="D37" s="129"/>
    </row>
    <row r="38" spans="2:4" x14ac:dyDescent="0.35">
      <c r="B38" s="94" t="s">
        <v>78</v>
      </c>
      <c r="C38" s="97">
        <v>10</v>
      </c>
      <c r="D38" s="129"/>
    </row>
    <row r="39" spans="2:4" ht="27" customHeight="1" x14ac:dyDescent="0.35">
      <c r="B39" s="100" t="s">
        <v>163</v>
      </c>
      <c r="C39" s="101">
        <v>10</v>
      </c>
      <c r="D39" s="11"/>
    </row>
    <row r="40" spans="2:4" x14ac:dyDescent="0.35">
      <c r="B40" s="94" t="s">
        <v>154</v>
      </c>
      <c r="C40" s="97">
        <v>6</v>
      </c>
      <c r="D40" s="129"/>
    </row>
    <row r="41" spans="2:4" x14ac:dyDescent="0.35">
      <c r="B41" s="94" t="s">
        <v>161</v>
      </c>
      <c r="C41" s="97" t="s">
        <v>162</v>
      </c>
      <c r="D41" s="129"/>
    </row>
    <row r="42" spans="2:4" x14ac:dyDescent="0.35">
      <c r="B42" s="94" t="s">
        <v>159</v>
      </c>
      <c r="C42" s="97">
        <v>4</v>
      </c>
      <c r="D42" s="129"/>
    </row>
    <row r="43" spans="2:4" x14ac:dyDescent="0.35">
      <c r="B43" s="95" t="s">
        <v>160</v>
      </c>
      <c r="C43" s="98">
        <v>4</v>
      </c>
      <c r="D43" s="129"/>
    </row>
    <row r="45" spans="2:4" x14ac:dyDescent="0.35">
      <c r="B45" s="202" t="s">
        <v>164</v>
      </c>
      <c r="C45" s="203"/>
      <c r="D45" s="133"/>
    </row>
    <row r="46" spans="2:4" x14ac:dyDescent="0.35">
      <c r="B46" s="1" t="s">
        <v>165</v>
      </c>
      <c r="C46" s="1"/>
      <c r="D46" s="1"/>
    </row>
    <row r="47" spans="2:4" x14ac:dyDescent="0.35">
      <c r="B47" s="1" t="s">
        <v>166</v>
      </c>
      <c r="C47" s="1"/>
      <c r="D47" s="1"/>
    </row>
    <row r="48" spans="2:4" x14ac:dyDescent="0.35">
      <c r="B48" s="1"/>
      <c r="C48" s="1"/>
      <c r="D48" s="1"/>
    </row>
    <row r="49" spans="2:6" s="117" customFormat="1" x14ac:dyDescent="0.35"/>
    <row r="50" spans="2:6" x14ac:dyDescent="0.35">
      <c r="B50" s="1"/>
      <c r="C50" s="1"/>
      <c r="D50" s="1"/>
    </row>
    <row r="51" spans="2:6" ht="15" thickBot="1" x14ac:dyDescent="0.4">
      <c r="B51" s="201"/>
      <c r="C51" s="201"/>
      <c r="D51" s="129"/>
    </row>
    <row r="52" spans="2:6" x14ac:dyDescent="0.35">
      <c r="B52" s="194" t="s">
        <v>173</v>
      </c>
      <c r="C52" s="195"/>
      <c r="D52" s="133"/>
      <c r="F52" t="s">
        <v>202</v>
      </c>
    </row>
    <row r="53" spans="2:6" x14ac:dyDescent="0.35">
      <c r="B53" s="73" t="s">
        <v>174</v>
      </c>
      <c r="C53" s="118">
        <v>6</v>
      </c>
      <c r="D53" s="129"/>
    </row>
    <row r="54" spans="2:6" x14ac:dyDescent="0.35">
      <c r="B54" s="73" t="s">
        <v>175</v>
      </c>
      <c r="C54" s="118">
        <v>6</v>
      </c>
      <c r="D54" s="129"/>
    </row>
    <row r="55" spans="2:6" x14ac:dyDescent="0.35">
      <c r="B55" s="73" t="s">
        <v>176</v>
      </c>
      <c r="C55" s="118">
        <v>6</v>
      </c>
      <c r="D55" s="129"/>
    </row>
    <row r="56" spans="2:6" x14ac:dyDescent="0.35">
      <c r="B56" s="73" t="s">
        <v>84</v>
      </c>
      <c r="C56" s="118">
        <v>6</v>
      </c>
      <c r="D56" s="129"/>
    </row>
    <row r="57" spans="2:6" x14ac:dyDescent="0.35">
      <c r="B57" s="73" t="s">
        <v>177</v>
      </c>
      <c r="C57" s="118" t="s">
        <v>180</v>
      </c>
      <c r="D57" s="129"/>
    </row>
    <row r="58" spans="2:6" x14ac:dyDescent="0.35">
      <c r="B58" s="73" t="s">
        <v>178</v>
      </c>
      <c r="C58" s="118" t="s">
        <v>181</v>
      </c>
      <c r="D58" s="129"/>
    </row>
    <row r="59" spans="2:6" x14ac:dyDescent="0.35">
      <c r="B59" s="73" t="s">
        <v>179</v>
      </c>
      <c r="C59" s="118" t="s">
        <v>182</v>
      </c>
      <c r="D59" s="129"/>
    </row>
    <row r="60" spans="2:6" x14ac:dyDescent="0.35">
      <c r="B60" s="73" t="s">
        <v>183</v>
      </c>
      <c r="C60" s="84">
        <v>2</v>
      </c>
      <c r="D60" s="1"/>
    </row>
    <row r="61" spans="2:6" x14ac:dyDescent="0.35">
      <c r="B61" s="73" t="s">
        <v>121</v>
      </c>
      <c r="C61" s="84">
        <v>2</v>
      </c>
      <c r="D61" s="1"/>
    </row>
    <row r="62" spans="2:6" x14ac:dyDescent="0.35">
      <c r="B62" s="73" t="s">
        <v>119</v>
      </c>
      <c r="C62" s="84">
        <v>1</v>
      </c>
      <c r="D62" s="1"/>
    </row>
    <row r="63" spans="2:6" x14ac:dyDescent="0.35">
      <c r="B63" s="73" t="s">
        <v>106</v>
      </c>
      <c r="C63" s="118" t="s">
        <v>182</v>
      </c>
      <c r="D63" s="129"/>
    </row>
    <row r="64" spans="2:6" x14ac:dyDescent="0.35">
      <c r="B64" s="73" t="s">
        <v>184</v>
      </c>
      <c r="C64" s="118" t="s">
        <v>151</v>
      </c>
      <c r="D64" s="129"/>
    </row>
    <row r="65" spans="2:4" x14ac:dyDescent="0.35">
      <c r="B65" s="73" t="s">
        <v>185</v>
      </c>
      <c r="C65" s="118" t="s">
        <v>180</v>
      </c>
      <c r="D65" s="129"/>
    </row>
    <row r="66" spans="2:4" x14ac:dyDescent="0.35">
      <c r="B66" s="73" t="s">
        <v>186</v>
      </c>
      <c r="C66" s="84"/>
      <c r="D66" s="1"/>
    </row>
    <row r="67" spans="2:4" ht="15" thickBot="1" x14ac:dyDescent="0.4">
      <c r="B67" s="75" t="s">
        <v>187</v>
      </c>
      <c r="C67" s="119"/>
      <c r="D67" s="1"/>
    </row>
    <row r="69" spans="2:4" s="117" customFormat="1" x14ac:dyDescent="0.35"/>
    <row r="70" spans="2:4" ht="15" thickBot="1" x14ac:dyDescent="0.4"/>
    <row r="71" spans="2:4" x14ac:dyDescent="0.35">
      <c r="B71" s="194" t="s">
        <v>198</v>
      </c>
      <c r="C71" s="195"/>
      <c r="D71" s="133"/>
    </row>
    <row r="72" spans="2:4" x14ac:dyDescent="0.35">
      <c r="B72" s="73" t="s">
        <v>199</v>
      </c>
      <c r="C72" s="84">
        <v>5</v>
      </c>
      <c r="D72" s="1"/>
    </row>
    <row r="73" spans="2:4" x14ac:dyDescent="0.35">
      <c r="B73" s="73" t="s">
        <v>85</v>
      </c>
      <c r="C73" s="84">
        <v>5</v>
      </c>
      <c r="D73" s="1"/>
    </row>
    <row r="74" spans="2:4" x14ac:dyDescent="0.35">
      <c r="B74" s="73" t="s">
        <v>200</v>
      </c>
      <c r="C74" s="84">
        <v>1</v>
      </c>
      <c r="D74" s="1"/>
    </row>
    <row r="75" spans="2:4" x14ac:dyDescent="0.35">
      <c r="B75" s="73" t="s">
        <v>121</v>
      </c>
      <c r="C75" s="84">
        <v>2</v>
      </c>
      <c r="D75" s="1"/>
    </row>
    <row r="76" spans="2:4" ht="15" thickBot="1" x14ac:dyDescent="0.4">
      <c r="B76" s="75" t="s">
        <v>201</v>
      </c>
      <c r="C76" s="119">
        <v>2</v>
      </c>
      <c r="D76" s="1"/>
    </row>
    <row r="78" spans="2:4" s="117" customFormat="1" x14ac:dyDescent="0.35"/>
    <row r="79" spans="2:4" ht="15" thickBot="1" x14ac:dyDescent="0.4"/>
    <row r="80" spans="2:4" x14ac:dyDescent="0.35">
      <c r="B80" s="194" t="s">
        <v>206</v>
      </c>
      <c r="C80" s="195"/>
      <c r="D80" s="133"/>
    </row>
    <row r="81" spans="2:4" x14ac:dyDescent="0.35">
      <c r="B81" s="73" t="s">
        <v>207</v>
      </c>
      <c r="C81" s="84" t="s">
        <v>208</v>
      </c>
      <c r="D81" s="1"/>
    </row>
    <row r="82" spans="2:4" x14ac:dyDescent="0.35">
      <c r="B82" s="73" t="s">
        <v>32</v>
      </c>
      <c r="C82" s="84" t="s">
        <v>208</v>
      </c>
      <c r="D82" s="1"/>
    </row>
    <row r="83" spans="2:4" x14ac:dyDescent="0.35">
      <c r="B83" s="73" t="s">
        <v>209</v>
      </c>
      <c r="C83" s="84" t="s">
        <v>210</v>
      </c>
      <c r="D83" s="1"/>
    </row>
    <row r="84" spans="2:4" x14ac:dyDescent="0.35">
      <c r="B84" s="73" t="s">
        <v>211</v>
      </c>
      <c r="C84" s="84" t="s">
        <v>212</v>
      </c>
      <c r="D84" s="1"/>
    </row>
    <row r="85" spans="2:4" x14ac:dyDescent="0.35">
      <c r="B85" s="73" t="s">
        <v>213</v>
      </c>
      <c r="C85" s="84" t="s">
        <v>214</v>
      </c>
      <c r="D85" s="1"/>
    </row>
    <row r="86" spans="2:4" x14ac:dyDescent="0.35">
      <c r="B86" s="73" t="s">
        <v>215</v>
      </c>
      <c r="C86" s="84" t="s">
        <v>216</v>
      </c>
      <c r="D86" s="1"/>
    </row>
    <row r="87" spans="2:4" ht="15" thickBot="1" x14ac:dyDescent="0.4">
      <c r="B87" s="75" t="s">
        <v>217</v>
      </c>
      <c r="C87" s="119" t="s">
        <v>218</v>
      </c>
      <c r="D87" s="1"/>
    </row>
    <row r="89" spans="2:4" s="117" customFormat="1" x14ac:dyDescent="0.35"/>
    <row r="90" spans="2:4" ht="15" thickBot="1" x14ac:dyDescent="0.4"/>
    <row r="91" spans="2:4" x14ac:dyDescent="0.35">
      <c r="B91" s="194" t="s">
        <v>219</v>
      </c>
      <c r="C91" s="195"/>
      <c r="D91" s="133"/>
    </row>
    <row r="92" spans="2:4" x14ac:dyDescent="0.35">
      <c r="B92" s="73" t="s">
        <v>220</v>
      </c>
      <c r="C92" s="84" t="s">
        <v>218</v>
      </c>
      <c r="D92" s="1"/>
    </row>
    <row r="93" spans="2:4" x14ac:dyDescent="0.35">
      <c r="B93" s="73" t="s">
        <v>84</v>
      </c>
      <c r="C93" s="84" t="s">
        <v>224</v>
      </c>
      <c r="D93" s="1"/>
    </row>
    <row r="94" spans="2:4" x14ac:dyDescent="0.35">
      <c r="B94" s="73" t="s">
        <v>204</v>
      </c>
      <c r="C94" s="84" t="s">
        <v>225</v>
      </c>
      <c r="D94" s="1"/>
    </row>
    <row r="95" spans="2:4" x14ac:dyDescent="0.35">
      <c r="B95" s="73" t="s">
        <v>221</v>
      </c>
      <c r="C95" s="84" t="s">
        <v>226</v>
      </c>
      <c r="D95" s="1"/>
    </row>
    <row r="96" spans="2:4" x14ac:dyDescent="0.35">
      <c r="B96" s="73" t="s">
        <v>97</v>
      </c>
      <c r="C96" s="84" t="s">
        <v>216</v>
      </c>
      <c r="D96" s="1"/>
    </row>
    <row r="97" spans="1:7" x14ac:dyDescent="0.35">
      <c r="B97" s="73" t="s">
        <v>222</v>
      </c>
      <c r="C97" s="84" t="s">
        <v>218</v>
      </c>
      <c r="D97" s="1"/>
    </row>
    <row r="98" spans="1:7" x14ac:dyDescent="0.35">
      <c r="B98" s="73" t="s">
        <v>228</v>
      </c>
      <c r="C98" s="131">
        <v>1</v>
      </c>
      <c r="D98" s="134"/>
    </row>
    <row r="99" spans="1:7" ht="15" thickBot="1" x14ac:dyDescent="0.4">
      <c r="B99" s="75" t="s">
        <v>223</v>
      </c>
      <c r="C99" s="119" t="s">
        <v>227</v>
      </c>
      <c r="D99" s="1"/>
    </row>
    <row r="100" spans="1:7" x14ac:dyDescent="0.35">
      <c r="B100" s="1"/>
      <c r="C100" s="1"/>
      <c r="D100" s="1"/>
    </row>
    <row r="101" spans="1:7" x14ac:dyDescent="0.35">
      <c r="B101" s="1"/>
      <c r="C101" s="1"/>
      <c r="D101" s="1"/>
    </row>
    <row r="103" spans="1:7" s="117" customFormat="1" x14ac:dyDescent="0.35"/>
    <row r="104" spans="1:7" ht="15" thickBot="1" x14ac:dyDescent="0.4">
      <c r="A104" s="1"/>
      <c r="B104" s="1"/>
      <c r="C104" s="1"/>
      <c r="D104" s="1"/>
      <c r="E104" s="1"/>
      <c r="F104" s="1"/>
      <c r="G104" s="1"/>
    </row>
    <row r="105" spans="1:7" x14ac:dyDescent="0.35">
      <c r="A105" s="1"/>
      <c r="B105" s="136" t="s">
        <v>241</v>
      </c>
      <c r="C105" s="137" t="s">
        <v>242</v>
      </c>
      <c r="D105" s="138" t="s">
        <v>134</v>
      </c>
      <c r="E105" s="139" t="s">
        <v>243</v>
      </c>
      <c r="F105" s="1"/>
      <c r="G105" s="1"/>
    </row>
    <row r="106" spans="1:7" x14ac:dyDescent="0.35">
      <c r="A106" s="1"/>
      <c r="B106" s="73" t="s">
        <v>229</v>
      </c>
      <c r="C106" s="134" t="s">
        <v>210</v>
      </c>
      <c r="D106" s="135" t="s">
        <v>244</v>
      </c>
      <c r="E106" s="131">
        <v>0</v>
      </c>
      <c r="F106" s="1"/>
      <c r="G106" s="1"/>
    </row>
    <row r="107" spans="1:7" x14ac:dyDescent="0.35">
      <c r="A107" s="1"/>
      <c r="B107" s="73" t="s">
        <v>14</v>
      </c>
      <c r="C107" s="134" t="s">
        <v>151</v>
      </c>
      <c r="D107" s="135" t="s">
        <v>180</v>
      </c>
      <c r="E107" s="131">
        <v>15</v>
      </c>
      <c r="F107" s="1"/>
      <c r="G107" s="1"/>
    </row>
    <row r="108" spans="1:7" x14ac:dyDescent="0.35">
      <c r="A108" s="1"/>
      <c r="B108" s="73" t="s">
        <v>230</v>
      </c>
      <c r="C108" s="134" t="s">
        <v>249</v>
      </c>
      <c r="D108" s="135" t="s">
        <v>151</v>
      </c>
      <c r="E108" s="131">
        <v>30</v>
      </c>
      <c r="F108" s="1"/>
      <c r="G108" s="1"/>
    </row>
    <row r="109" spans="1:7" x14ac:dyDescent="0.35">
      <c r="A109" s="1"/>
      <c r="B109" s="73" t="s">
        <v>231</v>
      </c>
      <c r="C109" s="134" t="s">
        <v>142</v>
      </c>
      <c r="D109" s="135" t="s">
        <v>142</v>
      </c>
      <c r="E109" s="131">
        <v>15</v>
      </c>
      <c r="F109" s="1"/>
      <c r="G109" s="1"/>
    </row>
    <row r="110" spans="1:7" x14ac:dyDescent="0.35">
      <c r="A110" s="1"/>
      <c r="B110" s="73" t="s">
        <v>211</v>
      </c>
      <c r="C110" s="134" t="s">
        <v>143</v>
      </c>
      <c r="D110" s="135" t="s">
        <v>245</v>
      </c>
      <c r="E110" s="131">
        <v>20</v>
      </c>
      <c r="F110" s="1"/>
      <c r="G110" s="1"/>
    </row>
    <row r="111" spans="1:7" x14ac:dyDescent="0.35">
      <c r="A111" s="1"/>
      <c r="B111" s="73" t="s">
        <v>97</v>
      </c>
      <c r="C111" s="134" t="s">
        <v>216</v>
      </c>
      <c r="D111" s="135">
        <v>1</v>
      </c>
      <c r="E111" s="131">
        <v>20</v>
      </c>
      <c r="F111" s="1"/>
      <c r="G111" s="1"/>
    </row>
    <row r="112" spans="1:7" x14ac:dyDescent="0.35">
      <c r="A112" s="1"/>
      <c r="B112" s="73" t="s">
        <v>232</v>
      </c>
      <c r="C112" s="134" t="s">
        <v>233</v>
      </c>
      <c r="D112" s="135">
        <v>2</v>
      </c>
      <c r="E112" s="131" t="s">
        <v>246</v>
      </c>
      <c r="F112" s="1"/>
      <c r="G112" s="1"/>
    </row>
    <row r="113" spans="1:7" x14ac:dyDescent="0.35">
      <c r="A113" s="1"/>
      <c r="B113" s="73" t="s">
        <v>235</v>
      </c>
      <c r="C113" s="198" t="s">
        <v>247</v>
      </c>
      <c r="D113" s="198"/>
      <c r="E113" s="199"/>
      <c r="F113" s="1"/>
      <c r="G113" s="1"/>
    </row>
    <row r="114" spans="1:7" x14ac:dyDescent="0.35">
      <c r="A114" s="1"/>
      <c r="B114" s="73" t="s">
        <v>234</v>
      </c>
      <c r="C114" s="198"/>
      <c r="D114" s="198"/>
      <c r="E114" s="199"/>
      <c r="F114" s="1"/>
      <c r="G114" s="1"/>
    </row>
    <row r="115" spans="1:7" x14ac:dyDescent="0.35">
      <c r="A115" s="1"/>
      <c r="B115" s="73" t="s">
        <v>236</v>
      </c>
      <c r="C115" s="134" t="s">
        <v>227</v>
      </c>
      <c r="D115" s="135">
        <v>23</v>
      </c>
      <c r="E115" s="131">
        <v>20</v>
      </c>
      <c r="F115" s="1"/>
      <c r="G115" s="1"/>
    </row>
    <row r="116" spans="1:7" x14ac:dyDescent="0.35">
      <c r="A116" s="1"/>
      <c r="B116" s="73" t="s">
        <v>213</v>
      </c>
      <c r="C116" s="134" t="s">
        <v>237</v>
      </c>
      <c r="D116" s="135">
        <v>80</v>
      </c>
      <c r="E116" s="131">
        <v>20</v>
      </c>
      <c r="F116" s="1"/>
      <c r="G116" s="1"/>
    </row>
    <row r="117" spans="1:7" x14ac:dyDescent="0.35">
      <c r="A117" s="1"/>
      <c r="B117" s="73" t="s">
        <v>238</v>
      </c>
      <c r="C117" s="134" t="s">
        <v>240</v>
      </c>
      <c r="D117" s="135">
        <v>50</v>
      </c>
      <c r="E117" s="131">
        <v>15</v>
      </c>
      <c r="F117" s="1"/>
      <c r="G117" s="1"/>
    </row>
    <row r="118" spans="1:7" x14ac:dyDescent="0.35">
      <c r="A118" s="1"/>
      <c r="B118" s="73" t="s">
        <v>239</v>
      </c>
      <c r="C118" s="192" t="s">
        <v>248</v>
      </c>
      <c r="D118" s="192"/>
      <c r="E118" s="193"/>
      <c r="F118" s="1"/>
      <c r="G118" s="1"/>
    </row>
    <row r="119" spans="1:7" ht="15" thickBot="1" x14ac:dyDescent="0.4">
      <c r="A119" s="1"/>
      <c r="B119" s="75" t="s">
        <v>250</v>
      </c>
      <c r="C119" s="140" t="s">
        <v>251</v>
      </c>
      <c r="D119" s="141" t="s">
        <v>251</v>
      </c>
      <c r="E119" s="132">
        <v>20</v>
      </c>
      <c r="F119" s="1"/>
      <c r="G119" s="1"/>
    </row>
    <row r="120" spans="1:7" x14ac:dyDescent="0.35">
      <c r="A120" s="1"/>
      <c r="B120" s="1"/>
      <c r="C120" s="1"/>
      <c r="D120" s="1"/>
      <c r="E120" s="1"/>
      <c r="F120" s="1"/>
      <c r="G120" s="1"/>
    </row>
    <row r="121" spans="1:7" s="117" customFormat="1" x14ac:dyDescent="0.35"/>
    <row r="122" spans="1:7" x14ac:dyDescent="0.35">
      <c r="A122" s="1"/>
      <c r="B122" s="1"/>
      <c r="C122" s="1"/>
      <c r="D122" s="1"/>
      <c r="E122" s="1"/>
      <c r="F122" s="1"/>
      <c r="G122" s="1"/>
    </row>
    <row r="123" spans="1:7" ht="15" thickBot="1" x14ac:dyDescent="0.4">
      <c r="A123" s="1"/>
      <c r="B123" s="1"/>
      <c r="C123" s="1"/>
      <c r="D123" s="1"/>
      <c r="E123" s="1"/>
      <c r="F123" s="1"/>
      <c r="G123" s="1"/>
    </row>
    <row r="124" spans="1:7" x14ac:dyDescent="0.35">
      <c r="B124" s="136" t="s">
        <v>261</v>
      </c>
      <c r="C124" s="137" t="s">
        <v>242</v>
      </c>
      <c r="D124" s="137" t="s">
        <v>134</v>
      </c>
      <c r="E124" s="139" t="s">
        <v>243</v>
      </c>
    </row>
    <row r="125" spans="1:7" x14ac:dyDescent="0.35">
      <c r="B125" s="73" t="s">
        <v>229</v>
      </c>
      <c r="C125" s="134" t="s">
        <v>210</v>
      </c>
      <c r="D125" s="134" t="s">
        <v>244</v>
      </c>
      <c r="E125" s="131">
        <v>0</v>
      </c>
    </row>
    <row r="126" spans="1:7" x14ac:dyDescent="0.35">
      <c r="B126" s="142" t="s">
        <v>252</v>
      </c>
      <c r="C126" s="134">
        <v>4</v>
      </c>
      <c r="D126" s="134" t="s">
        <v>253</v>
      </c>
      <c r="E126" s="131">
        <v>20</v>
      </c>
    </row>
    <row r="127" spans="1:7" x14ac:dyDescent="0.35">
      <c r="B127" s="73" t="s">
        <v>254</v>
      </c>
      <c r="C127" s="134">
        <v>10</v>
      </c>
      <c r="D127" s="134">
        <v>8</v>
      </c>
      <c r="E127" s="84" t="s">
        <v>265</v>
      </c>
    </row>
    <row r="128" spans="1:7" x14ac:dyDescent="0.35">
      <c r="B128" s="73" t="s">
        <v>255</v>
      </c>
      <c r="C128" s="134">
        <v>2</v>
      </c>
      <c r="D128" s="134">
        <v>5</v>
      </c>
      <c r="E128" s="84" t="s">
        <v>265</v>
      </c>
    </row>
    <row r="129" spans="2:8" x14ac:dyDescent="0.35">
      <c r="B129" s="73" t="s">
        <v>256</v>
      </c>
      <c r="C129" s="134">
        <v>3</v>
      </c>
      <c r="D129" s="134">
        <v>1</v>
      </c>
      <c r="E129" s="84" t="s">
        <v>265</v>
      </c>
    </row>
    <row r="130" spans="2:8" x14ac:dyDescent="0.35">
      <c r="B130" s="73" t="s">
        <v>257</v>
      </c>
      <c r="C130" s="134">
        <v>4</v>
      </c>
      <c r="D130" s="134">
        <v>2</v>
      </c>
      <c r="E130" s="84" t="s">
        <v>265</v>
      </c>
    </row>
    <row r="131" spans="2:8" x14ac:dyDescent="0.35">
      <c r="B131" s="73" t="s">
        <v>258</v>
      </c>
      <c r="C131" s="134">
        <v>4</v>
      </c>
      <c r="D131" s="134">
        <v>1</v>
      </c>
      <c r="E131" s="84" t="s">
        <v>265</v>
      </c>
    </row>
    <row r="132" spans="2:8" x14ac:dyDescent="0.35">
      <c r="B132" s="73" t="s">
        <v>259</v>
      </c>
      <c r="C132" s="134">
        <v>5</v>
      </c>
      <c r="D132" s="134">
        <v>0</v>
      </c>
      <c r="E132" s="84" t="s">
        <v>265</v>
      </c>
    </row>
    <row r="133" spans="2:8" ht="29" x14ac:dyDescent="0.35">
      <c r="B133" s="143" t="s">
        <v>260</v>
      </c>
      <c r="C133" s="134">
        <v>1</v>
      </c>
      <c r="D133" s="134">
        <v>0</v>
      </c>
      <c r="E133" s="84" t="s">
        <v>265</v>
      </c>
    </row>
    <row r="134" spans="2:8" x14ac:dyDescent="0.35">
      <c r="B134" s="73" t="s">
        <v>262</v>
      </c>
      <c r="C134" s="134">
        <v>4</v>
      </c>
      <c r="D134" s="134">
        <v>1</v>
      </c>
      <c r="E134" s="84" t="s">
        <v>265</v>
      </c>
    </row>
    <row r="135" spans="2:8" x14ac:dyDescent="0.35">
      <c r="B135" s="73" t="s">
        <v>263</v>
      </c>
      <c r="C135" s="134">
        <v>10</v>
      </c>
      <c r="D135" s="134">
        <v>1</v>
      </c>
      <c r="E135" s="84" t="s">
        <v>265</v>
      </c>
    </row>
    <row r="136" spans="2:8" ht="15" thickBot="1" x14ac:dyDescent="0.4">
      <c r="B136" s="75" t="s">
        <v>264</v>
      </c>
      <c r="C136" s="140">
        <v>4</v>
      </c>
      <c r="D136" s="140">
        <v>0</v>
      </c>
      <c r="E136" s="119" t="s">
        <v>265</v>
      </c>
    </row>
    <row r="138" spans="2:8" s="117" customFormat="1" x14ac:dyDescent="0.35"/>
    <row r="140" spans="2:8" ht="15" thickBot="1" x14ac:dyDescent="0.4"/>
    <row r="141" spans="2:8" ht="16.25" customHeight="1" x14ac:dyDescent="0.35">
      <c r="B141" s="136" t="s">
        <v>267</v>
      </c>
      <c r="C141" s="145" t="s">
        <v>242</v>
      </c>
      <c r="D141" s="145" t="s">
        <v>134</v>
      </c>
      <c r="E141" s="146" t="s">
        <v>280</v>
      </c>
    </row>
    <row r="142" spans="2:8" ht="82.25" customHeight="1" x14ac:dyDescent="0.35">
      <c r="B142" s="147" t="s">
        <v>266</v>
      </c>
      <c r="C142" s="24">
        <v>2</v>
      </c>
      <c r="D142" s="24">
        <v>0</v>
      </c>
      <c r="E142" s="148"/>
    </row>
    <row r="143" spans="2:8" x14ac:dyDescent="0.35">
      <c r="B143" s="73" t="s">
        <v>14</v>
      </c>
      <c r="C143" s="134" t="s">
        <v>151</v>
      </c>
      <c r="D143" s="134" t="s">
        <v>218</v>
      </c>
      <c r="E143" s="84">
        <v>130</v>
      </c>
      <c r="F143">
        <v>2000</v>
      </c>
      <c r="G143">
        <f>F143/15</f>
        <v>133.33333333333334</v>
      </c>
      <c r="H143">
        <f>G143/20</f>
        <v>6.666666666666667</v>
      </c>
    </row>
    <row r="144" spans="2:8" x14ac:dyDescent="0.35">
      <c r="B144" s="73" t="s">
        <v>268</v>
      </c>
      <c r="C144" s="134" t="s">
        <v>269</v>
      </c>
      <c r="D144" s="134" t="s">
        <v>225</v>
      </c>
      <c r="E144" s="84">
        <v>48</v>
      </c>
      <c r="F144">
        <v>12000</v>
      </c>
      <c r="G144">
        <f>F144/250</f>
        <v>48</v>
      </c>
    </row>
    <row r="145" spans="2:7" x14ac:dyDescent="0.35">
      <c r="B145" s="73" t="s">
        <v>29</v>
      </c>
      <c r="C145" s="134" t="s">
        <v>208</v>
      </c>
      <c r="D145" s="134" t="s">
        <v>275</v>
      </c>
      <c r="E145" s="84">
        <v>15</v>
      </c>
    </row>
    <row r="146" spans="2:7" x14ac:dyDescent="0.35">
      <c r="B146" s="73" t="s">
        <v>84</v>
      </c>
      <c r="C146" s="134" t="s">
        <v>225</v>
      </c>
      <c r="D146" s="134"/>
      <c r="E146" s="84"/>
    </row>
    <row r="147" spans="2:7" x14ac:dyDescent="0.35">
      <c r="B147" s="73" t="s">
        <v>97</v>
      </c>
      <c r="C147" s="134" t="s">
        <v>282</v>
      </c>
      <c r="D147" s="134"/>
      <c r="E147" s="84"/>
    </row>
    <row r="148" spans="2:7" x14ac:dyDescent="0.35">
      <c r="B148" s="73" t="s">
        <v>270</v>
      </c>
      <c r="C148" s="134" t="s">
        <v>283</v>
      </c>
      <c r="D148" s="134"/>
      <c r="E148" s="84"/>
    </row>
    <row r="149" spans="2:7" x14ac:dyDescent="0.35">
      <c r="B149" s="73" t="s">
        <v>271</v>
      </c>
      <c r="C149" s="134" t="s">
        <v>251</v>
      </c>
      <c r="D149" s="134" t="s">
        <v>281</v>
      </c>
      <c r="E149" s="84">
        <v>100</v>
      </c>
      <c r="F149">
        <v>65000</v>
      </c>
      <c r="G149">
        <f>F149/300</f>
        <v>216.66666666666666</v>
      </c>
    </row>
    <row r="150" spans="2:7" x14ac:dyDescent="0.35">
      <c r="B150" s="73" t="s">
        <v>213</v>
      </c>
      <c r="C150" s="134" t="s">
        <v>284</v>
      </c>
      <c r="D150" s="134" t="s">
        <v>277</v>
      </c>
      <c r="E150" s="84"/>
    </row>
    <row r="151" spans="2:7" x14ac:dyDescent="0.35">
      <c r="B151" s="73" t="s">
        <v>272</v>
      </c>
      <c r="C151" s="134" t="s">
        <v>285</v>
      </c>
      <c r="D151" s="134" t="s">
        <v>276</v>
      </c>
      <c r="E151" s="84"/>
    </row>
    <row r="152" spans="2:7" x14ac:dyDescent="0.35">
      <c r="B152" s="73" t="s">
        <v>273</v>
      </c>
      <c r="C152" s="134" t="s">
        <v>277</v>
      </c>
      <c r="D152" s="134" t="s">
        <v>278</v>
      </c>
      <c r="E152" s="84"/>
    </row>
    <row r="153" spans="2:7" x14ac:dyDescent="0.35">
      <c r="B153" s="73" t="s">
        <v>238</v>
      </c>
      <c r="C153" s="134" t="s">
        <v>286</v>
      </c>
      <c r="D153" s="134"/>
      <c r="E153" s="84"/>
    </row>
    <row r="154" spans="2:7" x14ac:dyDescent="0.35">
      <c r="B154" s="73" t="s">
        <v>274</v>
      </c>
      <c r="C154" s="134" t="s">
        <v>287</v>
      </c>
      <c r="D154" s="134" t="s">
        <v>279</v>
      </c>
      <c r="E154" s="84">
        <v>2000</v>
      </c>
      <c r="F154">
        <v>4500</v>
      </c>
      <c r="G154">
        <f>F154/2</f>
        <v>2250</v>
      </c>
    </row>
    <row r="155" spans="2:7" ht="15" thickBot="1" x14ac:dyDescent="0.4">
      <c r="B155" s="75" t="s">
        <v>176</v>
      </c>
      <c r="C155" s="140" t="s">
        <v>225</v>
      </c>
      <c r="D155" s="140" t="s">
        <v>225</v>
      </c>
      <c r="E155" s="119"/>
    </row>
    <row r="156" spans="2:7" s="117" customFormat="1" x14ac:dyDescent="0.35">
      <c r="D156" s="149"/>
    </row>
    <row r="157" spans="2:7" ht="15" thickBot="1" x14ac:dyDescent="0.4"/>
    <row r="158" spans="2:7" x14ac:dyDescent="0.35">
      <c r="B158" s="136" t="s">
        <v>288</v>
      </c>
      <c r="C158" s="145" t="s">
        <v>242</v>
      </c>
      <c r="D158" s="146" t="s">
        <v>134</v>
      </c>
      <c r="E158" s="146" t="s">
        <v>280</v>
      </c>
    </row>
    <row r="159" spans="2:7" x14ac:dyDescent="0.35">
      <c r="B159" s="147" t="s">
        <v>289</v>
      </c>
      <c r="C159" s="24" t="s">
        <v>290</v>
      </c>
      <c r="D159" s="144" t="s">
        <v>251</v>
      </c>
      <c r="E159" s="148"/>
    </row>
    <row r="160" spans="2:7" x14ac:dyDescent="0.35">
      <c r="B160" s="73" t="s">
        <v>177</v>
      </c>
      <c r="C160" s="1" t="s">
        <v>210</v>
      </c>
      <c r="D160" s="84" t="s">
        <v>210</v>
      </c>
    </row>
    <row r="161" spans="2:4" x14ac:dyDescent="0.35">
      <c r="B161" s="73" t="s">
        <v>291</v>
      </c>
      <c r="C161" s="1" t="s">
        <v>292</v>
      </c>
      <c r="D161" s="131" t="s">
        <v>294</v>
      </c>
    </row>
    <row r="162" spans="2:4" x14ac:dyDescent="0.35">
      <c r="B162" s="73" t="s">
        <v>31</v>
      </c>
      <c r="C162" s="1" t="s">
        <v>284</v>
      </c>
      <c r="D162" s="131" t="s">
        <v>293</v>
      </c>
    </row>
    <row r="163" spans="2:4" ht="15" thickBot="1" x14ac:dyDescent="0.4">
      <c r="B163" s="75" t="s">
        <v>221</v>
      </c>
      <c r="C163" s="52" t="s">
        <v>142</v>
      </c>
      <c r="D163" s="119" t="s">
        <v>142</v>
      </c>
    </row>
    <row r="164" spans="2:4" s="117" customFormat="1" x14ac:dyDescent="0.35">
      <c r="D164" s="149"/>
    </row>
    <row r="165" spans="2:4" ht="15" thickBot="1" x14ac:dyDescent="0.4"/>
    <row r="166" spans="2:4" x14ac:dyDescent="0.35">
      <c r="B166" s="136" t="s">
        <v>288</v>
      </c>
      <c r="C166" s="145" t="s">
        <v>242</v>
      </c>
      <c r="D166" s="146" t="s">
        <v>134</v>
      </c>
    </row>
    <row r="167" spans="2:4" x14ac:dyDescent="0.35">
      <c r="B167" s="160" t="s">
        <v>289</v>
      </c>
      <c r="C167" s="24" t="s">
        <v>290</v>
      </c>
      <c r="D167" s="144" t="s">
        <v>251</v>
      </c>
    </row>
    <row r="168" spans="2:4" x14ac:dyDescent="0.35">
      <c r="B168" s="158" t="s">
        <v>177</v>
      </c>
      <c r="C168" s="1" t="s">
        <v>210</v>
      </c>
      <c r="D168" s="84" t="s">
        <v>210</v>
      </c>
    </row>
    <row r="169" spans="2:4" x14ac:dyDescent="0.35">
      <c r="B169" s="158" t="s">
        <v>291</v>
      </c>
      <c r="C169" s="1" t="s">
        <v>292</v>
      </c>
      <c r="D169" s="131" t="s">
        <v>294</v>
      </c>
    </row>
    <row r="170" spans="2:4" x14ac:dyDescent="0.35">
      <c r="B170" s="158" t="s">
        <v>31</v>
      </c>
      <c r="C170" s="1" t="s">
        <v>284</v>
      </c>
      <c r="D170" s="131" t="s">
        <v>293</v>
      </c>
    </row>
    <row r="171" spans="2:4" ht="15" thickBot="1" x14ac:dyDescent="0.4">
      <c r="B171" s="159" t="s">
        <v>221</v>
      </c>
      <c r="C171" s="52" t="s">
        <v>142</v>
      </c>
      <c r="D171" s="119" t="s">
        <v>142</v>
      </c>
    </row>
    <row r="172" spans="2:4" x14ac:dyDescent="0.35">
      <c r="B172" s="73" t="s">
        <v>307</v>
      </c>
    </row>
    <row r="174" spans="2:4" s="117" customFormat="1" x14ac:dyDescent="0.35"/>
    <row r="175" spans="2:4" ht="15" thickBot="1" x14ac:dyDescent="0.4"/>
    <row r="176" spans="2:4" x14ac:dyDescent="0.35">
      <c r="B176" s="194" t="s">
        <v>308</v>
      </c>
      <c r="C176" s="195"/>
    </row>
    <row r="177" spans="2:3" x14ac:dyDescent="0.35">
      <c r="B177" s="155" t="s">
        <v>309</v>
      </c>
      <c r="C177" s="151">
        <v>2</v>
      </c>
    </row>
    <row r="178" spans="2:3" x14ac:dyDescent="0.35">
      <c r="B178" s="155" t="s">
        <v>310</v>
      </c>
      <c r="C178" s="151">
        <v>7</v>
      </c>
    </row>
    <row r="179" spans="2:3" x14ac:dyDescent="0.35">
      <c r="B179" s="20" t="s">
        <v>211</v>
      </c>
      <c r="C179" s="151">
        <v>1</v>
      </c>
    </row>
    <row r="180" spans="2:3" x14ac:dyDescent="0.35">
      <c r="B180" s="155" t="s">
        <v>311</v>
      </c>
      <c r="C180" s="151">
        <v>7</v>
      </c>
    </row>
    <row r="181" spans="2:3" ht="43.5" x14ac:dyDescent="0.35">
      <c r="B181" s="156" t="s">
        <v>312</v>
      </c>
      <c r="C181" s="151">
        <v>3</v>
      </c>
    </row>
    <row r="182" spans="2:3" x14ac:dyDescent="0.35">
      <c r="B182" s="155" t="s">
        <v>313</v>
      </c>
      <c r="C182" s="151">
        <v>5</v>
      </c>
    </row>
    <row r="183" spans="2:3" ht="15" thickBot="1" x14ac:dyDescent="0.4">
      <c r="B183" s="157" t="s">
        <v>314</v>
      </c>
      <c r="C183" s="152">
        <v>2</v>
      </c>
    </row>
    <row r="185" spans="2:3" s="117" customFormat="1" x14ac:dyDescent="0.35"/>
    <row r="186" spans="2:3" ht="15" thickBot="1" x14ac:dyDescent="0.4"/>
    <row r="187" spans="2:3" ht="15" thickBot="1" x14ac:dyDescent="0.4">
      <c r="B187" s="196" t="s">
        <v>315</v>
      </c>
      <c r="C187" s="197"/>
    </row>
    <row r="188" spans="2:3" x14ac:dyDescent="0.35">
      <c r="B188" s="153" t="s">
        <v>316</v>
      </c>
      <c r="C188" s="154" t="s">
        <v>323</v>
      </c>
    </row>
    <row r="189" spans="2:3" x14ac:dyDescent="0.35">
      <c r="B189" s="73" t="s">
        <v>317</v>
      </c>
      <c r="C189" s="131" t="s">
        <v>277</v>
      </c>
    </row>
    <row r="190" spans="2:3" x14ac:dyDescent="0.35">
      <c r="B190" s="73" t="s">
        <v>22</v>
      </c>
      <c r="C190" s="131" t="s">
        <v>322</v>
      </c>
    </row>
    <row r="191" spans="2:3" x14ac:dyDescent="0.35">
      <c r="B191" s="73" t="s">
        <v>318</v>
      </c>
      <c r="C191" s="131" t="s">
        <v>324</v>
      </c>
    </row>
    <row r="192" spans="2:3" x14ac:dyDescent="0.35">
      <c r="B192" s="73" t="s">
        <v>319</v>
      </c>
      <c r="C192" s="131">
        <v>200</v>
      </c>
    </row>
    <row r="193" spans="2:3" x14ac:dyDescent="0.35">
      <c r="B193" s="73" t="s">
        <v>320</v>
      </c>
      <c r="C193" s="131">
        <v>3</v>
      </c>
    </row>
    <row r="194" spans="2:3" ht="15" thickBot="1" x14ac:dyDescent="0.4">
      <c r="B194" s="75" t="s">
        <v>321</v>
      </c>
      <c r="C194" s="132" t="s">
        <v>325</v>
      </c>
    </row>
    <row r="195" spans="2:3" x14ac:dyDescent="0.35">
      <c r="B195" s="1"/>
      <c r="C195" s="1"/>
    </row>
    <row r="196" spans="2:3" s="117" customFormat="1" x14ac:dyDescent="0.35"/>
    <row r="197" spans="2:3" ht="15" thickBot="1" x14ac:dyDescent="0.4">
      <c r="B197" s="1"/>
      <c r="C197" s="1"/>
    </row>
    <row r="198" spans="2:3" ht="15" thickBot="1" x14ac:dyDescent="0.4">
      <c r="B198" s="196" t="s">
        <v>326</v>
      </c>
      <c r="C198" s="197"/>
    </row>
    <row r="199" spans="2:3" x14ac:dyDescent="0.35">
      <c r="B199" s="73" t="s">
        <v>319</v>
      </c>
      <c r="C199" s="131" t="s">
        <v>327</v>
      </c>
    </row>
    <row r="200" spans="2:3" x14ac:dyDescent="0.35">
      <c r="B200" s="73" t="s">
        <v>328</v>
      </c>
      <c r="C200" s="131" t="s">
        <v>329</v>
      </c>
    </row>
    <row r="201" spans="2:3" x14ac:dyDescent="0.35">
      <c r="B201" s="73" t="s">
        <v>330</v>
      </c>
      <c r="C201" s="131">
        <v>1</v>
      </c>
    </row>
    <row r="202" spans="2:3" x14ac:dyDescent="0.35">
      <c r="B202" s="73" t="s">
        <v>331</v>
      </c>
      <c r="C202" s="131" t="s">
        <v>329</v>
      </c>
    </row>
    <row r="203" spans="2:3" x14ac:dyDescent="0.35">
      <c r="B203" s="73" t="s">
        <v>332</v>
      </c>
      <c r="C203" s="131">
        <v>7</v>
      </c>
    </row>
    <row r="204" spans="2:3" x14ac:dyDescent="0.35">
      <c r="B204" s="73" t="s">
        <v>333</v>
      </c>
      <c r="C204" s="131">
        <v>1</v>
      </c>
    </row>
    <row r="205" spans="2:3" ht="15" thickBot="1" x14ac:dyDescent="0.4">
      <c r="B205" s="75" t="s">
        <v>334</v>
      </c>
      <c r="C205" s="132">
        <v>4</v>
      </c>
    </row>
    <row r="207" spans="2:3" s="117" customFormat="1" x14ac:dyDescent="0.35"/>
    <row r="208" spans="2:3" ht="15" thickBot="1" x14ac:dyDescent="0.4"/>
    <row r="209" spans="2:3" ht="15" thickBot="1" x14ac:dyDescent="0.4">
      <c r="B209" s="196" t="s">
        <v>335</v>
      </c>
      <c r="C209" s="197"/>
    </row>
    <row r="210" spans="2:3" x14ac:dyDescent="0.35">
      <c r="B210" s="153" t="s">
        <v>336</v>
      </c>
      <c r="C210" s="161" t="s">
        <v>251</v>
      </c>
    </row>
    <row r="211" spans="2:3" x14ac:dyDescent="0.35">
      <c r="B211" s="73" t="s">
        <v>97</v>
      </c>
      <c r="C211" s="84" t="s">
        <v>340</v>
      </c>
    </row>
    <row r="212" spans="2:3" x14ac:dyDescent="0.35">
      <c r="B212" s="73" t="s">
        <v>337</v>
      </c>
      <c r="C212" s="84" t="s">
        <v>341</v>
      </c>
    </row>
    <row r="213" spans="2:3" x14ac:dyDescent="0.35">
      <c r="B213" s="73" t="s">
        <v>25</v>
      </c>
      <c r="C213" s="84" t="s">
        <v>341</v>
      </c>
    </row>
    <row r="214" spans="2:3" x14ac:dyDescent="0.35">
      <c r="B214" s="73" t="s">
        <v>338</v>
      </c>
      <c r="C214" s="131">
        <v>2</v>
      </c>
    </row>
    <row r="215" spans="2:3" ht="15" thickBot="1" x14ac:dyDescent="0.4">
      <c r="B215" s="75" t="s">
        <v>339</v>
      </c>
      <c r="C215" s="119" t="s">
        <v>218</v>
      </c>
    </row>
    <row r="217" spans="2:3" s="117" customFormat="1" x14ac:dyDescent="0.35"/>
    <row r="218" spans="2:3" ht="15" thickBot="1" x14ac:dyDescent="0.4"/>
    <row r="219" spans="2:3" ht="15" thickBot="1" x14ac:dyDescent="0.4">
      <c r="B219" s="196" t="s">
        <v>343</v>
      </c>
      <c r="C219" s="197"/>
    </row>
    <row r="220" spans="2:3" x14ac:dyDescent="0.35">
      <c r="B220" s="1" t="s">
        <v>344</v>
      </c>
      <c r="C220" s="1" t="s">
        <v>277</v>
      </c>
    </row>
    <row r="221" spans="2:3" x14ac:dyDescent="0.35">
      <c r="B221" s="1"/>
      <c r="C221" s="1"/>
    </row>
    <row r="222" spans="2:3" x14ac:dyDescent="0.35">
      <c r="B222" s="1"/>
      <c r="C222" s="1"/>
    </row>
    <row r="223" spans="2:3" x14ac:dyDescent="0.35">
      <c r="B223" s="1"/>
      <c r="C223" s="1"/>
    </row>
    <row r="224" spans="2:3" x14ac:dyDescent="0.35">
      <c r="B224" s="1"/>
      <c r="C224" s="1"/>
    </row>
    <row r="225" spans="2:3" x14ac:dyDescent="0.35">
      <c r="B225" s="1"/>
      <c r="C225" s="1"/>
    </row>
    <row r="226" spans="2:3" x14ac:dyDescent="0.35">
      <c r="B226" s="1"/>
      <c r="C226" s="1"/>
    </row>
    <row r="227" spans="2:3" x14ac:dyDescent="0.35">
      <c r="B227" s="1"/>
      <c r="C227" s="1"/>
    </row>
  </sheetData>
  <mergeCells count="19">
    <mergeCell ref="A1:K1"/>
    <mergeCell ref="B14:C14"/>
    <mergeCell ref="B23:C23"/>
    <mergeCell ref="B71:C71"/>
    <mergeCell ref="B51:C51"/>
    <mergeCell ref="B52:C52"/>
    <mergeCell ref="B45:C45"/>
    <mergeCell ref="B36:C36"/>
    <mergeCell ref="B4:C4"/>
    <mergeCell ref="B12:C12"/>
    <mergeCell ref="C118:E118"/>
    <mergeCell ref="B91:C91"/>
    <mergeCell ref="B219:C219"/>
    <mergeCell ref="B80:C80"/>
    <mergeCell ref="B209:C209"/>
    <mergeCell ref="B198:C198"/>
    <mergeCell ref="B187:C187"/>
    <mergeCell ref="B176:C176"/>
    <mergeCell ref="C113:E1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E49AA-78DC-4539-A105-5B5EF871D22C}">
  <dimension ref="A1:J148"/>
  <sheetViews>
    <sheetView zoomScale="150" zoomScaleNormal="150" zoomScaleSheetLayoutView="80" workbookViewId="0">
      <selection activeCell="D10" sqref="D10"/>
    </sheetView>
  </sheetViews>
  <sheetFormatPr baseColWidth="10" defaultRowHeight="14.5" x14ac:dyDescent="0.35"/>
  <cols>
    <col min="1" max="1" width="28.453125" customWidth="1"/>
    <col min="2" max="5" width="11.36328125" customWidth="1"/>
    <col min="6" max="6" width="12.54296875" customWidth="1"/>
    <col min="10" max="10" width="16.54296875" customWidth="1"/>
  </cols>
  <sheetData>
    <row r="1" spans="1:6" x14ac:dyDescent="0.35">
      <c r="A1" s="1"/>
      <c r="B1" s="1"/>
      <c r="C1" s="1"/>
      <c r="D1" s="1"/>
      <c r="E1" s="1"/>
      <c r="F1" s="1"/>
    </row>
    <row r="2" spans="1:6" ht="15" thickBot="1" x14ac:dyDescent="0.4">
      <c r="A2" s="1" t="s">
        <v>171</v>
      </c>
      <c r="B2" s="1"/>
      <c r="C2" s="1" t="s">
        <v>172</v>
      </c>
      <c r="D2" s="1"/>
      <c r="E2" s="1"/>
      <c r="F2" s="1"/>
    </row>
    <row r="3" spans="1:6" x14ac:dyDescent="0.35">
      <c r="A3" s="105"/>
      <c r="B3" s="105"/>
      <c r="C3" s="105"/>
      <c r="D3" s="14"/>
      <c r="E3" s="105"/>
      <c r="F3" s="106"/>
    </row>
    <row r="4" spans="1:6" ht="19.75" customHeight="1" thickBot="1" x14ac:dyDescent="0.4">
      <c r="A4" s="107" t="s">
        <v>136</v>
      </c>
      <c r="B4" s="165" t="s">
        <v>167</v>
      </c>
      <c r="C4" s="165" t="s">
        <v>168</v>
      </c>
      <c r="D4" s="166" t="s">
        <v>169</v>
      </c>
      <c r="E4" s="165" t="s">
        <v>170</v>
      </c>
      <c r="F4" s="167" t="s">
        <v>342</v>
      </c>
    </row>
    <row r="5" spans="1:6" ht="15" thickBot="1" x14ac:dyDescent="0.4">
      <c r="A5" s="103" t="str">
        <f>+matriz!B5</f>
        <v>Sulfato de Potasio</v>
      </c>
      <c r="B5" s="41"/>
      <c r="C5" s="169"/>
      <c r="D5" s="170"/>
      <c r="E5" s="114"/>
      <c r="F5" s="162"/>
    </row>
    <row r="6" spans="1:6" ht="15" thickBot="1" x14ac:dyDescent="0.4">
      <c r="A6" s="102" t="str">
        <f>+matriz!B6</f>
        <v>Sulfato Cúprico</v>
      </c>
      <c r="B6" s="43"/>
      <c r="C6" s="9"/>
      <c r="D6" s="108"/>
      <c r="E6" s="115"/>
      <c r="F6" s="163"/>
    </row>
    <row r="7" spans="1:6" ht="15" thickBot="1" x14ac:dyDescent="0.4">
      <c r="A7" s="102" t="str">
        <f>+matriz!B7</f>
        <v>Ácido Sulfurico 98%</v>
      </c>
      <c r="B7" s="43"/>
      <c r="C7" s="9"/>
      <c r="D7" s="108"/>
      <c r="E7" s="115"/>
      <c r="F7" s="163"/>
    </row>
    <row r="8" spans="1:6" ht="15" thickBot="1" x14ac:dyDescent="0.4">
      <c r="A8" s="102" t="str">
        <f>+matriz!B8</f>
        <v>Zinc granular</v>
      </c>
      <c r="B8" s="43"/>
      <c r="C8" s="9"/>
      <c r="D8" s="108"/>
      <c r="E8" s="115"/>
      <c r="F8" s="163"/>
    </row>
    <row r="9" spans="1:6" ht="15" thickBot="1" x14ac:dyDescent="0.4">
      <c r="A9" s="102" t="str">
        <f>+matriz!B9</f>
        <v>Papel libre de Nitrógeno</v>
      </c>
      <c r="B9" s="43"/>
      <c r="C9" s="9"/>
      <c r="D9" s="108"/>
      <c r="E9" s="115"/>
      <c r="F9" s="163"/>
    </row>
    <row r="10" spans="1:6" ht="15" thickBot="1" x14ac:dyDescent="0.4">
      <c r="A10" s="102" t="str">
        <f>+matriz!B10</f>
        <v>Hidroxido de Sodio 0.1</v>
      </c>
      <c r="B10" s="43"/>
      <c r="C10" s="9"/>
      <c r="D10" s="108"/>
      <c r="E10" s="115"/>
      <c r="F10" s="163"/>
    </row>
    <row r="11" spans="1:6" ht="15" thickBot="1" x14ac:dyDescent="0.4">
      <c r="A11" s="102" t="str">
        <f>+matriz!B11</f>
        <v>Acido Clorhidrico 0.1 N</v>
      </c>
      <c r="B11" s="43"/>
      <c r="C11" s="9"/>
      <c r="D11" s="108"/>
      <c r="E11" s="115"/>
      <c r="F11" s="163"/>
    </row>
    <row r="12" spans="1:6" ht="15" thickBot="1" x14ac:dyDescent="0.4">
      <c r="A12" s="102" t="str">
        <f>+matriz!B12</f>
        <v>Acido Clorhidrico ACS</v>
      </c>
      <c r="B12" s="43"/>
      <c r="C12" s="9"/>
      <c r="D12" s="108"/>
      <c r="E12" s="115"/>
      <c r="F12" s="163"/>
    </row>
    <row r="13" spans="1:6" ht="15" thickBot="1" x14ac:dyDescent="0.4">
      <c r="A13" s="104" t="str">
        <f>+matriz!B13</f>
        <v>Hidroxido de Sodio en perlas</v>
      </c>
      <c r="B13" s="43"/>
      <c r="C13" s="9"/>
      <c r="D13" s="108"/>
      <c r="E13" s="115"/>
      <c r="F13" s="163"/>
    </row>
    <row r="14" spans="1:6" ht="15" thickBot="1" x14ac:dyDescent="0.4">
      <c r="A14" s="102" t="str">
        <f>+matriz!B14</f>
        <v xml:space="preserve">Éter de Petróleo </v>
      </c>
      <c r="B14" s="43"/>
      <c r="C14" s="9"/>
      <c r="D14" s="108"/>
      <c r="E14" s="115"/>
      <c r="F14" s="163"/>
    </row>
    <row r="15" spans="1:6" ht="15" thickBot="1" x14ac:dyDescent="0.4">
      <c r="A15" s="102" t="str">
        <f>+matriz!B15</f>
        <v>Papel Filtro</v>
      </c>
      <c r="B15" s="43"/>
      <c r="C15" s="9"/>
      <c r="D15" s="108"/>
      <c r="E15" s="115"/>
      <c r="F15" s="163"/>
    </row>
    <row r="16" spans="1:6" ht="15" thickBot="1" x14ac:dyDescent="0.4">
      <c r="A16" s="104" t="str">
        <f>+matriz!B16</f>
        <v>Hidroxido de Sodio 0.05 N</v>
      </c>
      <c r="B16" s="43"/>
      <c r="C16" s="9"/>
      <c r="D16" s="108"/>
      <c r="E16" s="115"/>
      <c r="F16" s="163"/>
    </row>
    <row r="17" spans="1:10" ht="15" thickBot="1" x14ac:dyDescent="0.4">
      <c r="A17" s="102" t="str">
        <f>+matriz!B17</f>
        <v xml:space="preserve">Óxido de Magnesio </v>
      </c>
      <c r="B17" s="43"/>
      <c r="C17" s="9"/>
      <c r="D17" s="108"/>
      <c r="E17" s="115"/>
      <c r="F17" s="163"/>
      <c r="G17" s="25"/>
      <c r="H17" s="25"/>
      <c r="I17" s="25"/>
      <c r="J17" s="25"/>
    </row>
    <row r="18" spans="1:10" ht="15" thickBot="1" x14ac:dyDescent="0.4">
      <c r="A18" s="102" t="str">
        <f>+matriz!B18</f>
        <v>Ácido Sulfurico 0.1 N</v>
      </c>
      <c r="B18" s="43"/>
      <c r="C18" s="9"/>
      <c r="D18" s="108"/>
      <c r="E18" s="115"/>
      <c r="F18" s="163"/>
      <c r="G18" s="25"/>
      <c r="H18" s="25"/>
      <c r="I18" s="25"/>
      <c r="J18" s="25"/>
    </row>
    <row r="19" spans="1:10" ht="15" thickBot="1" x14ac:dyDescent="0.4">
      <c r="A19" s="102" t="str">
        <f>+matriz!B19</f>
        <v>Ácido Bórico</v>
      </c>
      <c r="B19" s="43"/>
      <c r="C19" s="9"/>
      <c r="D19" s="108"/>
      <c r="E19" s="115"/>
      <c r="F19" s="163"/>
      <c r="G19" s="25"/>
      <c r="H19" s="25"/>
      <c r="I19" s="25"/>
      <c r="J19" s="25"/>
    </row>
    <row r="20" spans="1:10" ht="15" thickBot="1" x14ac:dyDescent="0.4">
      <c r="A20" s="102" t="str">
        <f>+matriz!B20</f>
        <v xml:space="preserve">Rojo de Metilo </v>
      </c>
      <c r="B20" s="43"/>
      <c r="C20" s="9"/>
      <c r="D20" s="108"/>
      <c r="E20" s="115"/>
      <c r="F20" s="163"/>
    </row>
    <row r="21" spans="1:10" ht="15" thickBot="1" x14ac:dyDescent="0.4">
      <c r="A21" s="102" t="str">
        <f>+matriz!B21</f>
        <v>Alcohol Etílico 96%</v>
      </c>
      <c r="B21" s="43"/>
      <c r="C21" s="9"/>
      <c r="D21" s="108"/>
      <c r="E21" s="115"/>
      <c r="F21" s="163"/>
    </row>
    <row r="22" spans="1:10" ht="15" thickBot="1" x14ac:dyDescent="0.4">
      <c r="A22" s="102" t="str">
        <f>+matriz!B22</f>
        <v>Agua destilada</v>
      </c>
      <c r="B22" s="43"/>
      <c r="C22" s="9"/>
      <c r="D22" s="108"/>
      <c r="E22" s="115"/>
      <c r="F22" s="163"/>
    </row>
    <row r="23" spans="1:10" ht="15" thickBot="1" x14ac:dyDescent="0.4">
      <c r="A23" s="102" t="str">
        <f>+matriz!B23</f>
        <v>Fenolftaleina</v>
      </c>
      <c r="B23" s="43"/>
      <c r="C23" s="9"/>
      <c r="D23" s="108"/>
      <c r="E23" s="115"/>
      <c r="F23" s="163"/>
    </row>
    <row r="24" spans="1:10" ht="15" thickBot="1" x14ac:dyDescent="0.4">
      <c r="A24" s="102" t="str">
        <f>+matriz!B24</f>
        <v>Dicromato de Potasio</v>
      </c>
      <c r="B24" s="43"/>
      <c r="C24" s="9"/>
      <c r="D24" s="108"/>
      <c r="E24" s="115"/>
      <c r="F24" s="163"/>
    </row>
    <row r="25" spans="1:10" ht="15" thickBot="1" x14ac:dyDescent="0.4">
      <c r="A25" s="102" t="str">
        <f>+matriz!B25</f>
        <v>Tiosulfato de Sodio</v>
      </c>
      <c r="B25" s="43"/>
      <c r="C25" s="9"/>
      <c r="D25" s="108"/>
      <c r="E25" s="115"/>
      <c r="F25" s="163"/>
    </row>
    <row r="26" spans="1:10" ht="15" thickBot="1" x14ac:dyDescent="0.4">
      <c r="A26" s="102" t="str">
        <f>+matriz!B26</f>
        <v xml:space="preserve">Desincrustol </v>
      </c>
      <c r="B26" s="43"/>
      <c r="C26" s="9"/>
      <c r="D26" s="108"/>
      <c r="E26" s="115"/>
      <c r="F26" s="163"/>
    </row>
    <row r="27" spans="1:10" ht="15" thickBot="1" x14ac:dyDescent="0.4">
      <c r="A27" s="102" t="str">
        <f>+matriz!B27</f>
        <v>Silica Gel</v>
      </c>
      <c r="B27" s="43"/>
      <c r="C27" s="9"/>
      <c r="D27" s="108"/>
      <c r="E27" s="115"/>
      <c r="F27" s="163"/>
    </row>
    <row r="28" spans="1:10" ht="15" thickBot="1" x14ac:dyDescent="0.4">
      <c r="A28" s="102" t="str">
        <f>+matriz!B28</f>
        <v>Solución pH 4</v>
      </c>
      <c r="B28" s="43"/>
      <c r="C28" s="9"/>
      <c r="D28" s="108"/>
      <c r="E28" s="115"/>
      <c r="F28" s="163"/>
    </row>
    <row r="29" spans="1:10" ht="15" thickBot="1" x14ac:dyDescent="0.4">
      <c r="A29" s="102" t="str">
        <f>+matriz!B29</f>
        <v>Solución pH 7</v>
      </c>
      <c r="B29" s="43"/>
      <c r="C29" s="9"/>
      <c r="D29" s="108"/>
      <c r="E29" s="115"/>
      <c r="F29" s="163"/>
    </row>
    <row r="30" spans="1:10" ht="15" thickBot="1" x14ac:dyDescent="0.4">
      <c r="A30" s="102" t="str">
        <f>+matriz!B30</f>
        <v>Alcohol etilico abs</v>
      </c>
      <c r="B30" s="43"/>
      <c r="C30" s="9"/>
      <c r="D30" s="108"/>
      <c r="E30" s="115"/>
      <c r="F30" s="164"/>
    </row>
    <row r="31" spans="1:10" ht="15" thickBot="1" x14ac:dyDescent="0.4">
      <c r="A31" s="102" t="str">
        <f>+matriz!B31</f>
        <v xml:space="preserve">Biftalato de Potasio </v>
      </c>
      <c r="B31" s="43"/>
      <c r="C31" s="9"/>
      <c r="D31" s="108"/>
      <c r="E31" s="115"/>
      <c r="F31" s="164"/>
    </row>
    <row r="32" spans="1:10" ht="15" thickBot="1" x14ac:dyDescent="0.4">
      <c r="A32" s="102" t="str">
        <f>+matriz!B32</f>
        <v xml:space="preserve">Acido acetico </v>
      </c>
      <c r="B32" s="43"/>
      <c r="C32" s="9"/>
      <c r="D32" s="108"/>
      <c r="E32" s="115"/>
      <c r="F32" s="164"/>
    </row>
    <row r="33" spans="1:6" ht="15" thickBot="1" x14ac:dyDescent="0.4">
      <c r="A33" s="102" t="str">
        <f>+matriz!B33</f>
        <v xml:space="preserve">Acetona </v>
      </c>
      <c r="B33" s="43"/>
      <c r="C33" s="9"/>
      <c r="D33" s="108"/>
      <c r="E33" s="115"/>
      <c r="F33" s="164"/>
    </row>
    <row r="34" spans="1:6" ht="15" thickBot="1" x14ac:dyDescent="0.4">
      <c r="A34" s="104" t="str">
        <f>+matriz!B34</f>
        <v>Limpia Boro</v>
      </c>
      <c r="B34" s="43"/>
      <c r="C34" s="9"/>
      <c r="D34" s="108"/>
      <c r="E34" s="115"/>
      <c r="F34" s="164"/>
    </row>
    <row r="35" spans="1:6" ht="15" thickBot="1" x14ac:dyDescent="0.4">
      <c r="A35" s="103" t="str">
        <f>+matriz!B35</f>
        <v>Guante de Nitrilo M</v>
      </c>
      <c r="B35" s="43"/>
      <c r="C35" s="9"/>
      <c r="D35" s="108"/>
      <c r="E35" s="115"/>
      <c r="F35" s="164"/>
    </row>
    <row r="36" spans="1:6" ht="15" thickBot="1" x14ac:dyDescent="0.4">
      <c r="A36" s="102" t="str">
        <f>+matriz!B36</f>
        <v>Guante de Nitrilo L</v>
      </c>
      <c r="B36" s="43"/>
      <c r="C36" s="9"/>
      <c r="D36" s="108"/>
      <c r="E36" s="115"/>
      <c r="F36" s="164"/>
    </row>
    <row r="37" spans="1:6" ht="15" thickBot="1" x14ac:dyDescent="0.4">
      <c r="A37" s="102" t="str">
        <f>+matriz!B37</f>
        <v>Algodón</v>
      </c>
      <c r="B37" s="43"/>
      <c r="C37" s="9"/>
      <c r="D37" s="108"/>
      <c r="E37" s="115"/>
      <c r="F37" s="164"/>
    </row>
    <row r="38" spans="1:6" ht="15" thickBot="1" x14ac:dyDescent="0.4">
      <c r="A38" s="102" t="str">
        <f>+matriz!B38</f>
        <v xml:space="preserve">Perlas de Vidrio </v>
      </c>
      <c r="B38" s="43"/>
      <c r="C38" s="9"/>
      <c r="D38" s="108"/>
      <c r="E38" s="115"/>
      <c r="F38" s="164"/>
    </row>
    <row r="39" spans="1:6" ht="15" thickBot="1" x14ac:dyDescent="0.4">
      <c r="A39" s="102" t="str">
        <f>+matriz!B39</f>
        <v>Tubo de celulosa</v>
      </c>
      <c r="B39" s="43"/>
      <c r="C39" s="9"/>
      <c r="D39" s="108"/>
      <c r="E39" s="115"/>
      <c r="F39" s="164"/>
    </row>
    <row r="40" spans="1:6" ht="15" thickBot="1" x14ac:dyDescent="0.4">
      <c r="A40" s="102" t="str">
        <f>+matriz!B40</f>
        <v>Matraz bola (grasa)</v>
      </c>
      <c r="B40" s="43"/>
      <c r="C40" s="9"/>
      <c r="D40" s="108"/>
      <c r="E40" s="115"/>
      <c r="F40" s="164"/>
    </row>
    <row r="41" spans="1:6" ht="15" thickBot="1" x14ac:dyDescent="0.4">
      <c r="A41" s="102" t="str">
        <f>+matriz!B41</f>
        <v>Matraz Erlenmeyer 250 ml</v>
      </c>
      <c r="B41" s="43"/>
      <c r="C41" s="9"/>
      <c r="D41" s="108"/>
      <c r="E41" s="115"/>
      <c r="F41" s="164"/>
    </row>
    <row r="42" spans="1:6" ht="15" thickBot="1" x14ac:dyDescent="0.4">
      <c r="A42" s="102" t="str">
        <f>+matriz!B42</f>
        <v>Matraz Erlenmeyer 300 ml</v>
      </c>
      <c r="B42" s="43"/>
      <c r="C42" s="9"/>
      <c r="D42" s="108"/>
      <c r="E42" s="115"/>
      <c r="F42" s="164"/>
    </row>
    <row r="43" spans="1:6" ht="15" thickBot="1" x14ac:dyDescent="0.4">
      <c r="A43" s="102" t="str">
        <f>+matriz!B43</f>
        <v>Matraz Erlenmeyer 500 ml</v>
      </c>
      <c r="B43" s="43"/>
      <c r="C43" s="9"/>
      <c r="D43" s="108"/>
      <c r="E43" s="115"/>
      <c r="F43" s="164"/>
    </row>
    <row r="44" spans="1:6" ht="15" thickBot="1" x14ac:dyDescent="0.4">
      <c r="A44" s="102"/>
      <c r="B44" s="43"/>
      <c r="C44" s="9"/>
      <c r="D44" s="108"/>
      <c r="E44" s="115"/>
      <c r="F44" s="164"/>
    </row>
    <row r="45" spans="1:6" ht="15" thickBot="1" x14ac:dyDescent="0.4">
      <c r="A45" s="102"/>
      <c r="B45" s="43"/>
      <c r="C45" s="9"/>
      <c r="D45" s="108"/>
      <c r="E45" s="115"/>
      <c r="F45" s="164"/>
    </row>
    <row r="46" spans="1:6" ht="15" thickBot="1" x14ac:dyDescent="0.4">
      <c r="A46" s="102" t="str">
        <f>+matriz!B44</f>
        <v>Matraz Erlenmeyer 1 L</v>
      </c>
      <c r="B46" s="43"/>
      <c r="C46" s="9"/>
      <c r="D46" s="108"/>
      <c r="E46" s="115"/>
      <c r="F46" s="164"/>
    </row>
    <row r="47" spans="1:6" ht="15" thickBot="1" x14ac:dyDescent="0.4">
      <c r="A47" s="102" t="str">
        <f>+matriz!B45</f>
        <v>Matraz Volumetrico 2 L</v>
      </c>
      <c r="B47" s="43"/>
      <c r="C47" s="9"/>
      <c r="D47" s="108"/>
      <c r="E47" s="115"/>
      <c r="F47" s="164"/>
    </row>
    <row r="48" spans="1:6" ht="15" thickBot="1" x14ac:dyDescent="0.4">
      <c r="A48" s="102" t="str">
        <f>+matriz!B46</f>
        <v>Matraz Volumetrico 1 L</v>
      </c>
      <c r="B48" s="43"/>
      <c r="C48" s="9"/>
      <c r="D48" s="108"/>
      <c r="E48" s="115"/>
      <c r="F48" s="164"/>
    </row>
    <row r="49" spans="1:6" ht="15" thickBot="1" x14ac:dyDescent="0.4">
      <c r="A49" s="102" t="str">
        <f>+matriz!B49</f>
        <v>Matraz Kjeldahl</v>
      </c>
      <c r="B49" s="43"/>
      <c r="C49" s="9"/>
      <c r="D49" s="108"/>
      <c r="E49" s="115"/>
      <c r="F49" s="164"/>
    </row>
    <row r="50" spans="1:6" ht="15" thickBot="1" x14ac:dyDescent="0.4">
      <c r="A50" s="102" t="str">
        <f>+matriz!B50</f>
        <v xml:space="preserve">Probeta Vidrio 500 ml </v>
      </c>
      <c r="B50" s="43"/>
      <c r="C50" s="9"/>
      <c r="D50" s="108"/>
      <c r="E50" s="115"/>
      <c r="F50" s="164"/>
    </row>
    <row r="51" spans="1:6" ht="15" thickBot="1" x14ac:dyDescent="0.4">
      <c r="A51" s="102" t="str">
        <f>+matriz!B51</f>
        <v>Probeta Vidrio 250 ml</v>
      </c>
      <c r="B51" s="43"/>
      <c r="C51" s="9"/>
      <c r="D51" s="108"/>
      <c r="E51" s="115"/>
      <c r="F51" s="164"/>
    </row>
    <row r="52" spans="1:6" ht="15" thickBot="1" x14ac:dyDescent="0.4">
      <c r="A52" s="102" t="str">
        <f>+matriz!B52</f>
        <v>Probeta Vidrio 100 ml</v>
      </c>
      <c r="B52" s="43"/>
      <c r="C52" s="9"/>
      <c r="D52" s="108"/>
      <c r="E52" s="115"/>
      <c r="F52" s="164"/>
    </row>
    <row r="53" spans="1:6" ht="15" thickBot="1" x14ac:dyDescent="0.4">
      <c r="A53" s="102" t="str">
        <f>+matriz!B53</f>
        <v>Probeta Vidrio 50 ml</v>
      </c>
      <c r="B53" s="43"/>
      <c r="C53" s="9"/>
      <c r="D53" s="108"/>
      <c r="E53" s="115"/>
      <c r="F53" s="164"/>
    </row>
    <row r="54" spans="1:6" ht="15" thickBot="1" x14ac:dyDescent="0.4">
      <c r="A54" s="102" t="str">
        <f>+matriz!B54</f>
        <v>Probeta Vidrio 25 ml</v>
      </c>
      <c r="B54" s="43"/>
      <c r="C54" s="9"/>
      <c r="D54" s="108"/>
      <c r="E54" s="115"/>
      <c r="F54" s="164"/>
    </row>
    <row r="55" spans="1:6" ht="15" thickBot="1" x14ac:dyDescent="0.4">
      <c r="A55" s="102" t="str">
        <f>+matriz!B55</f>
        <v>Probeta Plastico 500 ml</v>
      </c>
      <c r="B55" s="43"/>
      <c r="C55" s="9"/>
      <c r="D55" s="108"/>
      <c r="E55" s="115"/>
      <c r="F55" s="164"/>
    </row>
    <row r="56" spans="1:6" ht="15" thickBot="1" x14ac:dyDescent="0.4">
      <c r="A56" s="102" t="str">
        <f>+matriz!B56</f>
        <v>Probeta Plastico 250 ml</v>
      </c>
      <c r="B56" s="43"/>
      <c r="C56" s="9"/>
      <c r="D56" s="108"/>
      <c r="E56" s="115"/>
      <c r="F56" s="164"/>
    </row>
    <row r="57" spans="1:6" ht="15" thickBot="1" x14ac:dyDescent="0.4">
      <c r="A57" s="102" t="str">
        <f>+matriz!B57</f>
        <v>Probeta Plastico 50 ml</v>
      </c>
      <c r="B57" s="43"/>
      <c r="C57" s="9"/>
      <c r="D57" s="108"/>
      <c r="E57" s="115"/>
      <c r="F57" s="164"/>
    </row>
    <row r="58" spans="1:6" ht="15" thickBot="1" x14ac:dyDescent="0.4">
      <c r="A58" s="102" t="str">
        <f>+matriz!B58</f>
        <v>Probeta Plastico 25 ml</v>
      </c>
      <c r="B58" s="43"/>
      <c r="C58" s="9"/>
      <c r="D58" s="108"/>
      <c r="E58" s="115"/>
      <c r="F58" s="164"/>
    </row>
    <row r="59" spans="1:6" ht="15" thickBot="1" x14ac:dyDescent="0.4">
      <c r="A59" s="102" t="str">
        <f>+matriz!B61</f>
        <v>Pipeta 25 ml</v>
      </c>
      <c r="B59" s="43"/>
      <c r="C59" s="9"/>
      <c r="D59" s="108"/>
      <c r="E59" s="115"/>
      <c r="F59" s="164"/>
    </row>
    <row r="60" spans="1:6" ht="15" thickBot="1" x14ac:dyDescent="0.4">
      <c r="A60" s="102" t="str">
        <f>+matriz!B62</f>
        <v>Pipeta 10 ml</v>
      </c>
      <c r="B60" s="43"/>
      <c r="C60" s="9"/>
      <c r="D60" s="108"/>
      <c r="E60" s="115"/>
      <c r="F60" s="164"/>
    </row>
    <row r="61" spans="1:6" ht="15" thickBot="1" x14ac:dyDescent="0.4">
      <c r="A61" s="102" t="str">
        <f>+matriz!B64</f>
        <v>Vaso precipitado Vidrio 250 ml</v>
      </c>
      <c r="B61" s="43"/>
      <c r="C61" s="9"/>
      <c r="D61" s="108"/>
      <c r="E61" s="115"/>
      <c r="F61" s="164"/>
    </row>
    <row r="62" spans="1:6" ht="15" thickBot="1" x14ac:dyDescent="0.4">
      <c r="A62" s="102" t="str">
        <f>+matriz!B65</f>
        <v>Vaso precipitado Vidrio 100 ml</v>
      </c>
      <c r="B62" s="43"/>
      <c r="C62" s="9"/>
      <c r="D62" s="108"/>
      <c r="E62" s="115"/>
      <c r="F62" s="164"/>
    </row>
    <row r="63" spans="1:6" ht="15" thickBot="1" x14ac:dyDescent="0.4">
      <c r="A63" s="102" t="str">
        <f>+matriz!B66</f>
        <v>Vaso precipitado plástico 1000 ml</v>
      </c>
      <c r="B63" s="43"/>
      <c r="C63" s="9"/>
      <c r="D63" s="108"/>
      <c r="E63" s="115"/>
      <c r="F63" s="164"/>
    </row>
    <row r="64" spans="1:6" ht="15" thickBot="1" x14ac:dyDescent="0.4">
      <c r="A64" s="102" t="str">
        <f>+matriz!B68</f>
        <v>Tubo ensaye 16x125 mm</v>
      </c>
      <c r="B64" s="43"/>
      <c r="C64" s="9"/>
      <c r="D64" s="108"/>
      <c r="E64" s="115"/>
      <c r="F64" s="164"/>
    </row>
    <row r="65" spans="1:6" ht="15" thickBot="1" x14ac:dyDescent="0.4">
      <c r="A65" s="102" t="str">
        <f>+matriz!B69</f>
        <v>Tubo ensaye 13x100 mm</v>
      </c>
      <c r="B65" s="43"/>
      <c r="C65" s="9"/>
      <c r="D65" s="108"/>
      <c r="E65" s="115"/>
      <c r="F65" s="164"/>
    </row>
    <row r="66" spans="1:6" ht="15" thickBot="1" x14ac:dyDescent="0.4">
      <c r="A66" s="102" t="str">
        <f>+matriz!B72</f>
        <v>Desecador vidrio</v>
      </c>
      <c r="B66" s="43"/>
      <c r="C66" s="9"/>
      <c r="D66" s="108"/>
      <c r="E66" s="115"/>
      <c r="F66" s="164"/>
    </row>
    <row r="67" spans="1:6" ht="15" thickBot="1" x14ac:dyDescent="0.4">
      <c r="A67" s="102" t="str">
        <f>+matriz!B73</f>
        <v>Desecador plastico</v>
      </c>
      <c r="B67" s="43"/>
      <c r="C67" s="9"/>
      <c r="D67" s="108"/>
      <c r="E67" s="115"/>
      <c r="F67" s="164"/>
    </row>
    <row r="68" spans="1:6" ht="15" thickBot="1" x14ac:dyDescent="0.4">
      <c r="A68" s="102" t="str">
        <f>+matriz!B74</f>
        <v>Gotero</v>
      </c>
      <c r="B68" s="43"/>
      <c r="C68" s="9"/>
      <c r="D68" s="108"/>
      <c r="E68" s="115"/>
      <c r="F68" s="164"/>
    </row>
    <row r="69" spans="1:6" ht="15" thickBot="1" x14ac:dyDescent="0.4">
      <c r="A69" s="102" t="str">
        <f>+matriz!B75</f>
        <v xml:space="preserve">Espatula plastica pesaje </v>
      </c>
      <c r="B69" s="43"/>
      <c r="C69" s="9"/>
      <c r="D69" s="108"/>
      <c r="E69" s="115"/>
      <c r="F69" s="164"/>
    </row>
    <row r="70" spans="1:6" ht="15" thickBot="1" x14ac:dyDescent="0.4">
      <c r="A70" s="102" t="str">
        <f>+matriz!B76</f>
        <v xml:space="preserve">Alargadera Kjeldahl </v>
      </c>
      <c r="B70" s="43"/>
      <c r="C70" s="9"/>
      <c r="D70" s="108"/>
      <c r="E70" s="115"/>
      <c r="F70" s="164"/>
    </row>
    <row r="71" spans="1:6" ht="15" thickBot="1" x14ac:dyDescent="0.4">
      <c r="A71" s="102" t="str">
        <f>+matriz!B77</f>
        <v>Tubo recolector de eter</v>
      </c>
      <c r="B71" s="43"/>
      <c r="C71" s="9"/>
      <c r="D71" s="108"/>
      <c r="E71" s="115"/>
      <c r="F71" s="164"/>
    </row>
    <row r="72" spans="1:6" ht="15" thickBot="1" x14ac:dyDescent="0.4">
      <c r="A72" s="102" t="str">
        <f>+matriz!B78</f>
        <v>Enfriadores</v>
      </c>
      <c r="B72" s="43"/>
      <c r="C72" s="9"/>
      <c r="D72" s="108"/>
      <c r="E72" s="115"/>
      <c r="F72" s="164"/>
    </row>
    <row r="73" spans="1:6" ht="15" thickBot="1" x14ac:dyDescent="0.4">
      <c r="A73" s="102" t="str">
        <f>+matriz!B79</f>
        <v>Bureta automática</v>
      </c>
      <c r="B73" s="43"/>
      <c r="C73" s="9"/>
      <c r="D73" s="108"/>
      <c r="E73" s="115"/>
      <c r="F73" s="164"/>
    </row>
    <row r="74" spans="1:6" ht="15" thickBot="1" x14ac:dyDescent="0.4">
      <c r="A74" s="102" t="str">
        <f>+matriz!B80</f>
        <v>Termómetro de bástago</v>
      </c>
      <c r="B74" s="43"/>
      <c r="C74" s="9"/>
      <c r="D74" s="108"/>
      <c r="E74" s="115"/>
      <c r="F74" s="164"/>
    </row>
    <row r="75" spans="1:6" ht="15" thickBot="1" x14ac:dyDescent="0.4">
      <c r="A75" s="102" t="str">
        <f>+matriz!B81</f>
        <v>Termometro de pistola</v>
      </c>
      <c r="B75" s="43"/>
      <c r="C75" s="9"/>
      <c r="D75" s="108"/>
      <c r="E75" s="115"/>
      <c r="F75" s="164"/>
    </row>
    <row r="76" spans="1:6" ht="15" thickBot="1" x14ac:dyDescent="0.4">
      <c r="A76" s="102" t="str">
        <f>+matriz!B82</f>
        <v xml:space="preserve">Cubeta chica </v>
      </c>
      <c r="B76" s="43"/>
      <c r="C76" s="9"/>
      <c r="D76" s="108"/>
      <c r="E76" s="115"/>
      <c r="F76" s="164"/>
    </row>
    <row r="77" spans="1:6" ht="15" thickBot="1" x14ac:dyDescent="0.4">
      <c r="A77" s="102" t="str">
        <f>+matriz!B83</f>
        <v>Cubeta grande</v>
      </c>
      <c r="B77" s="43"/>
      <c r="C77" s="9"/>
      <c r="D77" s="108"/>
      <c r="E77" s="115"/>
      <c r="F77" s="164"/>
    </row>
    <row r="78" spans="1:6" ht="15" thickBot="1" x14ac:dyDescent="0.4">
      <c r="A78" s="102" t="str">
        <f>+matriz!B84</f>
        <v>Ictiometro</v>
      </c>
      <c r="B78" s="43"/>
      <c r="C78" s="9"/>
      <c r="D78" s="108"/>
      <c r="E78" s="115"/>
      <c r="F78" s="164"/>
    </row>
    <row r="79" spans="1:6" ht="15" thickBot="1" x14ac:dyDescent="0.4">
      <c r="A79" s="102" t="str">
        <f>+matriz!B85</f>
        <v>Muestreador harina chico</v>
      </c>
      <c r="B79" s="43"/>
      <c r="C79" s="9"/>
      <c r="D79" s="108"/>
      <c r="E79" s="115"/>
      <c r="F79" s="164"/>
    </row>
    <row r="80" spans="1:6" ht="15" thickBot="1" x14ac:dyDescent="0.4">
      <c r="A80" s="102" t="str">
        <f>+matriz!B86</f>
        <v>Muestreador harina grande</v>
      </c>
      <c r="B80" s="43"/>
      <c r="C80" s="9"/>
      <c r="D80" s="108"/>
      <c r="E80" s="115"/>
      <c r="F80" s="164"/>
    </row>
    <row r="81" spans="1:6" ht="15" thickBot="1" x14ac:dyDescent="0.4">
      <c r="A81" s="102" t="str">
        <f>+matriz!B87</f>
        <v>Espatula para muestreo</v>
      </c>
      <c r="B81" s="43"/>
      <c r="C81" s="9"/>
      <c r="D81" s="108"/>
      <c r="E81" s="115"/>
      <c r="F81" s="164"/>
    </row>
    <row r="82" spans="1:6" ht="15" thickBot="1" x14ac:dyDescent="0.4">
      <c r="A82" s="102" t="str">
        <f>+matriz!B88</f>
        <v>Botellas de plástico</v>
      </c>
      <c r="B82" s="43"/>
      <c r="C82" s="9"/>
      <c r="D82" s="108"/>
      <c r="E82" s="115"/>
      <c r="F82" s="164"/>
    </row>
    <row r="83" spans="1:6" ht="15" thickBot="1" x14ac:dyDescent="0.4">
      <c r="A83" s="102" t="str">
        <f>+matriz!B89</f>
        <v>Tubo centrifuga</v>
      </c>
      <c r="B83" s="43"/>
      <c r="C83" s="9"/>
      <c r="D83" s="108"/>
      <c r="E83" s="115"/>
      <c r="F83" s="164"/>
    </row>
    <row r="84" spans="1:6" ht="15" thickBot="1" x14ac:dyDescent="0.4">
      <c r="A84" s="102" t="str">
        <f>+matriz!B90</f>
        <v>Crisoles</v>
      </c>
      <c r="B84" s="43"/>
      <c r="C84" s="9"/>
      <c r="D84" s="108"/>
      <c r="E84" s="115"/>
      <c r="F84" s="164"/>
    </row>
    <row r="85" spans="1:6" ht="15" thickBot="1" x14ac:dyDescent="0.4">
      <c r="A85" s="102" t="str">
        <f>+matriz!B91</f>
        <v>Pipeta de transferencia 3 ml</v>
      </c>
      <c r="B85" s="43"/>
      <c r="C85" s="9"/>
      <c r="D85" s="108"/>
      <c r="E85" s="115"/>
      <c r="F85" s="164"/>
    </row>
    <row r="86" spans="1:6" ht="15" thickBot="1" x14ac:dyDescent="0.4">
      <c r="A86" s="102" t="str">
        <f>+matriz!B92</f>
        <v>Charola humedad</v>
      </c>
      <c r="B86" s="43"/>
      <c r="C86" s="9"/>
      <c r="D86" s="108"/>
      <c r="E86" s="115"/>
      <c r="F86" s="164"/>
    </row>
    <row r="87" spans="1:6" ht="15" thickBot="1" x14ac:dyDescent="0.4">
      <c r="A87" s="102" t="str">
        <f>+matriz!B93</f>
        <v>Mascara gases</v>
      </c>
      <c r="B87" s="43"/>
      <c r="C87" s="9"/>
      <c r="D87" s="108"/>
      <c r="E87" s="115"/>
      <c r="F87" s="164"/>
    </row>
    <row r="88" spans="1:6" ht="15" thickBot="1" x14ac:dyDescent="0.4">
      <c r="A88" s="102" t="str">
        <f>+matriz!B94</f>
        <v>Guante nitrilo negro</v>
      </c>
      <c r="B88" s="43"/>
      <c r="C88" s="9"/>
      <c r="D88" s="108"/>
      <c r="E88" s="115"/>
      <c r="F88" s="164"/>
    </row>
    <row r="89" spans="1:6" ht="15" thickBot="1" x14ac:dyDescent="0.4">
      <c r="A89" s="102"/>
      <c r="B89" s="43"/>
      <c r="C89" s="9"/>
      <c r="D89" s="108"/>
      <c r="E89" s="115"/>
      <c r="F89" s="164"/>
    </row>
    <row r="90" spans="1:6" ht="21.65" customHeight="1" thickBot="1" x14ac:dyDescent="0.4">
      <c r="A90" s="102"/>
      <c r="B90" s="43"/>
      <c r="C90" s="9"/>
      <c r="D90" s="108"/>
      <c r="E90" s="115"/>
      <c r="F90" s="164"/>
    </row>
    <row r="91" spans="1:6" ht="15" thickBot="1" x14ac:dyDescent="0.4">
      <c r="A91" s="102" t="str">
        <f>+matriz!B95</f>
        <v>Casco de seguridad</v>
      </c>
      <c r="B91" s="43"/>
      <c r="C91" s="9"/>
      <c r="D91" s="108"/>
      <c r="E91" s="115"/>
      <c r="F91" s="164"/>
    </row>
    <row r="92" spans="1:6" ht="15" thickBot="1" x14ac:dyDescent="0.4">
      <c r="A92" s="102" t="str">
        <f>+matriz!B96</f>
        <v>Lentes seguridad</v>
      </c>
      <c r="B92" s="43"/>
      <c r="C92" s="9"/>
      <c r="D92" s="108"/>
      <c r="E92" s="115"/>
      <c r="F92" s="164"/>
    </row>
    <row r="93" spans="1:6" ht="15" thickBot="1" x14ac:dyDescent="0.4">
      <c r="A93" s="102" t="str">
        <f>+matriz!B97</f>
        <v>Bata laboratorio</v>
      </c>
      <c r="B93" s="43"/>
      <c r="C93" s="9"/>
      <c r="D93" s="108"/>
      <c r="E93" s="115"/>
      <c r="F93" s="164"/>
    </row>
    <row r="94" spans="1:6" ht="15" thickBot="1" x14ac:dyDescent="0.4">
      <c r="A94" s="102" t="str">
        <f>+matriz!B98</f>
        <v>Guante alta temperatura</v>
      </c>
      <c r="B94" s="43"/>
      <c r="C94" s="9"/>
      <c r="D94" s="108"/>
      <c r="E94" s="115"/>
      <c r="F94" s="164"/>
    </row>
    <row r="95" spans="1:6" ht="15" thickBot="1" x14ac:dyDescent="0.4">
      <c r="A95" s="102" t="str">
        <f>+matriz!B99</f>
        <v>Lavaojos de emergencia</v>
      </c>
      <c r="B95" s="43"/>
      <c r="C95" s="9"/>
      <c r="D95" s="108"/>
      <c r="E95" s="115"/>
      <c r="F95" s="164"/>
    </row>
    <row r="96" spans="1:6" ht="15" thickBot="1" x14ac:dyDescent="0.4">
      <c r="A96" s="102" t="str">
        <f>+matriz!B100</f>
        <v>Fibra negra</v>
      </c>
      <c r="B96" s="43"/>
      <c r="C96" s="9"/>
      <c r="D96" s="108"/>
      <c r="E96" s="115"/>
      <c r="F96" s="164"/>
    </row>
    <row r="97" spans="1:6" ht="15" thickBot="1" x14ac:dyDescent="0.4">
      <c r="A97" s="102" t="str">
        <f>+matriz!B101</f>
        <v>Jabon manos</v>
      </c>
      <c r="B97" s="43"/>
      <c r="C97" s="9"/>
      <c r="D97" s="108"/>
      <c r="E97" s="115"/>
      <c r="F97" s="164"/>
    </row>
    <row r="98" spans="1:6" ht="15" thickBot="1" x14ac:dyDescent="0.4">
      <c r="A98" s="102" t="str">
        <f>+matriz!B102</f>
        <v>Jabon polvo</v>
      </c>
      <c r="B98" s="43"/>
      <c r="C98" s="9"/>
      <c r="D98" s="108"/>
      <c r="E98" s="115"/>
      <c r="F98" s="164"/>
    </row>
    <row r="99" spans="1:6" ht="15" thickBot="1" x14ac:dyDescent="0.4">
      <c r="A99" s="102" t="str">
        <f>+matriz!B103</f>
        <v>Jabon trastes</v>
      </c>
      <c r="B99" s="43"/>
      <c r="C99" s="9"/>
      <c r="D99" s="108"/>
      <c r="E99" s="115"/>
      <c r="F99" s="164"/>
    </row>
    <row r="100" spans="1:6" ht="15" thickBot="1" x14ac:dyDescent="0.4">
      <c r="A100" s="102" t="str">
        <f>+matriz!B104</f>
        <v>Desengrasante</v>
      </c>
      <c r="B100" s="43"/>
      <c r="C100" s="9"/>
      <c r="D100" s="108"/>
      <c r="E100" s="115"/>
      <c r="F100" s="164"/>
    </row>
    <row r="101" spans="1:6" ht="15" thickBot="1" x14ac:dyDescent="0.4">
      <c r="A101" s="102" t="str">
        <f>+matriz!B105</f>
        <v>Limpiador liquido multiusos</v>
      </c>
      <c r="B101" s="43"/>
      <c r="C101" s="9"/>
      <c r="D101" s="108"/>
      <c r="E101" s="115"/>
      <c r="F101" s="164"/>
    </row>
    <row r="102" spans="1:6" ht="15" thickBot="1" x14ac:dyDescent="0.4">
      <c r="A102" s="102" t="str">
        <f>+matriz!B106</f>
        <v>Limpia vidrios</v>
      </c>
      <c r="B102" s="43"/>
      <c r="C102" s="9"/>
      <c r="D102" s="108"/>
      <c r="E102" s="115"/>
      <c r="F102" s="164"/>
    </row>
    <row r="103" spans="1:6" ht="15" thickBot="1" x14ac:dyDescent="0.4">
      <c r="A103" s="102" t="str">
        <f>+matriz!B107</f>
        <v>Botes de basura chico</v>
      </c>
      <c r="B103" s="43"/>
      <c r="C103" s="9"/>
      <c r="D103" s="108"/>
      <c r="E103" s="115"/>
      <c r="F103" s="164"/>
    </row>
    <row r="104" spans="1:6" ht="15" thickBot="1" x14ac:dyDescent="0.4">
      <c r="A104" s="102" t="str">
        <f>+matriz!B108</f>
        <v>Bote de basura grande</v>
      </c>
      <c r="B104" s="43"/>
      <c r="C104" s="9"/>
      <c r="D104" s="108"/>
      <c r="E104" s="115"/>
      <c r="F104" s="164"/>
    </row>
    <row r="105" spans="1:6" ht="15" thickBot="1" x14ac:dyDescent="0.4">
      <c r="A105" s="102" t="str">
        <f>+matriz!B109</f>
        <v>Recogedor</v>
      </c>
      <c r="B105" s="43"/>
      <c r="C105" s="9"/>
      <c r="D105" s="108"/>
      <c r="E105" s="115"/>
      <c r="F105" s="164"/>
    </row>
    <row r="106" spans="1:6" ht="15" thickBot="1" x14ac:dyDescent="0.4">
      <c r="A106" s="102" t="str">
        <f>+matriz!B110</f>
        <v>Escoba</v>
      </c>
      <c r="B106" s="43"/>
      <c r="C106" s="9"/>
      <c r="D106" s="108"/>
      <c r="E106" s="115"/>
      <c r="F106" s="164"/>
    </row>
    <row r="107" spans="1:6" ht="15" thickBot="1" x14ac:dyDescent="0.4">
      <c r="A107" s="102" t="str">
        <f>+matriz!B111</f>
        <v>Trapeador</v>
      </c>
      <c r="B107" s="43"/>
      <c r="C107" s="9"/>
      <c r="D107" s="108"/>
      <c r="E107" s="115"/>
      <c r="F107" s="164"/>
    </row>
    <row r="108" spans="1:6" ht="15" thickBot="1" x14ac:dyDescent="0.4">
      <c r="A108" s="102" t="str">
        <f>+matriz!B113</f>
        <v>Aromatizante</v>
      </c>
      <c r="B108" s="43"/>
      <c r="C108" s="9"/>
      <c r="D108" s="108"/>
      <c r="E108" s="115"/>
      <c r="F108" s="164"/>
    </row>
    <row r="109" spans="1:6" ht="15" thickBot="1" x14ac:dyDescent="0.4">
      <c r="A109" s="102" t="str">
        <f>+matriz!B114</f>
        <v>Cinta transparente</v>
      </c>
      <c r="B109" s="43"/>
      <c r="C109" s="9"/>
      <c r="D109" s="108"/>
      <c r="E109" s="115"/>
      <c r="F109" s="164"/>
    </row>
    <row r="110" spans="1:6" ht="15" thickBot="1" x14ac:dyDescent="0.4">
      <c r="A110" s="102" t="str">
        <f>+matriz!B115</f>
        <v>Masking</v>
      </c>
      <c r="B110" s="43"/>
      <c r="C110" s="9"/>
      <c r="D110" s="108"/>
      <c r="E110" s="115"/>
      <c r="F110" s="164"/>
    </row>
    <row r="111" spans="1:6" ht="15" thickBot="1" x14ac:dyDescent="0.4">
      <c r="A111" s="102" t="str">
        <f>+matriz!B116</f>
        <v>Marcador agua</v>
      </c>
      <c r="B111" s="43"/>
      <c r="C111" s="9"/>
      <c r="D111" s="108"/>
      <c r="E111" s="115"/>
      <c r="F111" s="164"/>
    </row>
    <row r="112" spans="1:6" ht="15" thickBot="1" x14ac:dyDescent="0.4">
      <c r="A112" s="102" t="str">
        <f>+matriz!B117</f>
        <v>Marcador aceite punto grueso</v>
      </c>
      <c r="B112" s="43"/>
      <c r="C112" s="9"/>
      <c r="D112" s="108"/>
      <c r="E112" s="115"/>
      <c r="F112" s="164"/>
    </row>
    <row r="113" spans="1:6" ht="15" thickBot="1" x14ac:dyDescent="0.4">
      <c r="A113" s="102" t="str">
        <f>+matriz!B118</f>
        <v>Marcador aceite punto fino</v>
      </c>
      <c r="B113" s="43"/>
      <c r="C113" s="9"/>
      <c r="D113" s="108"/>
      <c r="E113" s="115"/>
      <c r="F113" s="164"/>
    </row>
    <row r="114" spans="1:6" ht="15" thickBot="1" x14ac:dyDescent="0.4">
      <c r="A114" s="102" t="str">
        <f>+matriz!B119</f>
        <v>Plumas</v>
      </c>
      <c r="B114" s="43"/>
      <c r="C114" s="9"/>
      <c r="D114" s="108"/>
      <c r="E114" s="115"/>
      <c r="F114" s="164"/>
    </row>
    <row r="115" spans="1:6" ht="15" thickBot="1" x14ac:dyDescent="0.4">
      <c r="A115" s="102" t="str">
        <f>+matriz!B120</f>
        <v>Regla</v>
      </c>
      <c r="B115" s="43"/>
      <c r="C115" s="9"/>
      <c r="D115" s="108"/>
      <c r="E115" s="115"/>
      <c r="F115" s="164"/>
    </row>
    <row r="116" spans="1:6" ht="15" thickBot="1" x14ac:dyDescent="0.4">
      <c r="A116" s="102" t="str">
        <f>+matriz!B121</f>
        <v>Calculadora</v>
      </c>
      <c r="B116" s="43"/>
      <c r="C116" s="9"/>
      <c r="D116" s="108"/>
      <c r="E116" s="115"/>
      <c r="F116" s="164"/>
    </row>
    <row r="117" spans="1:6" ht="15" thickBot="1" x14ac:dyDescent="0.4">
      <c r="A117" s="102" t="str">
        <f>+matriz!B122</f>
        <v>Tijeras</v>
      </c>
      <c r="B117" s="43"/>
      <c r="C117" s="9"/>
      <c r="D117" s="108"/>
      <c r="E117" s="115"/>
      <c r="F117" s="164"/>
    </row>
    <row r="118" spans="1:6" ht="15" thickBot="1" x14ac:dyDescent="0.4">
      <c r="A118" s="102" t="str">
        <f>+matriz!B123</f>
        <v xml:space="preserve">Engrapadora </v>
      </c>
      <c r="B118" s="43"/>
      <c r="C118" s="9"/>
      <c r="D118" s="108"/>
      <c r="E118" s="115"/>
      <c r="F118" s="164"/>
    </row>
    <row r="119" spans="1:6" ht="15" thickBot="1" x14ac:dyDescent="0.4">
      <c r="A119" s="104" t="str">
        <f>+matriz!B124</f>
        <v>Reguladores</v>
      </c>
      <c r="B119" s="120"/>
      <c r="C119" s="110"/>
      <c r="D119" s="111"/>
      <c r="E119" s="115"/>
      <c r="F119" s="164"/>
    </row>
    <row r="120" spans="1:6" ht="15" thickBot="1" x14ac:dyDescent="0.4">
      <c r="A120" s="104"/>
      <c r="B120" s="43"/>
      <c r="C120" s="9"/>
      <c r="D120" s="108"/>
      <c r="E120" s="115"/>
      <c r="F120" s="164"/>
    </row>
    <row r="121" spans="1:6" ht="15" thickBot="1" x14ac:dyDescent="0.4">
      <c r="A121" s="109"/>
      <c r="B121" s="171"/>
      <c r="C121" s="112"/>
      <c r="D121" s="113"/>
      <c r="E121" s="116"/>
      <c r="F121" s="164"/>
    </row>
    <row r="122" spans="1:6" ht="15" thickBot="1" x14ac:dyDescent="0.4">
      <c r="A122" s="104"/>
      <c r="B122" s="171"/>
      <c r="C122" s="112"/>
      <c r="D122" s="113"/>
      <c r="E122" s="116"/>
      <c r="F122" s="164"/>
    </row>
    <row r="123" spans="1:6" ht="15" thickBot="1" x14ac:dyDescent="0.4">
      <c r="A123" s="109"/>
      <c r="B123" s="171"/>
      <c r="C123" s="112"/>
      <c r="D123" s="113"/>
      <c r="E123" s="116"/>
      <c r="F123" s="164"/>
    </row>
    <row r="124" spans="1:6" ht="15" thickBot="1" x14ac:dyDescent="0.4">
      <c r="A124" s="104"/>
      <c r="B124" s="171"/>
      <c r="C124" s="112"/>
      <c r="D124" s="113"/>
      <c r="E124" s="116"/>
      <c r="F124" s="164"/>
    </row>
    <row r="125" spans="1:6" ht="15" thickBot="1" x14ac:dyDescent="0.4">
      <c r="A125" s="109"/>
      <c r="B125" s="171"/>
      <c r="C125" s="112"/>
      <c r="D125" s="113"/>
      <c r="E125" s="116"/>
      <c r="F125" s="164"/>
    </row>
    <row r="126" spans="1:6" ht="15" thickBot="1" x14ac:dyDescent="0.4">
      <c r="A126" s="104"/>
      <c r="B126" s="171"/>
      <c r="C126" s="112"/>
      <c r="D126" s="113"/>
      <c r="E126" s="116"/>
      <c r="F126" s="164"/>
    </row>
    <row r="127" spans="1:6" ht="15" thickBot="1" x14ac:dyDescent="0.4">
      <c r="A127" s="109"/>
      <c r="B127" s="171"/>
      <c r="C127" s="112"/>
      <c r="D127" s="113"/>
      <c r="E127" s="116"/>
      <c r="F127" s="164"/>
    </row>
    <row r="128" spans="1:6" ht="15" thickBot="1" x14ac:dyDescent="0.4">
      <c r="A128" s="104"/>
      <c r="B128" s="171"/>
      <c r="C128" s="112"/>
      <c r="D128" s="113"/>
      <c r="E128" s="116"/>
      <c r="F128" s="164"/>
    </row>
    <row r="129" spans="1:6" ht="15" thickBot="1" x14ac:dyDescent="0.4">
      <c r="A129" s="109"/>
      <c r="B129" s="171"/>
      <c r="C129" s="112"/>
      <c r="D129" s="113"/>
      <c r="E129" s="116"/>
      <c r="F129" s="164"/>
    </row>
    <row r="130" spans="1:6" ht="15" thickBot="1" x14ac:dyDescent="0.4">
      <c r="A130" s="104"/>
      <c r="B130" s="171"/>
      <c r="C130" s="112"/>
      <c r="D130" s="113"/>
      <c r="E130" s="116"/>
      <c r="F130" s="164"/>
    </row>
    <row r="131" spans="1:6" ht="15" thickBot="1" x14ac:dyDescent="0.4">
      <c r="A131" s="109"/>
      <c r="B131" s="171"/>
      <c r="C131" s="112"/>
      <c r="D131" s="113"/>
      <c r="E131" s="116"/>
      <c r="F131" s="164"/>
    </row>
    <row r="132" spans="1:6" ht="15" thickBot="1" x14ac:dyDescent="0.4">
      <c r="A132" s="104"/>
      <c r="B132" s="171"/>
      <c r="C132" s="112"/>
      <c r="D132" s="113"/>
      <c r="E132" s="116"/>
      <c r="F132" s="164"/>
    </row>
    <row r="133" spans="1:6" ht="15" thickBot="1" x14ac:dyDescent="0.4">
      <c r="A133" s="109"/>
      <c r="B133" s="171"/>
      <c r="C133" s="112"/>
      <c r="D133" s="113"/>
      <c r="E133" s="116"/>
      <c r="F133" s="164"/>
    </row>
    <row r="134" spans="1:6" ht="15" thickBot="1" x14ac:dyDescent="0.4">
      <c r="A134" s="104"/>
      <c r="B134" s="171"/>
      <c r="C134" s="112"/>
      <c r="D134" s="113"/>
      <c r="E134" s="116"/>
      <c r="F134" s="164"/>
    </row>
    <row r="135" spans="1:6" ht="15" thickBot="1" x14ac:dyDescent="0.4">
      <c r="A135" s="109"/>
      <c r="B135" s="171"/>
      <c r="C135" s="112"/>
      <c r="D135" s="113"/>
      <c r="E135" s="116"/>
      <c r="F135" s="164"/>
    </row>
    <row r="136" spans="1:6" ht="15" thickBot="1" x14ac:dyDescent="0.4">
      <c r="A136" s="104"/>
      <c r="B136" s="171"/>
      <c r="C136" s="112"/>
      <c r="D136" s="113"/>
      <c r="E136" s="116"/>
      <c r="F136" s="164"/>
    </row>
    <row r="137" spans="1:6" ht="15" thickBot="1" x14ac:dyDescent="0.4">
      <c r="A137" s="109"/>
      <c r="B137" s="171"/>
      <c r="C137" s="112"/>
      <c r="D137" s="113"/>
      <c r="E137" s="116"/>
      <c r="F137" s="164"/>
    </row>
    <row r="138" spans="1:6" ht="15" thickBot="1" x14ac:dyDescent="0.4">
      <c r="A138" s="104"/>
      <c r="B138" s="171"/>
      <c r="C138" s="112"/>
      <c r="D138" s="113"/>
      <c r="E138" s="116"/>
      <c r="F138" s="164"/>
    </row>
    <row r="139" spans="1:6" ht="15" thickBot="1" x14ac:dyDescent="0.4">
      <c r="A139" s="109"/>
      <c r="B139" s="171"/>
      <c r="C139" s="112"/>
      <c r="D139" s="113"/>
      <c r="E139" s="116"/>
      <c r="F139" s="164"/>
    </row>
    <row r="140" spans="1:6" ht="15" thickBot="1" x14ac:dyDescent="0.4">
      <c r="A140" s="104"/>
      <c r="B140" s="171"/>
      <c r="C140" s="112"/>
      <c r="D140" s="113"/>
      <c r="E140" s="116"/>
      <c r="F140" s="164"/>
    </row>
    <row r="141" spans="1:6" ht="15" thickBot="1" x14ac:dyDescent="0.4">
      <c r="A141" s="109"/>
      <c r="B141" s="171"/>
      <c r="C141" s="112"/>
      <c r="D141" s="113"/>
      <c r="E141" s="116"/>
      <c r="F141" s="164"/>
    </row>
    <row r="142" spans="1:6" ht="15" thickBot="1" x14ac:dyDescent="0.4">
      <c r="A142" s="104"/>
      <c r="B142" s="171"/>
      <c r="C142" s="112"/>
      <c r="D142" s="113"/>
      <c r="E142" s="116"/>
      <c r="F142" s="164"/>
    </row>
    <row r="143" spans="1:6" ht="15" thickBot="1" x14ac:dyDescent="0.4">
      <c r="A143" s="109"/>
      <c r="B143" s="171"/>
      <c r="C143" s="112"/>
      <c r="D143" s="113"/>
      <c r="E143" s="116"/>
      <c r="F143" s="164"/>
    </row>
    <row r="144" spans="1:6" ht="15" thickBot="1" x14ac:dyDescent="0.4">
      <c r="A144" s="104"/>
      <c r="B144" s="171"/>
      <c r="C144" s="112"/>
      <c r="D144" s="113"/>
      <c r="E144" s="116"/>
      <c r="F144" s="164"/>
    </row>
    <row r="145" spans="1:6" ht="15" thickBot="1" x14ac:dyDescent="0.4">
      <c r="A145" s="109"/>
      <c r="B145" s="171"/>
      <c r="C145" s="112"/>
      <c r="D145" s="113"/>
      <c r="E145" s="116"/>
      <c r="F145" s="164"/>
    </row>
    <row r="146" spans="1:6" ht="15" thickBot="1" x14ac:dyDescent="0.4">
      <c r="A146" s="104"/>
      <c r="B146" s="171"/>
      <c r="C146" s="112"/>
      <c r="D146" s="113"/>
      <c r="E146" s="116"/>
      <c r="F146" s="164"/>
    </row>
    <row r="147" spans="1:6" ht="15" thickBot="1" x14ac:dyDescent="0.4">
      <c r="A147" s="109"/>
      <c r="B147" s="171"/>
      <c r="C147" s="112"/>
      <c r="D147" s="113"/>
      <c r="E147" s="116"/>
      <c r="F147" s="164"/>
    </row>
    <row r="148" spans="1:6" ht="15" thickBot="1" x14ac:dyDescent="0.4">
      <c r="A148" s="104"/>
      <c r="B148" s="172"/>
      <c r="C148" s="173"/>
      <c r="D148" s="174"/>
      <c r="E148" s="168"/>
      <c r="F148" s="17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8CE3-7835-4B89-A42C-CD3ABC05B6F4}">
  <dimension ref="A1:E39"/>
  <sheetViews>
    <sheetView view="pageBreakPreview" zoomScale="80" zoomScaleNormal="150" zoomScaleSheetLayoutView="80" workbookViewId="0">
      <selection activeCell="A11" sqref="A11"/>
    </sheetView>
  </sheetViews>
  <sheetFormatPr baseColWidth="10" defaultRowHeight="14.5" x14ac:dyDescent="0.35"/>
  <cols>
    <col min="1" max="1" width="124.54296875" customWidth="1"/>
    <col min="5" max="5" width="16.54296875" customWidth="1"/>
  </cols>
  <sheetData>
    <row r="1" spans="1:5" ht="51" customHeight="1" thickBot="1" x14ac:dyDescent="0.4">
      <c r="A1" s="128" t="s">
        <v>205</v>
      </c>
    </row>
    <row r="2" spans="1:5" ht="15" customHeight="1" thickBot="1" x14ac:dyDescent="0.4">
      <c r="A2" s="127" t="s">
        <v>136</v>
      </c>
    </row>
    <row r="3" spans="1:5" s="122" customFormat="1" ht="21" x14ac:dyDescent="0.5">
      <c r="A3" s="126" t="str">
        <f>+matriz!B5</f>
        <v>Sulfato de Potasio</v>
      </c>
    </row>
    <row r="4" spans="1:5" s="122" customFormat="1" ht="21" x14ac:dyDescent="0.5">
      <c r="A4" s="124" t="str">
        <f>+matriz!B6</f>
        <v>Sulfato Cúprico</v>
      </c>
    </row>
    <row r="5" spans="1:5" s="122" customFormat="1" ht="21" x14ac:dyDescent="0.5">
      <c r="A5" s="124" t="str">
        <f>+matriz!B7</f>
        <v>Ácido Sulfurico 98%</v>
      </c>
    </row>
    <row r="6" spans="1:5" s="122" customFormat="1" ht="21" x14ac:dyDescent="0.5">
      <c r="A6" s="124" t="str">
        <f>+matriz!B8</f>
        <v>Zinc granular</v>
      </c>
    </row>
    <row r="7" spans="1:5" s="122" customFormat="1" ht="21" x14ac:dyDescent="0.5">
      <c r="A7" s="124" t="str">
        <f>+matriz!B9</f>
        <v>Papel libre de Nitrógeno</v>
      </c>
    </row>
    <row r="8" spans="1:5" s="122" customFormat="1" ht="21" x14ac:dyDescent="0.5">
      <c r="A8" s="124" t="s">
        <v>203</v>
      </c>
    </row>
    <row r="9" spans="1:5" s="122" customFormat="1" ht="21" x14ac:dyDescent="0.5">
      <c r="A9" s="124" t="str">
        <f>+matriz!B11</f>
        <v>Acido Clorhidrico 0.1 N</v>
      </c>
    </row>
    <row r="10" spans="1:5" s="122" customFormat="1" ht="21" x14ac:dyDescent="0.5">
      <c r="A10" s="124" t="str">
        <f>+matriz!B12</f>
        <v>Acido Clorhidrico ACS</v>
      </c>
    </row>
    <row r="11" spans="1:5" s="122" customFormat="1" ht="21" x14ac:dyDescent="0.5">
      <c r="A11" s="124" t="str">
        <f>+matriz!B13</f>
        <v>Hidroxido de Sodio en perlas</v>
      </c>
    </row>
    <row r="12" spans="1:5" s="122" customFormat="1" ht="21" x14ac:dyDescent="0.5">
      <c r="A12" s="124" t="str">
        <f>+matriz!B14</f>
        <v xml:space="preserve">Éter de Petróleo </v>
      </c>
    </row>
    <row r="13" spans="1:5" s="122" customFormat="1" ht="21" x14ac:dyDescent="0.5">
      <c r="A13" s="124" t="str">
        <f>+matriz!B15</f>
        <v>Papel Filtro</v>
      </c>
    </row>
    <row r="14" spans="1:5" s="122" customFormat="1" ht="21" x14ac:dyDescent="0.5">
      <c r="A14" s="124" t="str">
        <f>+matriz!B16</f>
        <v>Hidroxido de Sodio 0.05 N</v>
      </c>
    </row>
    <row r="15" spans="1:5" s="122" customFormat="1" ht="21" x14ac:dyDescent="0.5">
      <c r="A15" s="124" t="str">
        <f>+matriz!B17</f>
        <v xml:space="preserve">Óxido de Magnesio </v>
      </c>
      <c r="B15" s="123"/>
      <c r="C15" s="123"/>
      <c r="D15" s="123"/>
      <c r="E15" s="123"/>
    </row>
    <row r="16" spans="1:5" s="122" customFormat="1" ht="21" x14ac:dyDescent="0.5">
      <c r="A16" s="124" t="str">
        <f>+matriz!B18</f>
        <v>Ácido Sulfurico 0.1 N</v>
      </c>
      <c r="B16" s="123"/>
      <c r="C16" s="123"/>
      <c r="D16" s="123"/>
      <c r="E16" s="123"/>
    </row>
    <row r="17" spans="1:5" s="122" customFormat="1" ht="21" x14ac:dyDescent="0.5">
      <c r="A17" s="124" t="str">
        <f>+matriz!B19</f>
        <v>Ácido Bórico</v>
      </c>
      <c r="B17" s="123"/>
      <c r="C17" s="123"/>
      <c r="D17" s="123"/>
      <c r="E17" s="123"/>
    </row>
    <row r="18" spans="1:5" s="122" customFormat="1" ht="21" x14ac:dyDescent="0.5">
      <c r="A18" s="124" t="str">
        <f>+matriz!B20</f>
        <v xml:space="preserve">Rojo de Metilo </v>
      </c>
    </row>
    <row r="19" spans="1:5" s="122" customFormat="1" ht="21" x14ac:dyDescent="0.5">
      <c r="A19" s="124" t="str">
        <f>+matriz!B21</f>
        <v>Alcohol Etílico 96%</v>
      </c>
    </row>
    <row r="20" spans="1:5" s="122" customFormat="1" ht="21" x14ac:dyDescent="0.5">
      <c r="A20" s="124" t="str">
        <f>+matriz!B22</f>
        <v>Agua destilada</v>
      </c>
    </row>
    <row r="21" spans="1:5" s="122" customFormat="1" ht="21" x14ac:dyDescent="0.5">
      <c r="A21" s="124" t="str">
        <f>+matriz!B23</f>
        <v>Fenolftaleina</v>
      </c>
    </row>
    <row r="22" spans="1:5" s="122" customFormat="1" ht="21" x14ac:dyDescent="0.5">
      <c r="A22" s="124" t="str">
        <f>+matriz!B24</f>
        <v>Dicromato de Potasio</v>
      </c>
    </row>
    <row r="23" spans="1:5" s="122" customFormat="1" ht="21" x14ac:dyDescent="0.5">
      <c r="A23" s="124" t="str">
        <f>+matriz!B25</f>
        <v>Tiosulfato de Sodio</v>
      </c>
    </row>
    <row r="24" spans="1:5" s="122" customFormat="1" ht="21" x14ac:dyDescent="0.5">
      <c r="A24" s="124" t="str">
        <f>+matriz!B26</f>
        <v xml:space="preserve">Desincrustol </v>
      </c>
    </row>
    <row r="25" spans="1:5" s="122" customFormat="1" ht="21" x14ac:dyDescent="0.5">
      <c r="A25" s="124" t="str">
        <f>+matriz!B27</f>
        <v>Silica Gel</v>
      </c>
    </row>
    <row r="26" spans="1:5" s="122" customFormat="1" ht="21" x14ac:dyDescent="0.5">
      <c r="A26" s="124" t="str">
        <f>+matriz!B28</f>
        <v>Solución pH 4</v>
      </c>
    </row>
    <row r="27" spans="1:5" s="122" customFormat="1" ht="21" x14ac:dyDescent="0.5">
      <c r="A27" s="124" t="str">
        <f>+matriz!B29</f>
        <v>Solución pH 7</v>
      </c>
    </row>
    <row r="28" spans="1:5" s="122" customFormat="1" ht="21" x14ac:dyDescent="0.5">
      <c r="A28" s="124" t="str">
        <f>+matriz!B30</f>
        <v>Alcohol etilico abs</v>
      </c>
    </row>
    <row r="29" spans="1:5" s="122" customFormat="1" ht="21" x14ac:dyDescent="0.5">
      <c r="A29" s="124" t="str">
        <f>+matriz!B31</f>
        <v xml:space="preserve">Biftalato de Potasio </v>
      </c>
    </row>
    <row r="30" spans="1:5" s="122" customFormat="1" ht="21" x14ac:dyDescent="0.5">
      <c r="A30" s="124" t="str">
        <f>+matriz!B32</f>
        <v xml:space="preserve">Acido acetico </v>
      </c>
    </row>
    <row r="31" spans="1:5" s="122" customFormat="1" ht="21" x14ac:dyDescent="0.5">
      <c r="A31" s="124" t="str">
        <f>+matriz!B33</f>
        <v xml:space="preserve">Acetona </v>
      </c>
    </row>
    <row r="32" spans="1:5" s="122" customFormat="1" ht="21" x14ac:dyDescent="0.5">
      <c r="A32" s="124" t="str">
        <f>+matriz!B34</f>
        <v>Limpia Boro</v>
      </c>
    </row>
    <row r="33" spans="1:1" s="122" customFormat="1" ht="21" x14ac:dyDescent="0.5">
      <c r="A33" s="124" t="s">
        <v>204</v>
      </c>
    </row>
    <row r="34" spans="1:1" s="122" customFormat="1" ht="21" x14ac:dyDescent="0.5">
      <c r="A34" s="124" t="str">
        <f>+matriz!B102</f>
        <v>Jabon polvo</v>
      </c>
    </row>
    <row r="35" spans="1:1" s="122" customFormat="1" ht="21" x14ac:dyDescent="0.5">
      <c r="A35" s="124" t="str">
        <f>+matriz!B103</f>
        <v>Jabon trastes</v>
      </c>
    </row>
    <row r="36" spans="1:1" s="122" customFormat="1" ht="21" x14ac:dyDescent="0.5">
      <c r="A36" s="124" t="str">
        <f>+matriz!B104</f>
        <v>Desengrasante</v>
      </c>
    </row>
    <row r="37" spans="1:1" s="122" customFormat="1" ht="21" x14ac:dyDescent="0.5">
      <c r="A37" s="124" t="str">
        <f>+matriz!B105</f>
        <v>Limpiador liquido multiusos</v>
      </c>
    </row>
    <row r="38" spans="1:1" s="122" customFormat="1" ht="21" x14ac:dyDescent="0.5">
      <c r="A38" s="124" t="str">
        <f>+matriz!B106</f>
        <v>Limpia vidrios</v>
      </c>
    </row>
    <row r="39" spans="1:1" s="122" customFormat="1" ht="21.5" thickBot="1" x14ac:dyDescent="0.55000000000000004">
      <c r="A39" s="125" t="str">
        <f>+matriz!B113</f>
        <v>Aromatizante</v>
      </c>
    </row>
  </sheetData>
  <pageMargins left="0.7" right="0.7" top="0.7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matriz</vt:lpstr>
      <vt:lpstr>compras</vt:lpstr>
      <vt:lpstr>consumo</vt:lpstr>
      <vt:lpstr>HISTORIAL PEDIDOS</vt:lpstr>
      <vt:lpstr>LISTA DE INVENTARIO</vt:lpstr>
      <vt:lpstr>LISTA DE REACTIVOS</vt:lpstr>
      <vt:lpstr>'LISTA DE INVENTARIO'!Área_de_impresión</vt:lpstr>
      <vt:lpstr>'LISTA DE REACTIVOS'!Área_de_impresión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abril urias</cp:lastModifiedBy>
  <cp:lastPrinted>2024-02-29T16:39:50Z</cp:lastPrinted>
  <dcterms:created xsi:type="dcterms:W3CDTF">2022-02-05T18:44:56Z</dcterms:created>
  <dcterms:modified xsi:type="dcterms:W3CDTF">2025-01-27T23:40:05Z</dcterms:modified>
</cp:coreProperties>
</file>